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19\7 zárszámadás\"/>
    </mc:Choice>
  </mc:AlternateContent>
  <xr:revisionPtr revIDLastSave="0" documentId="13_ncr:1_{A79FC7DF-9036-4833-8DA9-8210039F843C}" xr6:coauthVersionLast="43" xr6:coauthVersionMax="43" xr10:uidLastSave="{00000000-0000-0000-0000-000000000000}"/>
  <bookViews>
    <workbookView xWindow="1170" yWindow="1170" windowWidth="13260" windowHeight="13665" tabRatio="848" firstSheet="18" activeTab="23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r:id="rId5"/>
    <sheet name="5.sz.mell" sheetId="9" r:id="rId6"/>
    <sheet name="6.sz.mell" sheetId="32" r:id="rId7"/>
    <sheet name="7.sz.mell." sheetId="11" r:id="rId8"/>
    <sheet name="8.sz.mell. " sheetId="13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r:id="rId14"/>
    <sheet name="14.sz.mell" sheetId="26" r:id="rId15"/>
    <sheet name="15.sz.mell" sheetId="29" r:id="rId16"/>
    <sheet name="16.sz.mell" sheetId="25" r:id="rId17"/>
    <sheet name="17.sz.mell" sheetId="28" r:id="rId18"/>
    <sheet name="18.sz.mell" sheetId="24" r:id="rId19"/>
    <sheet name="19.sz.mell" sheetId="30" r:id="rId20"/>
    <sheet name="20. sz.mell" sheetId="31" r:id="rId21"/>
    <sheet name="21. sz. mell" sheetId="37" r:id="rId22"/>
    <sheet name="22. sz. mell" sheetId="38" r:id="rId23"/>
    <sheet name="23. sz. mell" sheetId="39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9">#REF!</definedName>
    <definedName name="_1Excel_BuiltIn_Print_Area_1_1">#REF!</definedName>
    <definedName name="_xlnm._FilterDatabase" localSheetId="6" hidden="1">'6.sz.mell'!$A$4:$B$4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'3.sz.mell'!#REF!</definedName>
    <definedName name="_xlnm.Print_Titles" localSheetId="9">'9.sz.mell.'!$4:$5</definedName>
    <definedName name="_xlnm.Print_Area" localSheetId="1">'1.sz.mell.'!$A$1:$D$119</definedName>
    <definedName name="_xlnm.Print_Area" localSheetId="16">'16.sz.mell'!#REF!</definedName>
    <definedName name="_xlnm.Print_Area" localSheetId="2">'2.sz.mell  '!$A$1:$H$13</definedName>
    <definedName name="_xlnm.Print_Area" localSheetId="21">'21. sz. mell'!$A$1:$J$21</definedName>
    <definedName name="_xlnm.Print_Area" localSheetId="3">'3.sz.mell'!#REF!</definedName>
    <definedName name="_xlnm.Print_Area" localSheetId="4">'4. sz.mell'!#REF!</definedName>
    <definedName name="_xlnm.Print_Area" localSheetId="7">'7.sz.mell.'!#REF!</definedName>
    <definedName name="_xlnm.Print_Area" localSheetId="9">'9.sz.mell.'!$A$1:$F$116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9">#REF!</definedName>
    <definedName name="ovi">#REF!</definedName>
    <definedName name="óvoda" localSheetId="4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>#REF!</definedName>
    <definedName name="önkbölcsőde" localSheetId="4">#REF!</definedName>
    <definedName name="önkbölcsőde">#REF!</definedName>
    <definedName name="önkegymi" localSheetId="4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>#REF!</definedName>
    <definedName name="pálybev1" localSheetId="4">#REF!</definedName>
    <definedName name="pálybev1">#REF!</definedName>
    <definedName name="pbo" localSheetId="4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>#REF!</definedName>
    <definedName name="pm" localSheetId="4">#REF!</definedName>
    <definedName name="pm">#REF!</definedName>
    <definedName name="pótl">[11]Munka6!$C$20</definedName>
    <definedName name="pótlék" localSheetId="4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9">#REF!</definedName>
    <definedName name="rrrrrrrrrrrr">#REF!</definedName>
    <definedName name="sajfelh1" localSheetId="4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>'[13]4. bevételek int-ként'!#REF!</definedName>
    <definedName name="semmi24" localSheetId="4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>'[13]4. bevételek int-ként'!#REF!</definedName>
    <definedName name="semmi9" localSheetId="4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>#REF!</definedName>
    <definedName name="székács" localSheetId="4">#REF!</definedName>
    <definedName name="székács">#REF!</definedName>
    <definedName name="szemckö4" localSheetId="4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>#REF!</definedName>
    <definedName name="szjajövkül1" localSheetId="4">#REF!</definedName>
    <definedName name="szjajövkül1">#REF!</definedName>
    <definedName name="szjakül">[11]Munka6!$C$8</definedName>
    <definedName name="szocátv" localSheetId="4">#REF!</definedName>
    <definedName name="szocátv">#REF!</definedName>
    <definedName name="szocph" localSheetId="4">#REF!</definedName>
    <definedName name="szocph">#REF!</definedName>
    <definedName name="szocph5" localSheetId="4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9">#REF!,#REF!</definedName>
    <definedName name="t">#REF!,#REF!</definedName>
    <definedName name="talajt" localSheetId="4">#REF!</definedName>
    <definedName name="talajt">#REF!</definedName>
    <definedName name="támkölcs1" localSheetId="4">#REF!</definedName>
    <definedName name="támkölcs1">#REF!</definedName>
    <definedName name="támkölcsön" localSheetId="4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>#REF!</definedName>
    <definedName name="vv" localSheetId="11">#REF!</definedName>
    <definedName name="vv" localSheetId="4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9">#REF!</definedName>
    <definedName name="yxc">#REF!</definedName>
    <definedName name="zzz">[1]Háttéradatok!$B$22:$AG$28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39" l="1"/>
  <c r="C31" i="39"/>
  <c r="F21" i="38"/>
  <c r="G20" i="38"/>
  <c r="F20" i="38"/>
  <c r="E20" i="38"/>
  <c r="D20" i="38"/>
  <c r="C20" i="38"/>
  <c r="H19" i="38"/>
  <c r="I19" i="38" s="1"/>
  <c r="H18" i="38"/>
  <c r="H20" i="38" s="1"/>
  <c r="H16" i="38"/>
  <c r="G16" i="38"/>
  <c r="G21" i="38" s="1"/>
  <c r="F16" i="38"/>
  <c r="E16" i="38"/>
  <c r="E21" i="38" s="1"/>
  <c r="D16" i="38"/>
  <c r="D21" i="38" s="1"/>
  <c r="C16" i="38"/>
  <c r="C21" i="38" s="1"/>
  <c r="I15" i="38"/>
  <c r="H15" i="38"/>
  <c r="I14" i="38"/>
  <c r="H14" i="38"/>
  <c r="I13" i="38"/>
  <c r="H13" i="38"/>
  <c r="I12" i="38"/>
  <c r="H12" i="38"/>
  <c r="I11" i="38"/>
  <c r="H11" i="38"/>
  <c r="I10" i="38"/>
  <c r="H10" i="38"/>
  <c r="I9" i="38"/>
  <c r="I16" i="38" s="1"/>
  <c r="H9" i="38"/>
  <c r="G21" i="37"/>
  <c r="J20" i="37"/>
  <c r="J19" i="37"/>
  <c r="I18" i="37"/>
  <c r="H18" i="37"/>
  <c r="G18" i="37"/>
  <c r="F18" i="37"/>
  <c r="J18" i="37" s="1"/>
  <c r="E18" i="37"/>
  <c r="D18" i="37"/>
  <c r="J17" i="37"/>
  <c r="I16" i="37"/>
  <c r="H16" i="37"/>
  <c r="G16" i="37"/>
  <c r="F16" i="37"/>
  <c r="J16" i="37" s="1"/>
  <c r="E16" i="37"/>
  <c r="D16" i="37"/>
  <c r="J15" i="37"/>
  <c r="I14" i="37"/>
  <c r="H14" i="37"/>
  <c r="G14" i="37"/>
  <c r="F14" i="37"/>
  <c r="J14" i="37" s="1"/>
  <c r="E14" i="37"/>
  <c r="D14" i="37"/>
  <c r="J13" i="37"/>
  <c r="J12" i="37"/>
  <c r="I11" i="37"/>
  <c r="H11" i="37"/>
  <c r="G11" i="37"/>
  <c r="F11" i="37"/>
  <c r="J11" i="37" s="1"/>
  <c r="E11" i="37"/>
  <c r="D11" i="37"/>
  <c r="J10" i="37"/>
  <c r="J9" i="37"/>
  <c r="I8" i="37"/>
  <c r="I21" i="37" s="1"/>
  <c r="H8" i="37"/>
  <c r="H21" i="37" s="1"/>
  <c r="G8" i="37"/>
  <c r="F8" i="37"/>
  <c r="F21" i="37" s="1"/>
  <c r="E8" i="37"/>
  <c r="E21" i="37" s="1"/>
  <c r="D8" i="37"/>
  <c r="D21" i="37" s="1"/>
  <c r="H21" i="38" l="1"/>
  <c r="I18" i="38"/>
  <c r="I20" i="38" s="1"/>
  <c r="I21" i="38" s="1"/>
  <c r="J8" i="37"/>
  <c r="J21" i="37" s="1"/>
  <c r="D111" i="13" l="1"/>
  <c r="C111" i="13"/>
  <c r="E110" i="13"/>
  <c r="E109" i="13"/>
  <c r="E108" i="13"/>
  <c r="E107" i="13"/>
  <c r="E106" i="13"/>
  <c r="E105" i="13"/>
  <c r="B111" i="13"/>
  <c r="E104" i="13"/>
  <c r="D101" i="13"/>
  <c r="C101" i="13"/>
  <c r="B101" i="13"/>
  <c r="E100" i="13"/>
  <c r="E99" i="13"/>
  <c r="E98" i="13"/>
  <c r="E97" i="13"/>
  <c r="E96" i="13"/>
  <c r="E95" i="13"/>
  <c r="E94" i="13"/>
  <c r="E111" i="13" l="1"/>
  <c r="E101" i="13"/>
  <c r="B17" i="13"/>
  <c r="D23" i="13" l="1"/>
  <c r="C23" i="13"/>
  <c r="B23" i="13"/>
  <c r="E22" i="13"/>
  <c r="E21" i="13"/>
  <c r="E20" i="13"/>
  <c r="E19" i="13"/>
  <c r="E18" i="13"/>
  <c r="E17" i="13"/>
  <c r="E16" i="13"/>
  <c r="D13" i="13"/>
  <c r="C13" i="13"/>
  <c r="B13" i="13"/>
  <c r="E12" i="13"/>
  <c r="E11" i="13"/>
  <c r="E10" i="13"/>
  <c r="E9" i="13"/>
  <c r="E8" i="13"/>
  <c r="E7" i="13"/>
  <c r="E6" i="13"/>
  <c r="D24" i="25"/>
  <c r="D5" i="25"/>
  <c r="C9" i="30"/>
  <c r="C8" i="30"/>
  <c r="C7" i="30"/>
  <c r="E13" i="13" l="1"/>
  <c r="E23" i="13"/>
  <c r="D8" i="29"/>
  <c r="F18" i="26"/>
  <c r="F19" i="26"/>
  <c r="E18" i="26"/>
  <c r="E7" i="26"/>
  <c r="E14" i="26"/>
  <c r="F14" i="26"/>
  <c r="E29" i="26"/>
  <c r="F24" i="26"/>
  <c r="E24" i="26"/>
  <c r="E66" i="26"/>
  <c r="E35" i="26"/>
  <c r="F35" i="26"/>
  <c r="D14" i="26"/>
  <c r="C14" i="26"/>
  <c r="C5" i="34" l="1"/>
  <c r="G23" i="5"/>
  <c r="G26" i="5" s="1"/>
  <c r="I23" i="5"/>
  <c r="I26" i="5" s="1"/>
  <c r="G14" i="5"/>
  <c r="G19" i="5" s="1"/>
  <c r="G20" i="5" s="1"/>
  <c r="G15" i="5"/>
  <c r="G16" i="5"/>
  <c r="I14" i="5"/>
  <c r="I19" i="5" s="1"/>
  <c r="I15" i="5"/>
  <c r="I16" i="5"/>
  <c r="G6" i="5"/>
  <c r="G13" i="5" s="1"/>
  <c r="G7" i="5"/>
  <c r="G8" i="5"/>
  <c r="G9" i="5"/>
  <c r="G10" i="5"/>
  <c r="I6" i="5"/>
  <c r="I13" i="5" s="1"/>
  <c r="I7" i="5"/>
  <c r="I8" i="5"/>
  <c r="I9" i="5"/>
  <c r="I10" i="5"/>
  <c r="E24" i="5"/>
  <c r="E25" i="5"/>
  <c r="D24" i="5"/>
  <c r="D25" i="5"/>
  <c r="C24" i="5"/>
  <c r="C25" i="5"/>
  <c r="E23" i="5"/>
  <c r="E22" i="5"/>
  <c r="C16" i="5"/>
  <c r="E16" i="5"/>
  <c r="D16" i="5"/>
  <c r="D15" i="5"/>
  <c r="E14" i="5"/>
  <c r="E19" i="5" s="1"/>
  <c r="E15" i="5"/>
  <c r="C14" i="5"/>
  <c r="C15" i="5"/>
  <c r="C19" i="5" s="1"/>
  <c r="E7" i="5"/>
  <c r="E8" i="5"/>
  <c r="E10" i="5"/>
  <c r="C7" i="5"/>
  <c r="C8" i="5"/>
  <c r="C10" i="5"/>
  <c r="E21" i="5"/>
  <c r="E26" i="5" s="1"/>
  <c r="E11" i="5"/>
  <c r="C21" i="5"/>
  <c r="C17" i="5"/>
  <c r="C11" i="5"/>
  <c r="E6" i="5"/>
  <c r="C6" i="5"/>
  <c r="I20" i="5" l="1"/>
  <c r="I27" i="5" s="1"/>
  <c r="G27" i="5"/>
  <c r="D89" i="13"/>
  <c r="C89" i="13"/>
  <c r="B89" i="13"/>
  <c r="E88" i="13"/>
  <c r="E87" i="13"/>
  <c r="E86" i="13"/>
  <c r="E85" i="13"/>
  <c r="E84" i="13"/>
  <c r="E83" i="13"/>
  <c r="E82" i="13"/>
  <c r="D79" i="13"/>
  <c r="C79" i="13"/>
  <c r="B79" i="13"/>
  <c r="E78" i="13"/>
  <c r="E77" i="13"/>
  <c r="E76" i="13"/>
  <c r="E75" i="13"/>
  <c r="E74" i="13"/>
  <c r="E73" i="13"/>
  <c r="E72" i="13"/>
  <c r="D67" i="13"/>
  <c r="C67" i="13"/>
  <c r="B67" i="13"/>
  <c r="E66" i="13"/>
  <c r="E65" i="13"/>
  <c r="E64" i="13"/>
  <c r="E63" i="13"/>
  <c r="E62" i="13"/>
  <c r="E61" i="13"/>
  <c r="E60" i="13"/>
  <c r="D57" i="13"/>
  <c r="C57" i="13"/>
  <c r="B57" i="13"/>
  <c r="E56" i="13"/>
  <c r="E55" i="13"/>
  <c r="E54" i="13"/>
  <c r="E53" i="13"/>
  <c r="E52" i="13"/>
  <c r="E51" i="13"/>
  <c r="E50" i="13"/>
  <c r="D45" i="13"/>
  <c r="C45" i="13"/>
  <c r="B45" i="13"/>
  <c r="E44" i="13"/>
  <c r="E43" i="13"/>
  <c r="E42" i="13"/>
  <c r="E41" i="13"/>
  <c r="E40" i="13"/>
  <c r="E39" i="13"/>
  <c r="E38" i="13"/>
  <c r="D35" i="13"/>
  <c r="C35" i="13"/>
  <c r="B35" i="13"/>
  <c r="E34" i="13"/>
  <c r="E33" i="13"/>
  <c r="E32" i="13"/>
  <c r="E31" i="13"/>
  <c r="E30" i="13"/>
  <c r="E29" i="13"/>
  <c r="E28" i="13"/>
  <c r="B24" i="11"/>
  <c r="B33" i="32"/>
  <c r="C9" i="9"/>
  <c r="C11" i="34"/>
  <c r="D5" i="7"/>
  <c r="E5" i="7" s="1"/>
  <c r="E12" i="7"/>
  <c r="D12" i="7"/>
  <c r="C12" i="7"/>
  <c r="F11" i="7"/>
  <c r="F10" i="7"/>
  <c r="F9" i="7"/>
  <c r="F8" i="7"/>
  <c r="F7" i="7"/>
  <c r="F12" i="7" s="1"/>
  <c r="E35" i="13" l="1"/>
  <c r="E45" i="13"/>
  <c r="E57" i="13"/>
  <c r="E79" i="13"/>
  <c r="E89" i="13"/>
  <c r="E67" i="13"/>
  <c r="F68" i="1"/>
  <c r="E68" i="1"/>
  <c r="G115" i="1"/>
  <c r="F75" i="1"/>
  <c r="F74" i="1"/>
  <c r="E74" i="1"/>
  <c r="E75" i="1"/>
  <c r="F76" i="14"/>
  <c r="E76" i="14"/>
  <c r="F72" i="14"/>
  <c r="E72" i="14"/>
  <c r="E24" i="14"/>
  <c r="E37" i="17"/>
  <c r="E62" i="18"/>
  <c r="D62" i="18"/>
  <c r="D62" i="36"/>
  <c r="E19" i="23" l="1"/>
  <c r="D19" i="23"/>
  <c r="G66" i="26"/>
  <c r="F66" i="26"/>
  <c r="D66" i="26"/>
  <c r="C66" i="26"/>
  <c r="G63" i="26"/>
  <c r="F63" i="26"/>
  <c r="E63" i="26"/>
  <c r="D63" i="26"/>
  <c r="C63" i="26"/>
  <c r="G59" i="26"/>
  <c r="F59" i="26"/>
  <c r="E59" i="26"/>
  <c r="D59" i="26"/>
  <c r="C59" i="26"/>
  <c r="G54" i="26"/>
  <c r="F54" i="26"/>
  <c r="E54" i="26"/>
  <c r="D54" i="26"/>
  <c r="C54" i="26"/>
  <c r="G45" i="26"/>
  <c r="F45" i="26"/>
  <c r="F34" i="26" s="1"/>
  <c r="E45" i="26"/>
  <c r="G40" i="26"/>
  <c r="F40" i="26"/>
  <c r="E40" i="26"/>
  <c r="G35" i="26"/>
  <c r="E34" i="26"/>
  <c r="D35" i="26"/>
  <c r="D34" i="26" s="1"/>
  <c r="C35" i="26"/>
  <c r="C34" i="26" s="1"/>
  <c r="G34" i="26"/>
  <c r="G29" i="26"/>
  <c r="F29" i="26"/>
  <c r="G24" i="26"/>
  <c r="G19" i="26"/>
  <c r="E19" i="26"/>
  <c r="G14" i="26"/>
  <c r="G9" i="26"/>
  <c r="F9" i="26"/>
  <c r="F8" i="26" s="1"/>
  <c r="F51" i="26" s="1"/>
  <c r="E9" i="26"/>
  <c r="E8" i="26" s="1"/>
  <c r="D9" i="26"/>
  <c r="D8" i="26" s="1"/>
  <c r="C9" i="26"/>
  <c r="C8" i="26" s="1"/>
  <c r="G8" i="26"/>
  <c r="G51" i="26" s="1"/>
  <c r="G68" i="26" s="1"/>
  <c r="D18" i="29"/>
  <c r="C18" i="29"/>
  <c r="D14" i="29"/>
  <c r="C14" i="29"/>
  <c r="D18" i="25"/>
  <c r="D14" i="25"/>
  <c r="D9" i="25"/>
  <c r="D15" i="28"/>
  <c r="D9" i="28"/>
  <c r="D39" i="28" s="1"/>
  <c r="E10" i="24"/>
  <c r="D10" i="24"/>
  <c r="C10" i="30"/>
  <c r="C4" i="30"/>
  <c r="F22" i="31"/>
  <c r="F21" i="31"/>
  <c r="F19" i="31"/>
  <c r="E16" i="31"/>
  <c r="D16" i="31"/>
  <c r="C16" i="31"/>
  <c r="B16" i="31"/>
  <c r="F15" i="31"/>
  <c r="F16" i="31" s="1"/>
  <c r="F14" i="31"/>
  <c r="E13" i="31"/>
  <c r="D13" i="31"/>
  <c r="D17" i="31" s="1"/>
  <c r="C13" i="31"/>
  <c r="C17" i="31" s="1"/>
  <c r="B13" i="31"/>
  <c r="B17" i="31" s="1"/>
  <c r="F12" i="31"/>
  <c r="F11" i="31"/>
  <c r="E9" i="31"/>
  <c r="D9" i="31"/>
  <c r="C9" i="31"/>
  <c r="B9" i="31"/>
  <c r="F8" i="31"/>
  <c r="F7" i="31"/>
  <c r="E6" i="31"/>
  <c r="D6" i="31"/>
  <c r="D10" i="31" s="1"/>
  <c r="D18" i="31" s="1"/>
  <c r="D20" i="31" s="1"/>
  <c r="C6" i="31"/>
  <c r="B6" i="31"/>
  <c r="F5" i="31"/>
  <c r="F4" i="31"/>
  <c r="B10" i="31" l="1"/>
  <c r="B18" i="31" s="1"/>
  <c r="B20" i="31" s="1"/>
  <c r="C10" i="31"/>
  <c r="C18" i="31" s="1"/>
  <c r="C20" i="31" s="1"/>
  <c r="F6" i="31"/>
  <c r="D21" i="29"/>
  <c r="C21" i="29"/>
  <c r="E51" i="26"/>
  <c r="E68" i="26" s="1"/>
  <c r="F68" i="26"/>
  <c r="C51" i="26"/>
  <c r="C68" i="26" s="1"/>
  <c r="D51" i="26"/>
  <c r="D68" i="26" s="1"/>
  <c r="F13" i="31"/>
  <c r="E10" i="31"/>
  <c r="E17" i="31"/>
  <c r="F9" i="31"/>
  <c r="F17" i="31"/>
  <c r="F10" i="31" l="1"/>
  <c r="E18" i="31"/>
  <c r="E20" i="31" s="1"/>
  <c r="F18" i="31"/>
  <c r="F20" i="31" s="1"/>
  <c r="E14" i="14" l="1"/>
  <c r="F41" i="14" l="1"/>
  <c r="E59" i="36" l="1"/>
  <c r="D59" i="36"/>
  <c r="F58" i="36"/>
  <c r="F59" i="36" s="1"/>
  <c r="E56" i="36"/>
  <c r="D56" i="36"/>
  <c r="F55" i="36"/>
  <c r="F56" i="36" s="1"/>
  <c r="D52" i="36"/>
  <c r="D57" i="36" s="1"/>
  <c r="D60" i="36" s="1"/>
  <c r="F51" i="36"/>
  <c r="F50" i="36"/>
  <c r="F52" i="36" s="1"/>
  <c r="E48" i="36"/>
  <c r="E52" i="36" s="1"/>
  <c r="F37" i="36"/>
  <c r="E37" i="36"/>
  <c r="D37" i="36"/>
  <c r="F36" i="36"/>
  <c r="F34" i="36"/>
  <c r="E34" i="36"/>
  <c r="D34" i="36"/>
  <c r="D40" i="36" s="1"/>
  <c r="D41" i="36" s="1"/>
  <c r="F32" i="36"/>
  <c r="F31" i="36"/>
  <c r="F64" i="1" s="1"/>
  <c r="F30" i="36"/>
  <c r="F27" i="36"/>
  <c r="F26" i="36"/>
  <c r="F25" i="36"/>
  <c r="F53" i="1" s="1"/>
  <c r="F24" i="36"/>
  <c r="F23" i="36"/>
  <c r="F22" i="36"/>
  <c r="F21" i="36"/>
  <c r="F20" i="36"/>
  <c r="F18" i="36" s="1"/>
  <c r="F19" i="36"/>
  <c r="E18" i="36"/>
  <c r="E29" i="36" s="1"/>
  <c r="D18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E59" i="18"/>
  <c r="D59" i="18"/>
  <c r="F58" i="18"/>
  <c r="F59" i="18" s="1"/>
  <c r="F56" i="18"/>
  <c r="E56" i="18"/>
  <c r="D56" i="18"/>
  <c r="F52" i="18"/>
  <c r="E52" i="18"/>
  <c r="D52" i="18"/>
  <c r="F37" i="18"/>
  <c r="F40" i="18" s="1"/>
  <c r="F41" i="18" s="1"/>
  <c r="E37" i="18"/>
  <c r="D37" i="18"/>
  <c r="F34" i="18"/>
  <c r="E34" i="18"/>
  <c r="E40" i="18" s="1"/>
  <c r="E41" i="18" s="1"/>
  <c r="D34" i="18"/>
  <c r="E29" i="18"/>
  <c r="E18" i="18"/>
  <c r="D18" i="18"/>
  <c r="D29" i="18" s="1"/>
  <c r="F16" i="18"/>
  <c r="E15" i="18"/>
  <c r="D15" i="18"/>
  <c r="F14" i="18"/>
  <c r="F13" i="18"/>
  <c r="F12" i="18"/>
  <c r="F11" i="18"/>
  <c r="E10" i="18"/>
  <c r="D10" i="18"/>
  <c r="F9" i="18"/>
  <c r="F8" i="18"/>
  <c r="F7" i="18"/>
  <c r="E59" i="17"/>
  <c r="D59" i="17"/>
  <c r="F58" i="17"/>
  <c r="F59" i="17" s="1"/>
  <c r="D57" i="17"/>
  <c r="D60" i="17" s="1"/>
  <c r="F56" i="17"/>
  <c r="E56" i="17"/>
  <c r="D56" i="17"/>
  <c r="E52" i="17"/>
  <c r="E57" i="17" s="1"/>
  <c r="E60" i="17" s="1"/>
  <c r="D52" i="17"/>
  <c r="F51" i="17"/>
  <c r="F50" i="17"/>
  <c r="F52" i="17" s="1"/>
  <c r="F57" i="17" s="1"/>
  <c r="F60" i="17" s="1"/>
  <c r="F37" i="17"/>
  <c r="D37" i="17"/>
  <c r="F36" i="17"/>
  <c r="F34" i="17" s="1"/>
  <c r="E34" i="17"/>
  <c r="E40" i="17" s="1"/>
  <c r="E41" i="17" s="1"/>
  <c r="D34" i="17"/>
  <c r="F32" i="17"/>
  <c r="F31" i="17"/>
  <c r="F30" i="17"/>
  <c r="F27" i="17"/>
  <c r="F55" i="1" s="1"/>
  <c r="F26" i="17"/>
  <c r="F25" i="17"/>
  <c r="F24" i="17"/>
  <c r="F23" i="17"/>
  <c r="F51" i="1" s="1"/>
  <c r="F22" i="17"/>
  <c r="F21" i="17"/>
  <c r="F20" i="17"/>
  <c r="F19" i="17"/>
  <c r="F18" i="17" s="1"/>
  <c r="E18" i="17"/>
  <c r="E48" i="1" s="1"/>
  <c r="D18" i="17"/>
  <c r="D29" i="17" s="1"/>
  <c r="F17" i="17"/>
  <c r="F47" i="1" s="1"/>
  <c r="F16" i="17"/>
  <c r="E15" i="17"/>
  <c r="D15" i="17"/>
  <c r="F14" i="17"/>
  <c r="F13" i="17"/>
  <c r="F15" i="17" s="1"/>
  <c r="F12" i="17"/>
  <c r="F11" i="17"/>
  <c r="E10" i="17"/>
  <c r="D10" i="17"/>
  <c r="D33" i="17" s="1"/>
  <c r="F8" i="17"/>
  <c r="F7" i="17"/>
  <c r="F6" i="17"/>
  <c r="F113" i="14"/>
  <c r="E113" i="14"/>
  <c r="F104" i="14"/>
  <c r="F103" i="14"/>
  <c r="F101" i="14"/>
  <c r="F100" i="14"/>
  <c r="E99" i="14"/>
  <c r="D99" i="14"/>
  <c r="D106" i="14" s="1"/>
  <c r="E98" i="14"/>
  <c r="F93" i="14"/>
  <c r="F86" i="14" s="1"/>
  <c r="F96" i="14" s="1"/>
  <c r="E93" i="14"/>
  <c r="D93" i="14"/>
  <c r="D86" i="14" s="1"/>
  <c r="D96" i="14" s="1"/>
  <c r="D72" i="14"/>
  <c r="D76" i="14" s="1"/>
  <c r="F69" i="14"/>
  <c r="E69" i="14"/>
  <c r="D69" i="14"/>
  <c r="F66" i="14"/>
  <c r="E66" i="14"/>
  <c r="D66" i="14"/>
  <c r="F63" i="14"/>
  <c r="E63" i="14"/>
  <c r="D63" i="14"/>
  <c r="F57" i="14"/>
  <c r="E57" i="14"/>
  <c r="D57" i="14"/>
  <c r="F44" i="14"/>
  <c r="F44" i="1" s="1"/>
  <c r="E41" i="14"/>
  <c r="D41" i="14"/>
  <c r="F39" i="14"/>
  <c r="F39" i="1" s="1"/>
  <c r="D38" i="14"/>
  <c r="D38" i="1" s="1"/>
  <c r="E37" i="14"/>
  <c r="D36" i="14"/>
  <c r="D36" i="1" s="1"/>
  <c r="F35" i="14"/>
  <c r="F35" i="1" s="1"/>
  <c r="F34" i="14"/>
  <c r="F34" i="1" s="1"/>
  <c r="E33" i="14"/>
  <c r="D33" i="14"/>
  <c r="F32" i="14"/>
  <c r="F32" i="1" s="1"/>
  <c r="F24" i="14"/>
  <c r="F31" i="14" s="1"/>
  <c r="E31" i="14"/>
  <c r="D24" i="14"/>
  <c r="D31" i="14" s="1"/>
  <c r="D18" i="14"/>
  <c r="F17" i="14"/>
  <c r="F14" i="14" s="1"/>
  <c r="D15" i="14"/>
  <c r="D15" i="1" s="1"/>
  <c r="F13" i="14"/>
  <c r="F12" i="14"/>
  <c r="E10" i="1"/>
  <c r="F10" i="5"/>
  <c r="F9" i="5"/>
  <c r="F8" i="5"/>
  <c r="F7" i="5"/>
  <c r="F6" i="5"/>
  <c r="F110" i="1"/>
  <c r="E110" i="1"/>
  <c r="H23" i="5" s="1"/>
  <c r="H26" i="5" s="1"/>
  <c r="D110" i="1"/>
  <c r="F109" i="1"/>
  <c r="E109" i="1"/>
  <c r="D109" i="1"/>
  <c r="F108" i="1"/>
  <c r="E108" i="1"/>
  <c r="D108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F98" i="1"/>
  <c r="D98" i="1"/>
  <c r="F97" i="1"/>
  <c r="E97" i="1"/>
  <c r="H14" i="5" s="1"/>
  <c r="D97" i="1"/>
  <c r="F95" i="1"/>
  <c r="E95" i="1"/>
  <c r="D95" i="1"/>
  <c r="F94" i="1"/>
  <c r="E94" i="1"/>
  <c r="D94" i="1"/>
  <c r="F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E85" i="1"/>
  <c r="H9" i="5" s="1"/>
  <c r="D85" i="1"/>
  <c r="F84" i="1"/>
  <c r="E84" i="1"/>
  <c r="H8" i="5" s="1"/>
  <c r="D84" i="1"/>
  <c r="F83" i="1"/>
  <c r="E83" i="1"/>
  <c r="H7" i="5" s="1"/>
  <c r="D83" i="1"/>
  <c r="F82" i="1"/>
  <c r="E82" i="1"/>
  <c r="H6" i="5" s="1"/>
  <c r="D82" i="1"/>
  <c r="D80" i="1"/>
  <c r="D74" i="1"/>
  <c r="F73" i="1"/>
  <c r="E73" i="1"/>
  <c r="D23" i="5" s="1"/>
  <c r="D22" i="5" s="1"/>
  <c r="D26" i="5" s="1"/>
  <c r="D73" i="1"/>
  <c r="F69" i="1"/>
  <c r="E69" i="1"/>
  <c r="D69" i="1"/>
  <c r="F65" i="1"/>
  <c r="F66" i="1" s="1"/>
  <c r="E65" i="1"/>
  <c r="D65" i="1"/>
  <c r="D66" i="1" s="1"/>
  <c r="E64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6" i="1"/>
  <c r="E56" i="1"/>
  <c r="D56" i="1"/>
  <c r="E55" i="1"/>
  <c r="D55" i="1"/>
  <c r="F54" i="1"/>
  <c r="E54" i="1"/>
  <c r="D54" i="1"/>
  <c r="E53" i="1"/>
  <c r="D53" i="1"/>
  <c r="F52" i="1"/>
  <c r="E52" i="1"/>
  <c r="D52" i="1"/>
  <c r="E51" i="1"/>
  <c r="D51" i="1"/>
  <c r="F50" i="1"/>
  <c r="E50" i="1"/>
  <c r="D50" i="1"/>
  <c r="F49" i="1"/>
  <c r="E49" i="1"/>
  <c r="D49" i="1"/>
  <c r="E47" i="1"/>
  <c r="D47" i="1"/>
  <c r="E46" i="1"/>
  <c r="D46" i="1"/>
  <c r="E44" i="1"/>
  <c r="D44" i="1"/>
  <c r="F43" i="1"/>
  <c r="F41" i="1" s="1"/>
  <c r="E43" i="1"/>
  <c r="D43" i="1"/>
  <c r="D41" i="1" s="1"/>
  <c r="F42" i="1"/>
  <c r="E42" i="1"/>
  <c r="D42" i="1"/>
  <c r="F40" i="1"/>
  <c r="E40" i="1"/>
  <c r="D40" i="1"/>
  <c r="E39" i="1"/>
  <c r="D39" i="1"/>
  <c r="D37" i="1" s="1"/>
  <c r="F38" i="1"/>
  <c r="E38" i="1"/>
  <c r="E37" i="1"/>
  <c r="F36" i="1"/>
  <c r="E36" i="1"/>
  <c r="E35" i="1"/>
  <c r="D35" i="1"/>
  <c r="E34" i="1"/>
  <c r="D34" i="1"/>
  <c r="E32" i="1"/>
  <c r="D32" i="1"/>
  <c r="F30" i="1"/>
  <c r="E30" i="1"/>
  <c r="D30" i="1"/>
  <c r="F29" i="1"/>
  <c r="E29" i="1"/>
  <c r="D29" i="1"/>
  <c r="F28" i="1"/>
  <c r="E28" i="1"/>
  <c r="D28" i="1"/>
  <c r="F27" i="1"/>
  <c r="E27" i="1"/>
  <c r="D27" i="1"/>
  <c r="D26" i="1"/>
  <c r="F25" i="1"/>
  <c r="E25" i="1"/>
  <c r="D25" i="1"/>
  <c r="F23" i="1"/>
  <c r="E23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E15" i="1"/>
  <c r="E13" i="1"/>
  <c r="D13" i="1"/>
  <c r="F11" i="1"/>
  <c r="E11" i="1"/>
  <c r="D11" i="1"/>
  <c r="F10" i="1"/>
  <c r="D10" i="1"/>
  <c r="F9" i="1"/>
  <c r="E9" i="1"/>
  <c r="F8" i="1"/>
  <c r="E8" i="1"/>
  <c r="F7" i="1"/>
  <c r="E7" i="1"/>
  <c r="F6" i="1"/>
  <c r="E6" i="1"/>
  <c r="D72" i="1" l="1"/>
  <c r="D76" i="1" s="1"/>
  <c r="C23" i="5"/>
  <c r="C22" i="5" s="1"/>
  <c r="C26" i="5" s="1"/>
  <c r="F112" i="1"/>
  <c r="D33" i="1"/>
  <c r="D40" i="17"/>
  <c r="D41" i="17" s="1"/>
  <c r="D42" i="17" s="1"/>
  <c r="D62" i="17" s="1"/>
  <c r="F57" i="18"/>
  <c r="F60" i="18" s="1"/>
  <c r="E33" i="36"/>
  <c r="E33" i="18"/>
  <c r="E42" i="18" s="1"/>
  <c r="D40" i="18"/>
  <c r="D41" i="18" s="1"/>
  <c r="D57" i="18"/>
  <c r="D60" i="18" s="1"/>
  <c r="D48" i="1"/>
  <c r="D57" i="1" s="1"/>
  <c r="C9" i="5" s="1"/>
  <c r="C13" i="5" s="1"/>
  <c r="C20" i="5" s="1"/>
  <c r="E57" i="1"/>
  <c r="D9" i="5" s="1"/>
  <c r="E57" i="18"/>
  <c r="E60" i="18" s="1"/>
  <c r="F10" i="18"/>
  <c r="E57" i="36"/>
  <c r="E60" i="36" s="1"/>
  <c r="E41" i="1"/>
  <c r="F72" i="1"/>
  <c r="F76" i="1" s="1"/>
  <c r="F86" i="1"/>
  <c r="F37" i="14"/>
  <c r="D29" i="36"/>
  <c r="E72" i="1"/>
  <c r="E76" i="1" s="1"/>
  <c r="F48" i="1"/>
  <c r="E40" i="36"/>
  <c r="E41" i="36" s="1"/>
  <c r="F57" i="36"/>
  <c r="F60" i="36" s="1"/>
  <c r="E66" i="1"/>
  <c r="D10" i="5" s="1"/>
  <c r="F15" i="36"/>
  <c r="F40" i="36"/>
  <c r="F41" i="36" s="1"/>
  <c r="D113" i="14"/>
  <c r="D33" i="36"/>
  <c r="D42" i="36" s="1"/>
  <c r="F29" i="18"/>
  <c r="F46" i="1"/>
  <c r="F99" i="14"/>
  <c r="F99" i="1" s="1"/>
  <c r="F106" i="1" s="1"/>
  <c r="E29" i="17"/>
  <c r="E33" i="17" s="1"/>
  <c r="E42" i="17" s="1"/>
  <c r="E62" i="17" s="1"/>
  <c r="F40" i="17"/>
  <c r="F41" i="17" s="1"/>
  <c r="D7" i="1"/>
  <c r="E86" i="14"/>
  <c r="E96" i="14" s="1"/>
  <c r="E93" i="1"/>
  <c r="E86" i="1" s="1"/>
  <c r="H10" i="5" s="1"/>
  <c r="H13" i="5" s="1"/>
  <c r="E106" i="14"/>
  <c r="E98" i="1"/>
  <c r="H15" i="5" s="1"/>
  <c r="F15" i="18"/>
  <c r="F26" i="1" s="1"/>
  <c r="F24" i="1" s="1"/>
  <c r="F31" i="1" s="1"/>
  <c r="E14" i="1"/>
  <c r="D7" i="5" s="1"/>
  <c r="D24" i="1"/>
  <c r="D31" i="1" s="1"/>
  <c r="D63" i="1"/>
  <c r="D112" i="1"/>
  <c r="E112" i="1"/>
  <c r="D9" i="1"/>
  <c r="E26" i="1"/>
  <c r="E24" i="1" s="1"/>
  <c r="E31" i="1" s="1"/>
  <c r="D14" i="5" s="1"/>
  <c r="F29" i="17"/>
  <c r="D33" i="18"/>
  <c r="D42" i="18" s="1"/>
  <c r="F12" i="1"/>
  <c r="E33" i="1"/>
  <c r="F85" i="1"/>
  <c r="E99" i="1"/>
  <c r="H16" i="5" s="1"/>
  <c r="E12" i="14"/>
  <c r="E22" i="14" s="1"/>
  <c r="F10" i="36"/>
  <c r="F29" i="36"/>
  <c r="D14" i="1"/>
  <c r="E63" i="1"/>
  <c r="F63" i="1"/>
  <c r="D14" i="14"/>
  <c r="D37" i="14"/>
  <c r="D45" i="14" s="1"/>
  <c r="F10" i="17"/>
  <c r="F33" i="17" s="1"/>
  <c r="D99" i="1"/>
  <c r="E45" i="14"/>
  <c r="F22" i="14"/>
  <c r="E12" i="1"/>
  <c r="D6" i="5" s="1"/>
  <c r="D107" i="14"/>
  <c r="E45" i="1"/>
  <c r="D8" i="5" s="1"/>
  <c r="D45" i="1"/>
  <c r="F33" i="1"/>
  <c r="F37" i="1"/>
  <c r="F45" i="1" s="1"/>
  <c r="F106" i="14"/>
  <c r="F107" i="14" s="1"/>
  <c r="F114" i="14" s="1"/>
  <c r="F13" i="1"/>
  <c r="D93" i="1"/>
  <c r="D86" i="1" s="1"/>
  <c r="D96" i="1" s="1"/>
  <c r="F33" i="14"/>
  <c r="C27" i="5" l="1"/>
  <c r="F96" i="1"/>
  <c r="F42" i="17"/>
  <c r="E42" i="36"/>
  <c r="E62" i="36" s="1"/>
  <c r="F33" i="18"/>
  <c r="F42" i="18" s="1"/>
  <c r="F57" i="1"/>
  <c r="E9" i="5" s="1"/>
  <c r="E13" i="5" s="1"/>
  <c r="E20" i="5" s="1"/>
  <c r="E27" i="5" s="1"/>
  <c r="F45" i="14"/>
  <c r="F70" i="14" s="1"/>
  <c r="F77" i="14" s="1"/>
  <c r="E70" i="14"/>
  <c r="E77" i="14" s="1"/>
  <c r="D19" i="5"/>
  <c r="E22" i="1"/>
  <c r="E70" i="1" s="1"/>
  <c r="E77" i="1" s="1"/>
  <c r="H19" i="5"/>
  <c r="H20" i="5" s="1"/>
  <c r="H27" i="5" s="1"/>
  <c r="E106" i="1"/>
  <c r="D114" i="14"/>
  <c r="D13" i="5"/>
  <c r="D106" i="1"/>
  <c r="E107" i="14"/>
  <c r="E114" i="14" s="1"/>
  <c r="E116" i="14" s="1"/>
  <c r="F14" i="1"/>
  <c r="F22" i="1" s="1"/>
  <c r="F33" i="36"/>
  <c r="F42" i="36" s="1"/>
  <c r="D8" i="1"/>
  <c r="D119" i="1"/>
  <c r="F107" i="1"/>
  <c r="F113" i="1" s="1"/>
  <c r="E96" i="1"/>
  <c r="D107" i="1"/>
  <c r="D113" i="1" s="1"/>
  <c r="F70" i="1" l="1"/>
  <c r="F77" i="1" s="1"/>
  <c r="E107" i="1"/>
  <c r="E113" i="1" s="1"/>
  <c r="E115" i="1" s="1"/>
  <c r="D20" i="5"/>
  <c r="D27" i="5" s="1"/>
  <c r="D6" i="1"/>
  <c r="D12" i="1" s="1"/>
  <c r="D22" i="1" s="1"/>
  <c r="D12" i="14"/>
  <c r="D22" i="14" s="1"/>
  <c r="D70" i="14" s="1"/>
  <c r="D77" i="14" s="1"/>
  <c r="D70" i="1" l="1"/>
  <c r="D118" i="1" l="1"/>
  <c r="D77" i="1"/>
</calcChain>
</file>

<file path=xl/sharedStrings.xml><?xml version="1.0" encoding="utf-8"?>
<sst xmlns="http://schemas.openxmlformats.org/spreadsheetml/2006/main" count="2075" uniqueCount="729">
  <si>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</si>
  <si>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</si>
  <si>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</si>
  <si>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</si>
  <si>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</si>
  <si>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</si>
  <si>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</si>
  <si>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</si>
  <si>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</si>
  <si>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</si>
  <si>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</si>
  <si>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</si>
  <si>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</si>
  <si>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</si>
  <si>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</si>
  <si>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</si>
  <si>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</si>
  <si>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</si>
  <si>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</si>
  <si>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</si>
  <si>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</si>
  <si>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</si>
  <si>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</si>
  <si>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</si>
  <si>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</si>
  <si>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</si>
  <si>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</si>
  <si>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</si>
  <si>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</si>
  <si>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</si>
  <si>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</si>
  <si>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</si>
  <si>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</si>
  <si>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</si>
  <si>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</si>
  <si>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</si>
  <si>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</si>
  <si>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</si>
  <si>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</si>
  <si>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</si>
  <si>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</si>
  <si>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</si>
  <si>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</si>
  <si>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</si>
  <si>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</si>
  <si>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</si>
  <si>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</si>
  <si>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</si>
  <si>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</si>
  <si>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</si>
  <si>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</si>
  <si>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</si>
  <si>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</si>
  <si>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</si>
  <si>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</si>
  <si>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</si>
  <si>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</si>
  <si>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</si>
  <si>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</si>
  <si>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</si>
  <si>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</si>
  <si>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</si>
  <si>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</si>
  <si>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</si>
  <si>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</si>
  <si>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</si>
  <si>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</si>
  <si>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</si>
  <si>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</si>
  <si>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</si>
  <si>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</si>
  <si>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</si>
  <si>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</si>
  <si>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</si>
  <si>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</si>
  <si>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</si>
  <si>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</si>
  <si>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</si>
  <si>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</si>
  <si>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</si>
  <si>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</si>
  <si>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</si>
  <si>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</si>
  <si>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</si>
  <si>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</si>
  <si>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</si>
  <si>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</si>
  <si>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</si>
  <si>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</si>
  <si>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</si>
  <si>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</si>
  <si>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</si>
  <si>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</si>
  <si>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</si>
  <si>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</si>
  <si>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</si>
  <si>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</si>
  <si>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</si>
  <si>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</si>
  <si>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</si>
  <si>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</si>
  <si>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</si>
  <si>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</si>
  <si>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</si>
  <si>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</si>
  <si>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</si>
  <si>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</si>
  <si>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</si>
  <si>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</si>
  <si>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</si>
  <si>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</si>
  <si>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</si>
  <si>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</si>
  <si>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</si>
  <si>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</si>
  <si>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</si>
  <si>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</si>
  <si>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</si>
  <si>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</si>
  <si>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</si>
  <si>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</si>
  <si>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</si>
  <si>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</si>
  <si>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</si>
  <si>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</si>
  <si>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</si>
  <si>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</si>
  <si>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</si>
  <si>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</si>
  <si>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</si>
  <si>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</si>
  <si>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</si>
  <si>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</si>
  <si>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</si>
  <si>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</si>
  <si>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</si>
  <si>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</si>
  <si>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</si>
  <si>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</si>
  <si>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</si>
  <si>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</si>
  <si>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</si>
  <si>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</si>
  <si>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</si>
  <si>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</si>
  <si>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</si>
  <si>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</si>
  <si>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</si>
  <si>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</si>
  <si>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</si>
  <si>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</si>
  <si>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</si>
  <si>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</si>
  <si>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</si>
  <si>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</si>
  <si>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</si>
  <si>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</si>
  <si>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</si>
  <si>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</si>
  <si>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</si>
  <si>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</si>
  <si>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</si>
  <si>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</si>
  <si>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</si>
  <si>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</si>
  <si>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</si>
  <si>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</si>
  <si>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</si>
  <si>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</si>
  <si>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</si>
  <si>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</si>
  <si>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</si>
  <si>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</si>
  <si>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</si>
  <si>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</si>
  <si>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</si>
  <si>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</si>
  <si>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</si>
  <si>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</si>
  <si>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</si>
  <si>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</si>
  <si>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</si>
  <si>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</si>
  <si>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</si>
  <si>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</si>
  <si>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</si>
  <si>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</si>
  <si>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</si>
  <si>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</si>
  <si>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</si>
  <si>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</si>
  <si>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</si>
  <si>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</si>
  <si>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</si>
  <si>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</si>
  <si>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</si>
  <si>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</si>
  <si>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</si>
  <si>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</si>
  <si>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</si>
  <si>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</si>
  <si>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</si>
  <si>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</si>
  <si>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</si>
  <si>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</si>
  <si>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</si>
  <si>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</si>
  <si>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</si>
  <si>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</si>
  <si>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</si>
  <si>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</si>
  <si>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</si>
  <si>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</si>
  <si>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</si>
  <si>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</si>
  <si>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</si>
  <si>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</si>
  <si>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</si>
  <si>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</si>
  <si>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</si>
  <si>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</si>
  <si>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</si>
  <si>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</si>
  <si>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</si>
  <si>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</si>
  <si>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</si>
  <si>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</si>
  <si>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</si>
  <si>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</si>
  <si>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</si>
  <si>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</si>
  <si>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</si>
  <si>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</si>
  <si>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</si>
  <si>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</si>
  <si>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</si>
  <si>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</si>
  <si>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</si>
  <si>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</si>
  <si>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</si>
  <si>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</si>
  <si>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</si>
  <si>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</si>
  <si>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</si>
  <si>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</si>
  <si>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</si>
  <si>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</si>
  <si>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</si>
  <si>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</si>
  <si>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</si>
  <si>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</si>
  <si>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</si>
  <si>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</si>
  <si>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</si>
  <si>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</si>
  <si>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</si>
  <si>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</si>
  <si>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</si>
  <si>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</si>
  <si>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</si>
  <si>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</si>
  <si>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</si>
  <si>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</si>
  <si>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</si>
  <si>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</si>
  <si>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</si>
  <si>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</si>
  <si>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</si>
  <si>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III.</t>
  </si>
  <si>
    <t>Sor-szám</t>
  </si>
  <si>
    <t>Összesen</t>
  </si>
  <si>
    <t>Összeg</t>
  </si>
  <si>
    <t>Működési célú átvett pénzeszközök</t>
  </si>
  <si>
    <t>2018. év</t>
  </si>
  <si>
    <t>Egyéb forrás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</si>
  <si>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</si>
  <si>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</si>
  <si>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</si>
  <si>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</si>
  <si>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</si>
  <si>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</si>
  <si>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</si>
  <si>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</si>
  <si>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</si>
  <si>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</si>
  <si>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</si>
  <si>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</si>
  <si>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</si>
  <si>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</si>
  <si>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</si>
  <si>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</si>
  <si>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</si>
  <si>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</si>
  <si>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</si>
  <si>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</si>
  <si>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</si>
  <si>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</si>
  <si>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</si>
  <si>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</si>
  <si>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</si>
  <si>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</si>
  <si>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</si>
  <si>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</si>
  <si>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</si>
  <si>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</si>
  <si>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</si>
  <si>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</si>
  <si>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</si>
  <si>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</si>
  <si>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</si>
  <si>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</si>
  <si>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</si>
  <si>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</si>
  <si>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</si>
  <si>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</si>
  <si>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</si>
  <si>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</si>
  <si>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</si>
  <si>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</si>
  <si>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</si>
  <si>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</si>
  <si>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</si>
  <si>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</si>
  <si>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</si>
  <si>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</si>
  <si>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</si>
  <si>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</si>
  <si>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</si>
  <si>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</si>
  <si>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</si>
  <si>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</si>
  <si>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</si>
  <si>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Összesen:</t>
  </si>
  <si>
    <t>Finanszírozási bevételek</t>
  </si>
  <si>
    <t>Sorszám</t>
  </si>
  <si>
    <t>Eredeti előirányzat</t>
  </si>
  <si>
    <t>2018.</t>
  </si>
  <si>
    <t>2019.</t>
  </si>
  <si>
    <t>Működési célú támogatások államháztartáson belülről</t>
  </si>
  <si>
    <t>Felhalmozási célú támogatások államháztartáson belülről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</si>
  <si>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</si>
  <si>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</si>
  <si>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</si>
  <si>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</si>
  <si>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Fejlesztési cél leírása</t>
  </si>
  <si>
    <t>ADÓSSÁGOT KELETKEZTETŐ ÜGYLETEK VÁRHATÓ EGYÜTTES ÖSSZEGE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</si>
  <si>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</si>
  <si>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</si>
  <si>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</si>
  <si>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</si>
  <si>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</si>
  <si>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</si>
  <si>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</si>
  <si>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</si>
  <si>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</si>
  <si>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</si>
  <si>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</si>
  <si>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</si>
  <si>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</si>
  <si>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Fehalmozási bevételek</t>
  </si>
  <si>
    <t>Felhalmozási célú átvett pénzeszözök</t>
  </si>
  <si>
    <t>72.</t>
  </si>
  <si>
    <t>FINANSZÍROZÁSI BEVÉTELEK ÖSSZESEN: (66.+67.+70.)</t>
  </si>
  <si>
    <t>KÖLTSÉGVETÉSI ÉS FINANSZÍROZÁSI BEVÉTELEK ÖSSZESEN: (65.+71.)</t>
  </si>
  <si>
    <t>B1-B8</t>
  </si>
  <si>
    <t>G</t>
  </si>
  <si>
    <t>Finanszírozási bevételek, kiadások egyenlege
(finanszírozási bevételek 70. sor - finanszírozási kiadások 31. sor) (+/-)</t>
  </si>
  <si>
    <t>Konyár Község Önkormányzata</t>
  </si>
  <si>
    <t>Címrend
Konyár Község Önkormányzata 2018. évi költségvetéséhez</t>
  </si>
  <si>
    <t>Konyári Polgármesteri Hivatal</t>
  </si>
  <si>
    <t>Művelődési és Ifjúsági Ház, Könyvtár, Kurucz Albert Falumúzeum</t>
  </si>
  <si>
    <t>Konyári Óvoda</t>
  </si>
  <si>
    <t>Konyár Község Önkormányzata
2018. évi költségvetésének összevont mérlege</t>
  </si>
  <si>
    <t>2018. évi eredeti előirányzat</t>
  </si>
  <si>
    <t>Konyár Község Önkormányzatának
 Európai Uniós támogatással megvalósuló projektjei</t>
  </si>
  <si>
    <t>Konyár Község Önkormányzatának
2018. évi bevételi és kiadási előirányzatai</t>
  </si>
  <si>
    <t>Konyári Polgármesteri Hivatal
2018. évi bevételi és kiadási előirányzatai</t>
  </si>
  <si>
    <t>Művelődési és Ifjúsági Ház, Könyvtár, Kurucz Albert Falumúzeum
2018. évi bevételi és kiadási előirányzatai</t>
  </si>
  <si>
    <t>Konyári Óvoda
2018. évi bevételi és kiadási előirányzatai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</si>
  <si>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</si>
  <si>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</si>
  <si>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</si>
  <si>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</si>
  <si>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</si>
  <si>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</si>
  <si>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</si>
  <si>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Konyári Sasok Polgárőr Egyesület</t>
  </si>
  <si>
    <t>-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</si>
  <si>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</si>
  <si>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</si>
  <si>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</si>
  <si>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</si>
  <si>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</si>
  <si>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</si>
  <si>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</si>
  <si>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</si>
  <si>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 xml:space="preserve">Költségvetési kiadások összesen </t>
  </si>
  <si>
    <t>Konyár Község Önkormányzata
2018. évi költségvetésében a működési és felhalmozási célú bevételek és kiadások összevont mérlege</t>
  </si>
  <si>
    <t>Módosított előirányzat</t>
  </si>
  <si>
    <t>Előirányzat teljesítése</t>
  </si>
  <si>
    <t>2018. évi módosított előirányzat</t>
  </si>
  <si>
    <t>KIMUTATÁS A 2018. ÉVI MARADVÁNYRÓL</t>
  </si>
  <si>
    <t>Adatok: ezer forintban</t>
  </si>
  <si>
    <t>Alaptevékenység költségvetési bevételei</t>
  </si>
  <si>
    <t>Alaptevékenység költségvetési kiadásai (-)</t>
  </si>
  <si>
    <t>Alaptevékenység költségvetési egyenlege</t>
  </si>
  <si>
    <t>Alaptevékenység finanszírozási bevételei</t>
  </si>
  <si>
    <t>Alaptevékenység finanszírozási kiadásai (-)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</si>
  <si>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</si>
  <si>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</si>
  <si>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</si>
  <si>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</si>
  <si>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</si>
  <si>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</si>
  <si>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</si>
  <si>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</si>
  <si>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</si>
  <si>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 xml:space="preserve"> Összes maradvány</t>
  </si>
  <si>
    <t>Alaptevékenység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</si>
  <si>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</si>
  <si>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</si>
  <si>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</si>
  <si>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Tárgyévi költségvetési beszámoló
KONYÁR KÖZSÉG ÖNKORMÁNYZATA</t>
  </si>
  <si>
    <t>Tárgyévi költségvetési beszámoló
KONYÁRI POLGÁRMESTERI HIVATAL</t>
  </si>
  <si>
    <t>Tárgyévi költségvetési beszámoló
MŰVELŐDÉSI ÉS IFJÚSÁGI HÁZ, KÖNYVTÁR, KURUCZ ALBERT FALUMÚZEUM</t>
  </si>
  <si>
    <t>Tárgyévi költségvetési beszámoló
KONYÁRI ÓVODA</t>
  </si>
  <si>
    <t>Tárgyévi költségvetési beszámoló
Összesített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</si>
  <si>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</si>
  <si>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</si>
  <si>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</si>
  <si>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</si>
  <si>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</si>
  <si>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</si>
  <si>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Adatok:  forintban</t>
  </si>
  <si>
    <t>Gazdálkodó szervezet megnevezése</t>
  </si>
  <si>
    <t>Részesedés mértéke (%-ban)</t>
  </si>
  <si>
    <t>Részesedés összege</t>
  </si>
  <si>
    <t>Működésből származó kötelezettségek összege XII. 31-én</t>
  </si>
  <si>
    <t>ALFÖLDVÍZ Regionális Víziközmű- szolgáltató Zártkörűen Működő Részvénytársaság</t>
  </si>
  <si>
    <t>KÖZVIL Első Magyar Közvilágítási Zártkörűen Működő Részvénytársaság</t>
  </si>
  <si>
    <t>Hajdú-Bihari Önkormányzatok Vízmű Zártkörűen Működő
Részvénytársaság „végelszámolás alatt”</t>
  </si>
  <si>
    <t>Hajdu-Bihar megyei Temetkezési Vállalat</t>
  </si>
  <si>
    <t xml:space="preserve">       ÖSSZESEN:</t>
  </si>
  <si>
    <t>A Konyár Községi Önkormányzat tulajdonában álló gazdálkodó szervezetek működéséből származó
kötelezettségek és részesedések alakulása a 2018. évben</t>
  </si>
  <si>
    <t>Nemleges</t>
  </si>
  <si>
    <t>Nyilvántartott függő követelések, kötelezettségek
(db)</t>
  </si>
  <si>
    <t>Értéke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</si>
  <si>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</si>
  <si>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</si>
  <si>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</si>
  <si>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</si>
  <si>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</si>
  <si>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</si>
  <si>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</si>
  <si>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</si>
  <si>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</si>
  <si>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</si>
  <si>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</si>
  <si>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VAGYONKIMUTATÁS
a függő követelésekről éa kötelezettségekről, a biztos (jövőbeni) követelésekről
2018.</t>
  </si>
  <si>
    <t>Mennyiség
(db)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</si>
  <si>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</si>
  <si>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</si>
  <si>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</si>
  <si>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</si>
  <si>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</si>
  <si>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</si>
  <si>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</si>
  <si>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</si>
  <si>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</si>
  <si>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</si>
  <si>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</si>
  <si>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</si>
  <si>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</si>
  <si>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</si>
  <si>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</si>
  <si>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</si>
  <si>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</si>
  <si>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</si>
  <si>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</si>
  <si>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</si>
  <si>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VAGYONKIMUTATÁS
a könyvviteli mérlegben értékkel szereplő forrásokról</t>
  </si>
  <si>
    <t>FORRÁSOK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</si>
  <si>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</si>
  <si>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</si>
  <si>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</si>
  <si>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</si>
  <si>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</si>
  <si>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</si>
  <si>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</si>
  <si>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</si>
  <si>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</si>
  <si>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</si>
  <si>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</si>
  <si>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</si>
  <si>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</si>
  <si>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</si>
  <si>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</si>
  <si>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</si>
  <si>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</si>
  <si>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</si>
  <si>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</si>
  <si>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</si>
  <si>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</si>
  <si>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</si>
  <si>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</si>
  <si>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ESZKÖZÖK</t>
  </si>
  <si>
    <t>Bruttó</t>
  </si>
  <si>
    <t xml:space="preserve">Könyv szerinti </t>
  </si>
  <si>
    <t xml:space="preserve">Becsült </t>
  </si>
  <si>
    <t>2017. évi állományi érték</t>
  </si>
  <si>
    <t xml:space="preserve">A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</si>
  <si>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</si>
  <si>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</si>
  <si>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</si>
  <si>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</si>
  <si>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</si>
  <si>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</si>
  <si>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</si>
  <si>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</si>
  <si>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</si>
  <si>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</si>
  <si>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</si>
  <si>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</si>
  <si>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</si>
  <si>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</si>
  <si>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</si>
  <si>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</si>
  <si>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</si>
  <si>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</si>
  <si>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</si>
  <si>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</si>
  <si>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</si>
  <si>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</si>
  <si>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</si>
  <si>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</si>
  <si>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</si>
  <si>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</si>
  <si>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</si>
  <si>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</si>
  <si>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</si>
  <si>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</si>
  <si>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</si>
  <si>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</si>
  <si>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</si>
  <si>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</si>
  <si>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</si>
  <si>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</si>
  <si>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</si>
  <si>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</si>
  <si>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</si>
  <si>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</si>
  <si>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</si>
  <si>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</si>
  <si>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</si>
  <si>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</si>
  <si>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</si>
  <si>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</si>
  <si>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</si>
  <si>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</si>
  <si>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</si>
  <si>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</si>
  <si>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</si>
  <si>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</si>
  <si>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</si>
  <si>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</si>
  <si>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</si>
  <si>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</si>
  <si>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</si>
  <si>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</si>
  <si>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Áfa elszámolás</t>
  </si>
  <si>
    <t>E) EGYÉB SAJÁTOS ESZKÖZOLDALI ELSZÁMOLÁSOK (58+59)</t>
  </si>
  <si>
    <t>F) AKTÍV IDŐBELI ELHATÁROLÁSOK</t>
  </si>
  <si>
    <t>ESZKÖZÖK ÖSSZESEN  (45+48+53+57+60+61)</t>
  </si>
  <si>
    <t>Támogatott szervezet neve</t>
  </si>
  <si>
    <t>Támogatás célja</t>
  </si>
  <si>
    <t>Tervezett 
(E Ft)</t>
  </si>
  <si>
    <t>Tényleges 
(E Ft)</t>
  </si>
  <si>
    <t>Hajdú Speciális Mentő Egyesült</t>
  </si>
  <si>
    <t>működés</t>
  </si>
  <si>
    <t>Konyári Sport Egyesület</t>
  </si>
  <si>
    <t>Konyári Pávakör Egyesült</t>
  </si>
  <si>
    <t>Konyári Református Egyház</t>
  </si>
  <si>
    <t>Konyári Nótások Egyesület</t>
  </si>
  <si>
    <t>Államháztartáson belüli megelolegezések</t>
  </si>
  <si>
    <t>B814</t>
  </si>
  <si>
    <t xml:space="preserve">Konyár Község  Önkormányzat adósságot keletkeztető ügyletekből és kezességvállalásokból fennálló kötelezettségei                                                                     </t>
  </si>
  <si>
    <t xml:space="preserve"> Nemleges</t>
  </si>
  <si>
    <t>ezer Forintban</t>
  </si>
  <si>
    <t>MEGNEVEZÉS</t>
  </si>
  <si>
    <t>Évek</t>
  </si>
  <si>
    <t>Összesen
(F=C+D+E)</t>
  </si>
  <si>
    <t>ÖSSZES KÖTELEZETTSÉG</t>
  </si>
  <si>
    <t>Konyár Község  Önkormányzat saját bevételeinek részletezése az adósságot keletkeztető ügyletből származó tárgyévi fizetési kötelezettség megállapításához</t>
  </si>
  <si>
    <t>Bevételi jogcímek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</si>
  <si>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</si>
  <si>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</si>
  <si>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 várható kiadása</t>
  </si>
  <si>
    <t>Beruházási (felhalmozási) kiadások teljesítése beruházásonként</t>
  </si>
  <si>
    <t>Beruházás  megnevezése</t>
  </si>
  <si>
    <t>ÖSSZESEN:</t>
  </si>
  <si>
    <t>Felújítási kiadások teljesítése felújításonként</t>
  </si>
  <si>
    <t>Felújítás  megnevezése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</si>
  <si>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</si>
  <si>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</si>
  <si>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</si>
  <si>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</si>
  <si>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</si>
  <si>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</si>
  <si>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</si>
  <si>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</si>
  <si>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</si>
  <si>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</si>
  <si>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</si>
  <si>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</si>
  <si>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2019. évi  előirányzat teljesítése</t>
  </si>
  <si>
    <t>H</t>
  </si>
  <si>
    <t>I</t>
  </si>
  <si>
    <t>2018. évi előirányzat</t>
  </si>
  <si>
    <t xml:space="preserve">Konyár Község  Önkormányzat 2018. évi adósságot keletkeztető fejlesztési céljai              </t>
  </si>
  <si>
    <t>Winchester, microserver</t>
  </si>
  <si>
    <t>Kis traktor</t>
  </si>
  <si>
    <t>Számítógép konfiguráció (titkárság)</t>
  </si>
  <si>
    <t>Számítógép konfiguráció (6-os)</t>
  </si>
  <si>
    <t>CITAN kis tehergépkocsi</t>
  </si>
  <si>
    <t xml:space="preserve">HP 455 G4 notebook </t>
  </si>
  <si>
    <t>Cirokmag lehúzó</t>
  </si>
  <si>
    <t>Kerékpár</t>
  </si>
  <si>
    <t>Talajmaró kis traktorra</t>
  </si>
  <si>
    <t>Kisfeszültségre történő csatlakozás díja (Sportpálya)</t>
  </si>
  <si>
    <t>Hűtőgép</t>
  </si>
  <si>
    <t>Benzinmotoros fűrészgép</t>
  </si>
  <si>
    <t>MTZ 1025 traktor</t>
  </si>
  <si>
    <t>PDD-401 audiométer+számítógép+ nyomtató</t>
  </si>
  <si>
    <t>Szekrény műszer BAS1</t>
  </si>
  <si>
    <t>MOV333 - Moretti konzultációs kanapé</t>
  </si>
  <si>
    <t>Íróasztal orvosi BK 12/33.01</t>
  </si>
  <si>
    <t>1122PN LAYER várótermi szék</t>
  </si>
  <si>
    <t>Függő irattartós A4 fémszekrény Bisley IPCCA12</t>
  </si>
  <si>
    <t xml:space="preserve">Szék - kórtermi támlás </t>
  </si>
  <si>
    <t>MyRay RXDC Extend nagyfrekvenciás intraorális fali fogászati röntgen+MyRay Zen-X+Ólomkötény+Notebook</t>
  </si>
  <si>
    <t>Stem Weber SW17 B típusú autokláv+fóliahegesztő+Vízelőkészítés</t>
  </si>
  <si>
    <t>Pólyázó asztal egyes, fémvázas + 2 db kettes fémvázas</t>
  </si>
  <si>
    <t>Irodai forgószék</t>
  </si>
  <si>
    <t>Irodai tárgyalószék érd.</t>
  </si>
  <si>
    <t>Kis értékű tárgyi eszközök</t>
  </si>
  <si>
    <t>2018. évi teljesítés</t>
  </si>
  <si>
    <t>Top 4.1.1. előleg (Orvosi rendelő ép.,védőnői szolg.ép. fogorvos)</t>
  </si>
  <si>
    <t>K I M U T A T Á S
a 2018. évi céljelleggel juttatott támogatások felhasználásáról</t>
  </si>
  <si>
    <t>Konyári Szépkorúak</t>
  </si>
  <si>
    <t>VAGYONKIMUTATÁS                                                                                                                                                                                    a könyvviteli mérlegben értékkel szereplő eszközökről  2018. év</t>
  </si>
  <si>
    <t xml:space="preserve">2018. évi állományi 
érték </t>
  </si>
  <si>
    <t>VAGYONKIMUTATÁS
az érték nélkül nyilvántartott eszközökről
2018.</t>
  </si>
  <si>
    <t>Pénzkészlet 2018. január 1-én                                                                                                                                              ebből:</t>
  </si>
  <si>
    <t>Záró pénzkészlet 2018. december 31-én                                                     ebből:</t>
  </si>
  <si>
    <t>2019. után</t>
  </si>
  <si>
    <t xml:space="preserve">EU-s projekt neve, azonosítója: </t>
  </si>
  <si>
    <t>TOP-4.1.1-15-HB1-2016-00023 Egészségügyi alapellátások infrastrukturális fejlesztése</t>
  </si>
  <si>
    <t>TOP-4.2.1-15-HB1-2016-00012 Szociális alapszolgáltatások infrastruktúrájának bővítése</t>
  </si>
  <si>
    <t>KÖFOP-1.2.1-VEKOP-16 Csatlakozási konstrukció az önkormányzati ASP rendszer országos kiterjesztéséhez</t>
  </si>
  <si>
    <t>VP6-7.2.1-7.4.1.2-16 Külterületi helyi közutak fejlesztése</t>
  </si>
  <si>
    <t xml:space="preserve">KEHOP-2.2.2-15-2016-00050 Északkelet- Magyarországi szennyvíz-elvezetési és -kezelési fejlesztés 4. </t>
  </si>
  <si>
    <t xml:space="preserve">Projekt neve, azonosítója: </t>
  </si>
  <si>
    <t>Többéves kihatással járó döntésekből származó kötelezettségek
célok szerint, évenkénti bontásban</t>
  </si>
  <si>
    <t>Kötelezettség
jogcíme</t>
  </si>
  <si>
    <t>Kötelezettség- 
vállalás 
éve</t>
  </si>
  <si>
    <t>Összes vállalt kötelezettség</t>
  </si>
  <si>
    <t>2017. évi teljesítés</t>
  </si>
  <si>
    <t>Kötelezettségek a következő években</t>
  </si>
  <si>
    <t>Még fennálló kötelezettség</t>
  </si>
  <si>
    <t>2020.</t>
  </si>
  <si>
    <t>2020. után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</si>
  <si>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</si>
  <si>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</si>
  <si>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</si>
  <si>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</si>
  <si>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</si>
  <si>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</si>
  <si>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</si>
  <si>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</si>
  <si>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</si>
  <si>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21. sz. melléklet a ……. /2019. (….) önkormányzati rendelethez</t>
  </si>
  <si>
    <t>Adósság állomány alakulása lejárat, eszközök, bel- és külföldi hitelezők szerinti bontásban 
2017. december 31-én</t>
  </si>
  <si>
    <t xml:space="preserve">Adósságállomány 
eszközök szerint </t>
  </si>
  <si>
    <t>2017. évi</t>
  </si>
  <si>
    <t>Következő évek</t>
  </si>
  <si>
    <t>Összes tartozás</t>
  </si>
  <si>
    <t>2018. évi</t>
  </si>
  <si>
    <t>2019. évi</t>
  </si>
  <si>
    <t>2020. évi</t>
  </si>
  <si>
    <t>2021. évi</t>
  </si>
  <si>
    <t>Összes következő éveket érintő tartozás</t>
  </si>
  <si>
    <t>H=(D+…+G)</t>
  </si>
  <si>
    <t>I=(C+H)</t>
  </si>
  <si>
    <t>I. Belföldi hitelezők</t>
  </si>
  <si>
    <t>Hitel, kölcsön felvétele, átvállalása</t>
  </si>
  <si>
    <t>Hitelviszonyt megtestesítő értékpapír forgalomba hozatala</t>
  </si>
  <si>
    <t>Váltó kibocsátása</t>
  </si>
  <si>
    <t>Pénzügyi lízing</t>
  </si>
  <si>
    <t>Visszavásárlási kötelezettség kikötésével megkötött adásvételi szerződés</t>
  </si>
  <si>
    <t>Halasztott fizetés</t>
  </si>
  <si>
    <t>Fedezeti betétek</t>
  </si>
  <si>
    <t>Belföldi összesen:</t>
  </si>
  <si>
    <t>II. Külföldi hitelezők</t>
  </si>
  <si>
    <t>Külföldi hitelek kölcsönök felvétele</t>
  </si>
  <si>
    <t>Egyéb adósság</t>
  </si>
  <si>
    <t>Külföldi összesen:</t>
  </si>
  <si>
    <t>Adósságállomány mindösszesen:</t>
  </si>
  <si>
    <t>22. sz. melléklet a ……. /2019. (….) önkormányzati rendelethez</t>
  </si>
  <si>
    <t>Az önkormányzat által adott közvetett támogatások
(kedvezmények)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</si>
  <si>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</si>
  <si>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</si>
  <si>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</si>
  <si>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</si>
  <si>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</si>
  <si>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</si>
  <si>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</si>
  <si>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</si>
  <si>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</si>
  <si>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</si>
  <si>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</si>
  <si>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</si>
  <si>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</si>
  <si>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</si>
  <si>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</si>
  <si>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</si>
  <si>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</si>
  <si>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</si>
  <si>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</si>
  <si>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23. sz. melléklet a ……. /2019. (….)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</si>
</sst>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_-* #,##0.00\ _F_t_-;\-* #,##0.00\ _F_t_-;_-* \-??\ _F_t_-;_-@_-"/>
    <numFmt numFmtId="168" formatCode="#,###__"/>
    <numFmt numFmtId="169" formatCode="#,###\ _F_t;\-#,###\ _F_t"/>
    <numFmt numFmtId="170" formatCode="00"/>
    <numFmt numFmtId="171" formatCode="#,###__;\-#,###__"/>
    <numFmt numFmtId="172" formatCode="0&quot;.&quot;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sz val="14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56"/>
      <name val="Garamond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b/>
      <sz val="6"/>
      <name val="Times New Roman CE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bgColor indexed="47"/>
      </patternFill>
    </fill>
    <fill>
      <patternFill patternType="lightHorizontal"/>
    </fill>
  </fills>
  <borders count="1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3" applyNumberFormat="0" applyAlignment="0" applyProtection="0"/>
    <xf numFmtId="0" fontId="33" fillId="21" borderId="34" applyNumberFormat="0" applyAlignment="0" applyProtection="0"/>
    <xf numFmtId="0" fontId="34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35" applyNumberFormat="0" applyFill="0" applyAlignment="0" applyProtection="0"/>
    <xf numFmtId="0" fontId="39" fillId="0" borderId="36" applyNumberFormat="0" applyFill="0" applyAlignment="0" applyProtection="0"/>
    <xf numFmtId="0" fontId="40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3" applyNumberFormat="0" applyAlignment="0" applyProtection="0"/>
    <xf numFmtId="0" fontId="42" fillId="0" borderId="38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6" fillId="0" borderId="0"/>
    <xf numFmtId="0" fontId="6" fillId="0" borderId="0"/>
    <xf numFmtId="0" fontId="21" fillId="0" borderId="0"/>
    <xf numFmtId="0" fontId="36" fillId="0" borderId="0"/>
    <xf numFmtId="0" fontId="44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1" fillId="0" borderId="0"/>
    <xf numFmtId="0" fontId="11" fillId="0" borderId="0"/>
    <xf numFmtId="0" fontId="47" fillId="0" borderId="0"/>
    <xf numFmtId="0" fontId="47" fillId="0" borderId="0"/>
    <xf numFmtId="0" fontId="49" fillId="0" borderId="0"/>
    <xf numFmtId="0" fontId="29" fillId="23" borderId="39" applyNumberFormat="0" applyFont="0" applyAlignment="0" applyProtection="0"/>
    <xf numFmtId="0" fontId="50" fillId="20" borderId="40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8" fillId="7" borderId="33" applyNumberFormat="0" applyAlignment="0" applyProtection="0"/>
    <xf numFmtId="0" fontId="69" fillId="0" borderId="0" applyNumberFormat="0" applyFill="0" applyBorder="0" applyAlignment="0" applyProtection="0"/>
    <xf numFmtId="0" fontId="70" fillId="0" borderId="35" applyNumberFormat="0" applyFill="0" applyAlignment="0" applyProtection="0"/>
    <xf numFmtId="0" fontId="71" fillId="0" borderId="36" applyNumberFormat="0" applyFill="0" applyAlignment="0" applyProtection="0"/>
    <xf numFmtId="0" fontId="72" fillId="0" borderId="37" applyNumberFormat="0" applyFill="0" applyAlignment="0" applyProtection="0"/>
    <xf numFmtId="0" fontId="72" fillId="0" borderId="0" applyNumberFormat="0" applyFill="0" applyBorder="0" applyAlignment="0" applyProtection="0"/>
    <xf numFmtId="0" fontId="73" fillId="21" borderId="34" applyNumberFormat="0" applyAlignment="0" applyProtection="0"/>
    <xf numFmtId="164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7" fontId="36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8" applyNumberFormat="0" applyFill="0" applyAlignment="0" applyProtection="0"/>
    <xf numFmtId="0" fontId="35" fillId="23" borderId="39" applyNumberFormat="0" applyFont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9" borderId="0" applyNumberFormat="0" applyBorder="0" applyAlignment="0" applyProtection="0"/>
    <xf numFmtId="0" fontId="77" fillId="4" borderId="0" applyNumberFormat="0" applyBorder="0" applyAlignment="0" applyProtection="0"/>
    <xf numFmtId="0" fontId="78" fillId="20" borderId="40" applyNumberFormat="0" applyAlignment="0" applyProtection="0"/>
    <xf numFmtId="0" fontId="79" fillId="0" borderId="0" applyNumberFormat="0" applyFill="0" applyBorder="0" applyAlignment="0" applyProtection="0"/>
    <xf numFmtId="0" fontId="36" fillId="0" borderId="0"/>
    <xf numFmtId="0" fontId="36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48" fillId="0" borderId="0"/>
    <xf numFmtId="0" fontId="16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21" fillId="0" borderId="0"/>
    <xf numFmtId="0" fontId="81" fillId="0" borderId="41" applyNumberFormat="0" applyFill="0" applyAlignment="0" applyProtection="0"/>
    <xf numFmtId="44" fontId="11" fillId="0" borderId="0" applyFont="0" applyFill="0" applyBorder="0" applyAlignment="0" applyProtection="0"/>
    <xf numFmtId="0" fontId="82" fillId="3" borderId="0" applyNumberFormat="0" applyBorder="0" applyAlignment="0" applyProtection="0"/>
    <xf numFmtId="0" fontId="83" fillId="22" borderId="0" applyNumberFormat="0" applyBorder="0" applyAlignment="0" applyProtection="0"/>
    <xf numFmtId="0" fontId="80" fillId="0" borderId="0"/>
    <xf numFmtId="0" fontId="84" fillId="20" borderId="33" applyNumberFormat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29" fillId="0" borderId="0"/>
    <xf numFmtId="164" fontId="29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7" fillId="0" borderId="0">
      <alignment horizontal="left" vertical="center"/>
    </xf>
    <xf numFmtId="0" fontId="48" fillId="0" borderId="0"/>
    <xf numFmtId="0" fontId="11" fillId="0" borderId="0"/>
  </cellStyleXfs>
  <cellXfs count="1047">
    <xf numFmtId="0" fontId="0" fillId="0" borderId="0" xfId="0"/>
    <xf numFmtId="0" fontId="7" fillId="0" borderId="0" xfId="1" applyFill="1" applyProtection="1"/>
    <xf numFmtId="165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49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left" vertical="center" wrapText="1"/>
    </xf>
    <xf numFmtId="0" fontId="17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5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5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3" fillId="0" borderId="0" xfId="0" applyNumberFormat="1" applyFont="1" applyFill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23" fillId="0" borderId="29" xfId="1" applyFont="1" applyFill="1" applyBorder="1" applyAlignment="1" applyProtection="1">
      <alignment horizontal="left" vertical="center" wrapText="1" indent="4"/>
    </xf>
    <xf numFmtId="165" fontId="17" fillId="0" borderId="25" xfId="0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 indent="1"/>
    </xf>
    <xf numFmtId="165" fontId="17" fillId="0" borderId="43" xfId="0" applyNumberFormat="1" applyFont="1" applyFill="1" applyBorder="1" applyAlignment="1" applyProtection="1">
      <alignment horizontal="right" vertical="center" wrapTex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16" fillId="0" borderId="0" xfId="51" applyFont="1" applyFill="1"/>
    <xf numFmtId="0" fontId="58" fillId="0" borderId="0" xfId="48" applyFont="1"/>
    <xf numFmtId="166" fontId="63" fillId="0" borderId="0" xfId="35" applyNumberFormat="1" applyFont="1"/>
    <xf numFmtId="165" fontId="65" fillId="0" borderId="0" xfId="1" applyNumberFormat="1" applyFont="1" applyFill="1" applyBorder="1" applyAlignment="1" applyProtection="1">
      <alignment horizontal="centerContinuous" vertical="center"/>
    </xf>
    <xf numFmtId="0" fontId="48" fillId="0" borderId="0" xfId="0" applyFont="1"/>
    <xf numFmtId="0" fontId="24" fillId="0" borderId="0" xfId="0" applyFont="1" applyFill="1" applyAlignment="1" applyProtection="1">
      <alignment vertical="top" wrapText="1"/>
    </xf>
    <xf numFmtId="0" fontId="0" fillId="0" borderId="0" xfId="0" applyFill="1"/>
    <xf numFmtId="165" fontId="16" fillId="0" borderId="8" xfId="157" applyNumberFormat="1" applyFont="1" applyFill="1" applyBorder="1" applyAlignment="1">
      <alignment horizontal="right" vertical="center"/>
    </xf>
    <xf numFmtId="165" fontId="16" fillId="0" borderId="48" xfId="157" applyNumberFormat="1" applyFont="1" applyFill="1" applyBorder="1" applyAlignment="1">
      <alignment horizontal="right" vertical="center"/>
    </xf>
    <xf numFmtId="165" fontId="16" fillId="0" borderId="8" xfId="157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90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1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2" fillId="0" borderId="28" xfId="0" applyFont="1" applyFill="1" applyBorder="1" applyAlignment="1" applyProtection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165" fontId="92" fillId="0" borderId="28" xfId="0" applyNumberFormat="1" applyFont="1" applyFill="1" applyBorder="1" applyAlignment="1" applyProtection="1">
      <alignment horizontal="right" vertical="center" wrapText="1"/>
    </xf>
    <xf numFmtId="0" fontId="92" fillId="0" borderId="29" xfId="0" applyFont="1" applyFill="1" applyBorder="1" applyAlignment="1" applyProtection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165" fontId="92" fillId="0" borderId="29" xfId="0" applyNumberFormat="1" applyFont="1" applyFill="1" applyBorder="1" applyAlignment="1" applyProtection="1">
      <alignment horizontal="right" vertical="center" wrapText="1"/>
    </xf>
    <xf numFmtId="0" fontId="0" fillId="0" borderId="29" xfId="0" applyFont="1" applyFill="1" applyBorder="1" applyAlignment="1" applyProtection="1">
      <alignment horizontal="center" vertical="center" wrapText="1"/>
    </xf>
    <xf numFmtId="0" fontId="93" fillId="0" borderId="29" xfId="0" applyFont="1" applyFill="1" applyBorder="1" applyAlignment="1" applyProtection="1">
      <alignment horizontal="center" vertical="center" wrapText="1"/>
    </xf>
    <xf numFmtId="165" fontId="65" fillId="0" borderId="29" xfId="0" applyNumberFormat="1" applyFont="1" applyFill="1" applyBorder="1" applyAlignment="1" applyProtection="1">
      <alignment horizontal="right" vertical="center" wrapText="1"/>
    </xf>
    <xf numFmtId="0" fontId="65" fillId="0" borderId="29" xfId="0" applyFont="1" applyFill="1" applyBorder="1" applyAlignment="1" applyProtection="1">
      <alignment horizontal="center" vertical="center" wrapText="1"/>
    </xf>
    <xf numFmtId="0" fontId="16" fillId="0" borderId="29" xfId="0" applyFont="1" applyBorder="1" applyAlignment="1">
      <alignment vertical="center"/>
    </xf>
    <xf numFmtId="0" fontId="16" fillId="0" borderId="29" xfId="0" applyFont="1" applyBorder="1" applyAlignment="1">
      <alignment horizontal="center" vertical="center"/>
    </xf>
    <xf numFmtId="165" fontId="15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66" fillId="0" borderId="0" xfId="0" applyFont="1" applyFill="1" applyAlignment="1">
      <alignment vertical="center" wrapText="1"/>
    </xf>
    <xf numFmtId="0" fontId="18" fillId="0" borderId="29" xfId="0" applyFont="1" applyBorder="1" applyAlignment="1">
      <alignment horizontal="left" vertical="center" indent="2"/>
    </xf>
    <xf numFmtId="0" fontId="18" fillId="0" borderId="29" xfId="0" applyFont="1" applyBorder="1" applyAlignment="1">
      <alignment horizontal="center" vertical="center"/>
    </xf>
    <xf numFmtId="165" fontId="19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29" xfId="0" applyFont="1" applyFill="1" applyBorder="1" applyAlignment="1">
      <alignment vertical="center"/>
    </xf>
    <xf numFmtId="0" fontId="85" fillId="0" borderId="0" xfId="0" applyFont="1" applyFill="1" applyAlignment="1">
      <alignment vertical="center" wrapText="1"/>
    </xf>
    <xf numFmtId="0" fontId="93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5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9" xfId="1" applyFont="1" applyFill="1" applyBorder="1" applyAlignment="1" applyProtection="1">
      <alignment horizontal="left" vertical="center" wrapText="1"/>
    </xf>
    <xf numFmtId="0" fontId="11" fillId="0" borderId="30" xfId="1" applyFont="1" applyFill="1" applyBorder="1" applyAlignment="1" applyProtection="1">
      <alignment horizontal="center" vertical="center" wrapText="1"/>
    </xf>
    <xf numFmtId="165" fontId="11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0" xfId="1" applyFont="1" applyFill="1" applyBorder="1" applyAlignment="1" applyProtection="1">
      <alignment horizontal="center" vertical="center" wrapText="1"/>
    </xf>
    <xf numFmtId="0" fontId="17" fillId="0" borderId="54" xfId="1" applyFont="1" applyFill="1" applyBorder="1" applyAlignment="1" applyProtection="1">
      <alignment horizontal="center" vertical="center" wrapText="1"/>
    </xf>
    <xf numFmtId="165" fontId="17" fillId="0" borderId="2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3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5" fontId="17" fillId="0" borderId="0" xfId="1" applyNumberFormat="1" applyFont="1" applyFill="1" applyBorder="1" applyAlignment="1" applyProtection="1">
      <alignment horizontal="right" vertical="center" wrapText="1" indent="1"/>
    </xf>
    <xf numFmtId="165" fontId="93" fillId="0" borderId="24" xfId="1" applyNumberFormat="1" applyFont="1" applyFill="1" applyBorder="1" applyAlignment="1" applyProtection="1">
      <alignment vertical="center"/>
    </xf>
    <xf numFmtId="0" fontId="13" fillId="0" borderId="27" xfId="1" applyFont="1" applyFill="1" applyBorder="1" applyAlignment="1" applyProtection="1">
      <alignment horizontal="center" vertical="center" wrapText="1"/>
    </xf>
    <xf numFmtId="0" fontId="91" fillId="0" borderId="25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165" fontId="15" fillId="0" borderId="32" xfId="1" applyNumberFormat="1" applyFont="1" applyFill="1" applyBorder="1" applyAlignment="1" applyProtection="1">
      <alignment vertical="center" wrapText="1"/>
      <protection locked="0"/>
    </xf>
    <xf numFmtId="49" fontId="15" fillId="0" borderId="29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left" vertical="center" wrapText="1" indent="1"/>
    </xf>
    <xf numFmtId="0" fontId="15" fillId="0" borderId="29" xfId="1" applyFont="1" applyFill="1" applyBorder="1" applyAlignment="1" applyProtection="1">
      <alignment horizontal="center" vertical="center" wrapText="1"/>
    </xf>
    <xf numFmtId="165" fontId="15" fillId="0" borderId="29" xfId="1" applyNumberFormat="1" applyFont="1" applyFill="1" applyBorder="1" applyAlignment="1" applyProtection="1">
      <alignment vertical="center" wrapText="1"/>
      <protection locked="0"/>
    </xf>
    <xf numFmtId="49" fontId="17" fillId="0" borderId="29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vertical="center" wrapText="1"/>
    </xf>
    <xf numFmtId="0" fontId="17" fillId="0" borderId="29" xfId="1" applyFont="1" applyFill="1" applyBorder="1" applyAlignment="1" applyProtection="1">
      <alignment horizontal="center" vertical="center" wrapText="1"/>
    </xf>
    <xf numFmtId="165" fontId="17" fillId="0" borderId="29" xfId="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</xf>
    <xf numFmtId="0" fontId="17" fillId="0" borderId="29" xfId="1" applyFont="1" applyFill="1" applyBorder="1" applyAlignment="1" applyProtection="1">
      <alignment horizontal="left" vertical="center" wrapText="1" indent="1"/>
    </xf>
    <xf numFmtId="0" fontId="17" fillId="0" borderId="49" xfId="1" applyFont="1" applyFill="1" applyBorder="1" applyAlignment="1" applyProtection="1">
      <alignment horizontal="center" vertical="center" wrapText="1"/>
    </xf>
    <xf numFmtId="165" fontId="17" fillId="0" borderId="29" xfId="1" applyNumberFormat="1" applyFont="1" applyFill="1" applyBorder="1" applyAlignment="1" applyProtection="1">
      <alignment vertical="center" wrapText="1"/>
    </xf>
    <xf numFmtId="0" fontId="17" fillId="0" borderId="42" xfId="1" applyFont="1" applyFill="1" applyBorder="1" applyAlignment="1" applyProtection="1">
      <alignment horizontal="center" vertical="center" wrapText="1"/>
    </xf>
    <xf numFmtId="0" fontId="17" fillId="0" borderId="42" xfId="1" applyFont="1" applyFill="1" applyBorder="1" applyAlignment="1" applyProtection="1">
      <alignment horizontal="left" vertical="center" wrapText="1" indent="1"/>
    </xf>
    <xf numFmtId="165" fontId="17" fillId="0" borderId="42" xfId="1" applyNumberFormat="1" applyFont="1" applyFill="1" applyBorder="1" applyAlignment="1" applyProtection="1">
      <alignment vertical="center" wrapText="1"/>
    </xf>
    <xf numFmtId="49" fontId="87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5" fontId="8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0" xfId="167" applyFill="1" applyProtection="1">
      <protection locked="0"/>
    </xf>
    <xf numFmtId="0" fontId="7" fillId="0" borderId="0" xfId="167" applyFill="1" applyProtection="1"/>
    <xf numFmtId="0" fontId="58" fillId="0" borderId="0" xfId="168" applyFont="1"/>
    <xf numFmtId="0" fontId="56" fillId="0" borderId="0" xfId="168" applyFont="1"/>
    <xf numFmtId="0" fontId="58" fillId="0" borderId="0" xfId="169" applyFont="1"/>
    <xf numFmtId="0" fontId="58" fillId="0" borderId="0" xfId="169" applyFont="1" applyAlignment="1">
      <alignment horizontal="center"/>
    </xf>
    <xf numFmtId="0" fontId="58" fillId="0" borderId="0" xfId="169" applyFont="1" applyFill="1"/>
    <xf numFmtId="0" fontId="0" fillId="0" borderId="0" xfId="0" applyFill="1" applyAlignment="1">
      <alignment horizontal="center" vertical="center" wrapText="1"/>
    </xf>
    <xf numFmtId="165" fontId="15" fillId="0" borderId="6" xfId="1" applyNumberFormat="1" applyFont="1" applyFill="1" applyBorder="1" applyAlignment="1" applyProtection="1">
      <alignment vertical="center" wrapText="1"/>
      <protection locked="0"/>
    </xf>
    <xf numFmtId="165" fontId="15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9" xfId="1" applyNumberFormat="1" applyFont="1" applyFill="1" applyBorder="1" applyAlignment="1" applyProtection="1">
      <alignment vertical="center" wrapText="1"/>
      <protection locked="0"/>
    </xf>
    <xf numFmtId="165" fontId="11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</xf>
    <xf numFmtId="165" fontId="17" fillId="0" borderId="3" xfId="1" applyNumberFormat="1" applyFont="1" applyFill="1" applyBorder="1" applyAlignment="1" applyProtection="1">
      <alignment vertical="center" wrapText="1"/>
    </xf>
    <xf numFmtId="165" fontId="15" fillId="0" borderId="8" xfId="1" applyNumberFormat="1" applyFont="1" applyFill="1" applyBorder="1" applyAlignment="1" applyProtection="1">
      <alignment vertical="center" wrapText="1"/>
    </xf>
    <xf numFmtId="165" fontId="15" fillId="0" borderId="9" xfId="1" applyNumberFormat="1" applyFont="1" applyFill="1" applyBorder="1" applyAlignment="1" applyProtection="1">
      <alignment vertical="center" wrapText="1"/>
    </xf>
    <xf numFmtId="165" fontId="20" fillId="0" borderId="3" xfId="0" quotePrefix="1" applyNumberFormat="1" applyFont="1" applyBorder="1" applyAlignment="1" applyProtection="1">
      <alignment vertical="center" wrapText="1"/>
    </xf>
    <xf numFmtId="0" fontId="23" fillId="0" borderId="29" xfId="1" applyFont="1" applyFill="1" applyBorder="1" applyAlignment="1" applyProtection="1">
      <alignment horizontal="left" vertical="center" wrapText="1" indent="1"/>
    </xf>
    <xf numFmtId="0" fontId="23" fillId="0" borderId="30" xfId="1" applyFont="1" applyFill="1" applyBorder="1" applyAlignment="1" applyProtection="1">
      <alignment horizontal="center" vertical="center" wrapText="1"/>
    </xf>
    <xf numFmtId="165" fontId="23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0" xfId="1" applyNumberFormat="1" applyFont="1" applyFill="1" applyAlignment="1" applyProtection="1">
      <alignment horizontal="right" vertical="center" inden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</xf>
    <xf numFmtId="165" fontId="15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0" xfId="0" applyNumberFormat="1" applyFont="1" applyFill="1" applyAlignment="1">
      <alignment vertical="center" wrapText="1"/>
    </xf>
    <xf numFmtId="165" fontId="15" fillId="0" borderId="15" xfId="1" applyNumberFormat="1" applyFont="1" applyFill="1" applyBorder="1" applyAlignment="1" applyProtection="1">
      <alignment vertical="center" wrapText="1"/>
      <protection locked="0"/>
    </xf>
    <xf numFmtId="165" fontId="11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3" xfId="1" applyNumberFormat="1" applyFont="1" applyFill="1" applyBorder="1" applyAlignment="1" applyProtection="1">
      <alignment vertical="center" wrapText="1"/>
      <protection locked="0"/>
    </xf>
    <xf numFmtId="165" fontId="11" fillId="0" borderId="6" xfId="1" applyNumberFormat="1" applyFont="1" applyFill="1" applyBorder="1" applyAlignment="1" applyProtection="1">
      <alignment vertical="center" wrapText="1"/>
      <protection locked="0"/>
    </xf>
    <xf numFmtId="165" fontId="13" fillId="0" borderId="3" xfId="1" applyNumberFormat="1" applyFont="1" applyFill="1" applyBorder="1" applyAlignment="1" applyProtection="1">
      <alignment vertical="center" wrapText="1"/>
    </xf>
    <xf numFmtId="165" fontId="15" fillId="0" borderId="6" xfId="1" applyNumberFormat="1" applyFont="1" applyFill="1" applyBorder="1" applyAlignment="1" applyProtection="1">
      <alignment vertical="center" wrapText="1"/>
    </xf>
    <xf numFmtId="165" fontId="13" fillId="0" borderId="21" xfId="1" applyNumberFormat="1" applyFont="1" applyFill="1" applyBorder="1" applyAlignment="1" applyProtection="1">
      <alignment vertical="center" wrapText="1"/>
    </xf>
    <xf numFmtId="165" fontId="15" fillId="0" borderId="15" xfId="1" applyNumberFormat="1" applyFont="1" applyFill="1" applyBorder="1" applyAlignment="1" applyProtection="1">
      <alignment vertical="center" wrapText="1"/>
    </xf>
    <xf numFmtId="0" fontId="29" fillId="0" borderId="0" xfId="171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5" fillId="0" borderId="0" xfId="171" applyFont="1" applyAlignment="1">
      <alignment horizontal="justify" vertical="center"/>
    </xf>
    <xf numFmtId="0" fontId="16" fillId="0" borderId="0" xfId="173" applyFont="1"/>
    <xf numFmtId="0" fontId="16" fillId="0" borderId="0" xfId="173" applyFont="1" applyAlignment="1">
      <alignment vertical="center"/>
    </xf>
    <xf numFmtId="0" fontId="16" fillId="0" borderId="0" xfId="173" applyFont="1" applyFill="1"/>
    <xf numFmtId="0" fontId="16" fillId="0" borderId="0" xfId="173" applyFont="1" applyAlignment="1">
      <alignment horizontal="center"/>
    </xf>
    <xf numFmtId="0" fontId="20" fillId="0" borderId="0" xfId="173" applyFont="1" applyAlignment="1">
      <alignment horizontal="center" vertical="center" wrapText="1"/>
    </xf>
    <xf numFmtId="0" fontId="59" fillId="0" borderId="1" xfId="173" applyFont="1" applyBorder="1" applyAlignment="1">
      <alignment horizontal="center" vertical="center" wrapText="1"/>
    </xf>
    <xf numFmtId="0" fontId="59" fillId="0" borderId="2" xfId="173" applyFont="1" applyBorder="1" applyAlignment="1">
      <alignment horizontal="center" vertical="center" wrapText="1"/>
    </xf>
    <xf numFmtId="0" fontId="59" fillId="0" borderId="3" xfId="173" applyFont="1" applyBorder="1" applyAlignment="1">
      <alignment horizontal="center" vertical="center" wrapText="1"/>
    </xf>
    <xf numFmtId="3" fontId="58" fillId="0" borderId="0" xfId="48" applyNumberFormat="1" applyFont="1"/>
    <xf numFmtId="165" fontId="19" fillId="0" borderId="9" xfId="1" applyNumberFormat="1" applyFont="1" applyFill="1" applyBorder="1" applyAlignment="1" applyProtection="1">
      <alignment vertical="center" wrapText="1"/>
      <protection locked="0"/>
    </xf>
    <xf numFmtId="165" fontId="17" fillId="0" borderId="19" xfId="1" applyNumberFormat="1" applyFont="1" applyFill="1" applyBorder="1" applyAlignment="1" applyProtection="1">
      <alignment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5" fontId="15" fillId="0" borderId="19" xfId="1" applyNumberFormat="1" applyFont="1" applyFill="1" applyBorder="1" applyAlignment="1" applyProtection="1">
      <alignment vertical="center" wrapText="1"/>
    </xf>
    <xf numFmtId="165" fontId="17" fillId="0" borderId="25" xfId="0" applyNumberFormat="1" applyFont="1" applyFill="1" applyBorder="1" applyAlignment="1" applyProtection="1">
      <alignment horizontal="left" vertical="center" wrapText="1"/>
    </xf>
    <xf numFmtId="0" fontId="16" fillId="0" borderId="58" xfId="0" applyFont="1" applyBorder="1" applyAlignment="1" applyProtection="1">
      <alignment horizontal="center" vertical="center" wrapText="1"/>
    </xf>
    <xf numFmtId="165" fontId="11" fillId="0" borderId="46" xfId="1" applyNumberFormat="1" applyFont="1" applyFill="1" applyBorder="1" applyAlignment="1" applyProtection="1">
      <alignment vertical="center" wrapText="1"/>
      <protection locked="0"/>
    </xf>
    <xf numFmtId="0" fontId="16" fillId="0" borderId="58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0" fontId="92" fillId="0" borderId="43" xfId="0" applyFont="1" applyFill="1" applyBorder="1" applyAlignment="1" applyProtection="1">
      <alignment horizontal="center" vertical="center" wrapText="1"/>
    </xf>
    <xf numFmtId="0" fontId="16" fillId="0" borderId="43" xfId="0" applyFont="1" applyBorder="1" applyAlignment="1">
      <alignment vertical="center" wrapText="1"/>
    </xf>
    <xf numFmtId="0" fontId="0" fillId="0" borderId="43" xfId="0" applyFont="1" applyFill="1" applyBorder="1" applyAlignment="1" applyProtection="1">
      <alignment horizontal="center" vertical="center" wrapText="1"/>
    </xf>
    <xf numFmtId="0" fontId="92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165" fontId="65" fillId="0" borderId="32" xfId="0" applyNumberFormat="1" applyFont="1" applyFill="1" applyBorder="1" applyAlignment="1" applyProtection="1">
      <alignment horizontal="right" vertical="center" wrapText="1"/>
    </xf>
    <xf numFmtId="0" fontId="20" fillId="0" borderId="25" xfId="0" applyFont="1" applyFill="1" applyBorder="1" applyAlignment="1">
      <alignment horizontal="left" vertical="center" wrapText="1"/>
    </xf>
    <xf numFmtId="165" fontId="65" fillId="0" borderId="25" xfId="0" applyNumberFormat="1" applyFont="1" applyFill="1" applyBorder="1" applyAlignment="1" applyProtection="1">
      <alignment horizontal="right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5" fontId="15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5" xfId="0" applyFont="1" applyFill="1" applyBorder="1" applyAlignment="1">
      <alignment vertical="center" wrapText="1"/>
    </xf>
    <xf numFmtId="0" fontId="65" fillId="0" borderId="25" xfId="0" applyFont="1" applyFill="1" applyBorder="1" applyAlignment="1" applyProtection="1">
      <alignment horizontal="center" vertical="center" wrapText="1"/>
    </xf>
    <xf numFmtId="0" fontId="16" fillId="0" borderId="43" xfId="0" applyFont="1" applyBorder="1" applyAlignment="1">
      <alignment vertical="center"/>
    </xf>
    <xf numFmtId="0" fontId="16" fillId="0" borderId="43" xfId="0" applyFont="1" applyBorder="1" applyAlignment="1">
      <alignment horizontal="center" vertical="center"/>
    </xf>
    <xf numFmtId="165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3" fillId="0" borderId="42" xfId="0" applyFont="1" applyFill="1" applyBorder="1" applyAlignment="1" applyProtection="1">
      <alignment horizontal="center" vertical="center" wrapText="1"/>
    </xf>
    <xf numFmtId="0" fontId="17" fillId="0" borderId="42" xfId="1" applyFont="1" applyFill="1" applyBorder="1" applyAlignment="1" applyProtection="1">
      <alignment horizontal="left" vertical="center" wrapText="1"/>
    </xf>
    <xf numFmtId="165" fontId="17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3" xfId="1" applyFont="1" applyFill="1" applyBorder="1" applyAlignment="1" applyProtection="1">
      <alignment horizontal="left" vertical="center" wrapText="1" indent="6"/>
    </xf>
    <xf numFmtId="0" fontId="23" fillId="0" borderId="57" xfId="1" applyFont="1" applyFill="1" applyBorder="1" applyAlignment="1" applyProtection="1">
      <alignment horizontal="center" vertical="center" wrapText="1"/>
    </xf>
    <xf numFmtId="0" fontId="92" fillId="0" borderId="25" xfId="0" applyFont="1" applyFill="1" applyBorder="1" applyAlignment="1" applyProtection="1">
      <alignment horizontal="center" vertical="center" wrapText="1"/>
    </xf>
    <xf numFmtId="165" fontId="92" fillId="0" borderId="31" xfId="0" applyNumberFormat="1" applyFont="1" applyFill="1" applyBorder="1" applyAlignment="1" applyProtection="1">
      <alignment horizontal="right" vertical="center" wrapText="1"/>
    </xf>
    <xf numFmtId="49" fontId="15" fillId="0" borderId="43" xfId="1" applyNumberFormat="1" applyFont="1" applyFill="1" applyBorder="1" applyAlignment="1" applyProtection="1">
      <alignment horizontal="center" vertical="center" wrapText="1"/>
    </xf>
    <xf numFmtId="0" fontId="15" fillId="0" borderId="43" xfId="1" applyFont="1" applyFill="1" applyBorder="1" applyAlignment="1" applyProtection="1">
      <alignment horizontal="left" vertical="center" wrapText="1" indent="1"/>
    </xf>
    <xf numFmtId="0" fontId="15" fillId="0" borderId="43" xfId="1" applyFont="1" applyFill="1" applyBorder="1" applyAlignment="1" applyProtection="1">
      <alignment horizontal="center" vertical="center" wrapText="1"/>
    </xf>
    <xf numFmtId="165" fontId="15" fillId="0" borderId="43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165" fontId="17" fillId="0" borderId="25" xfId="1" applyNumberFormat="1" applyFont="1" applyFill="1" applyBorder="1" applyAlignment="1" applyProtection="1">
      <alignment vertical="center" wrapText="1"/>
      <protection locked="0"/>
    </xf>
    <xf numFmtId="0" fontId="91" fillId="0" borderId="1" xfId="0" applyFont="1" applyFill="1" applyBorder="1" applyAlignment="1" applyProtection="1">
      <alignment horizontal="center" vertical="center" wrapText="1"/>
    </xf>
    <xf numFmtId="0" fontId="91" fillId="0" borderId="2" xfId="0" applyFont="1" applyFill="1" applyBorder="1" applyAlignment="1" applyProtection="1">
      <alignment horizontal="center" vertical="center" wrapText="1"/>
    </xf>
    <xf numFmtId="165" fontId="92" fillId="0" borderId="13" xfId="0" applyNumberFormat="1" applyFont="1" applyFill="1" applyBorder="1" applyAlignment="1" applyProtection="1">
      <alignment horizontal="right" vertical="center" wrapText="1"/>
    </xf>
    <xf numFmtId="165" fontId="92" fillId="0" borderId="14" xfId="0" applyNumberFormat="1" applyFont="1" applyFill="1" applyBorder="1" applyAlignment="1" applyProtection="1">
      <alignment horizontal="right" vertical="center" wrapText="1"/>
    </xf>
    <xf numFmtId="165" fontId="92" fillId="0" borderId="7" xfId="0" applyNumberFormat="1" applyFont="1" applyFill="1" applyBorder="1" applyAlignment="1" applyProtection="1">
      <alignment horizontal="right" vertical="center" wrapText="1"/>
    </xf>
    <xf numFmtId="165" fontId="92" fillId="0" borderId="8" xfId="0" applyNumberFormat="1" applyFont="1" applyFill="1" applyBorder="1" applyAlignment="1" applyProtection="1">
      <alignment horizontal="right" vertical="center" wrapText="1"/>
    </xf>
    <xf numFmtId="165" fontId="92" fillId="0" borderId="10" xfId="0" applyNumberFormat="1" applyFont="1" applyFill="1" applyBorder="1" applyAlignment="1" applyProtection="1">
      <alignment horizontal="right" vertical="center" wrapText="1"/>
    </xf>
    <xf numFmtId="165" fontId="92" fillId="0" borderId="11" xfId="0" applyNumberFormat="1" applyFont="1" applyFill="1" applyBorder="1" applyAlignment="1" applyProtection="1">
      <alignment horizontal="right" vertical="center" wrapText="1"/>
    </xf>
    <xf numFmtId="165" fontId="65" fillId="0" borderId="1" xfId="0" applyNumberFormat="1" applyFont="1" applyFill="1" applyBorder="1" applyAlignment="1" applyProtection="1">
      <alignment horizontal="right" vertical="center" wrapText="1"/>
    </xf>
    <xf numFmtId="165" fontId="65" fillId="0" borderId="2" xfId="0" applyNumberFormat="1" applyFont="1" applyFill="1" applyBorder="1" applyAlignment="1" applyProtection="1">
      <alignment horizontal="right" vertical="center" wrapText="1"/>
    </xf>
    <xf numFmtId="165" fontId="65" fillId="0" borderId="4" xfId="0" applyNumberFormat="1" applyFont="1" applyFill="1" applyBorder="1" applyAlignment="1" applyProtection="1">
      <alignment horizontal="right" vertical="center" wrapText="1"/>
    </xf>
    <xf numFmtId="165" fontId="65" fillId="0" borderId="5" xfId="0" applyNumberFormat="1" applyFont="1" applyFill="1" applyBorder="1" applyAlignment="1" applyProtection="1">
      <alignment horizontal="right" vertical="center" wrapText="1"/>
    </xf>
    <xf numFmtId="165" fontId="65" fillId="0" borderId="7" xfId="0" applyNumberFormat="1" applyFont="1" applyFill="1" applyBorder="1" applyAlignment="1" applyProtection="1">
      <alignment horizontal="right" vertical="center" wrapText="1"/>
    </xf>
    <xf numFmtId="165" fontId="65" fillId="0" borderId="8" xfId="0" applyNumberFormat="1" applyFont="1" applyFill="1" applyBorder="1" applyAlignment="1" applyProtection="1">
      <alignment horizontal="right" vertical="center" wrapText="1"/>
    </xf>
    <xf numFmtId="165" fontId="65" fillId="0" borderId="10" xfId="0" applyNumberFormat="1" applyFont="1" applyFill="1" applyBorder="1" applyAlignment="1" applyProtection="1">
      <alignment horizontal="right" vertical="center" wrapText="1"/>
    </xf>
    <xf numFmtId="165" fontId="65" fillId="0" borderId="11" xfId="0" applyNumberFormat="1" applyFont="1" applyFill="1" applyBorder="1" applyAlignment="1" applyProtection="1">
      <alignment horizontal="right" vertical="center" wrapText="1"/>
    </xf>
    <xf numFmtId="165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0" xfId="0" applyNumberFormat="1" applyFont="1" applyFill="1" applyBorder="1" applyAlignment="1" applyProtection="1">
      <alignment horizontal="right" vertical="center" wrapText="1"/>
    </xf>
    <xf numFmtId="165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0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" xfId="1" applyNumberFormat="1" applyFont="1" applyFill="1" applyBorder="1" applyAlignment="1" applyProtection="1">
      <alignment horizontal="right" vertical="center" wrapText="1"/>
    </xf>
    <xf numFmtId="165" fontId="17" fillId="0" borderId="2" xfId="1" applyNumberFormat="1" applyFont="1" applyFill="1" applyBorder="1" applyAlignment="1" applyProtection="1">
      <alignment horizontal="right" vertical="center" wrapText="1"/>
    </xf>
    <xf numFmtId="0" fontId="91" fillId="0" borderId="1" xfId="1" applyFont="1" applyFill="1" applyBorder="1" applyAlignment="1" applyProtection="1">
      <alignment horizontal="center" vertical="center" wrapText="1"/>
    </xf>
    <xf numFmtId="0" fontId="91" fillId="0" borderId="2" xfId="1" applyFont="1" applyFill="1" applyBorder="1" applyAlignment="1" applyProtection="1">
      <alignment horizontal="center" vertical="center" wrapText="1"/>
    </xf>
    <xf numFmtId="165" fontId="15" fillId="0" borderId="4" xfId="1" applyNumberFormat="1" applyFont="1" applyFill="1" applyBorder="1" applyAlignment="1" applyProtection="1">
      <alignment vertical="center" wrapText="1"/>
      <protection locked="0"/>
    </xf>
    <xf numFmtId="165" fontId="15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7" xfId="1" applyNumberFormat="1" applyFont="1" applyFill="1" applyBorder="1" applyAlignment="1" applyProtection="1">
      <alignment vertical="center" wrapText="1"/>
      <protection locked="0"/>
    </xf>
    <xf numFmtId="165" fontId="17" fillId="0" borderId="8" xfId="1" applyNumberFormat="1" applyFont="1" applyFill="1" applyBorder="1" applyAlignment="1" applyProtection="1">
      <alignment vertical="center" wrapText="1"/>
      <protection locked="0"/>
    </xf>
    <xf numFmtId="165" fontId="15" fillId="0" borderId="10" xfId="1" applyNumberFormat="1" applyFont="1" applyFill="1" applyBorder="1" applyAlignment="1" applyProtection="1">
      <alignment vertical="center" wrapText="1"/>
      <protection locked="0"/>
    </xf>
    <xf numFmtId="165" fontId="15" fillId="0" borderId="11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  <protection locked="0"/>
    </xf>
    <xf numFmtId="165" fontId="17" fillId="0" borderId="2" xfId="1" applyNumberFormat="1" applyFont="1" applyFill="1" applyBorder="1" applyAlignment="1" applyProtection="1">
      <alignment vertical="center" wrapText="1"/>
      <protection locked="0"/>
    </xf>
    <xf numFmtId="165" fontId="17" fillId="0" borderId="1" xfId="1" applyNumberFormat="1" applyFont="1" applyFill="1" applyBorder="1" applyAlignment="1" applyProtection="1">
      <alignment vertical="center" wrapText="1"/>
    </xf>
    <xf numFmtId="165" fontId="17" fillId="0" borderId="7" xfId="1" applyNumberFormat="1" applyFont="1" applyFill="1" applyBorder="1" applyAlignment="1" applyProtection="1">
      <alignment vertical="center" wrapText="1"/>
    </xf>
    <xf numFmtId="165" fontId="17" fillId="0" borderId="8" xfId="1" applyNumberFormat="1" applyFont="1" applyFill="1" applyBorder="1" applyAlignment="1" applyProtection="1">
      <alignment vertical="center" wrapText="1"/>
    </xf>
    <xf numFmtId="165" fontId="17" fillId="0" borderId="59" xfId="1" applyNumberFormat="1" applyFont="1" applyFill="1" applyBorder="1" applyAlignment="1" applyProtection="1">
      <alignment vertical="center" wrapText="1"/>
    </xf>
    <xf numFmtId="165" fontId="17" fillId="0" borderId="50" xfId="1" applyNumberFormat="1" applyFont="1" applyFill="1" applyBorder="1" applyAlignment="1" applyProtection="1">
      <alignment vertical="center" wrapText="1"/>
    </xf>
    <xf numFmtId="0" fontId="13" fillId="0" borderId="51" xfId="1" applyFont="1" applyFill="1" applyBorder="1" applyAlignment="1" applyProtection="1">
      <alignment horizontal="center" vertical="center" wrapText="1"/>
    </xf>
    <xf numFmtId="3" fontId="15" fillId="0" borderId="63" xfId="1" applyNumberFormat="1" applyFont="1" applyFill="1" applyBorder="1" applyAlignment="1" applyProtection="1">
      <alignment horizontal="center" vertical="center" wrapText="1"/>
    </xf>
    <xf numFmtId="3" fontId="17" fillId="0" borderId="51" xfId="1" applyNumberFormat="1" applyFont="1" applyFill="1" applyBorder="1" applyAlignment="1" applyProtection="1">
      <alignment horizontal="right" vertical="center" wrapText="1"/>
    </xf>
    <xf numFmtId="3" fontId="17" fillId="0" borderId="54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165" fontId="23" fillId="0" borderId="23" xfId="1" applyNumberFormat="1" applyFont="1" applyFill="1" applyBorder="1" applyAlignment="1" applyProtection="1">
      <alignment vertical="center" wrapText="1"/>
      <protection locked="0"/>
    </xf>
    <xf numFmtId="0" fontId="19" fillId="0" borderId="18" xfId="1" applyFont="1" applyFill="1" applyBorder="1" applyAlignment="1" applyProtection="1">
      <alignment horizontal="left" vertical="center" wrapText="1" indent="5"/>
    </xf>
    <xf numFmtId="165" fontId="19" fillId="0" borderId="23" xfId="1" applyNumberFormat="1" applyFont="1" applyFill="1" applyBorder="1" applyAlignment="1" applyProtection="1">
      <alignment vertical="center" wrapText="1"/>
      <protection locked="0"/>
    </xf>
    <xf numFmtId="0" fontId="15" fillId="0" borderId="22" xfId="1" applyFont="1" applyFill="1" applyBorder="1" applyAlignment="1" applyProtection="1">
      <alignment horizontal="left" vertical="center" wrapText="1" indent="1"/>
    </xf>
    <xf numFmtId="165" fontId="13" fillId="0" borderId="51" xfId="1" applyNumberFormat="1" applyFont="1" applyFill="1" applyBorder="1" applyAlignment="1" applyProtection="1">
      <alignment horizontal="right" vertical="center" wrapText="1"/>
    </xf>
    <xf numFmtId="165" fontId="13" fillId="0" borderId="2" xfId="1" applyNumberFormat="1" applyFont="1" applyFill="1" applyBorder="1" applyAlignment="1" applyProtection="1">
      <alignment horizontal="right" vertical="center" wrapText="1"/>
    </xf>
    <xf numFmtId="165" fontId="17" fillId="0" borderId="51" xfId="1" applyNumberFormat="1" applyFont="1" applyFill="1" applyBorder="1" applyAlignment="1" applyProtection="1">
      <alignment vertical="center" wrapText="1"/>
    </xf>
    <xf numFmtId="165" fontId="13" fillId="0" borderId="51" xfId="1" applyNumberFormat="1" applyFont="1" applyFill="1" applyBorder="1" applyAlignment="1" applyProtection="1">
      <alignment vertical="center" wrapText="1"/>
    </xf>
    <xf numFmtId="165" fontId="13" fillId="0" borderId="2" xfId="1" applyNumberFormat="1" applyFont="1" applyFill="1" applyBorder="1" applyAlignment="1" applyProtection="1">
      <alignment vertical="center" wrapText="1"/>
    </xf>
    <xf numFmtId="165" fontId="17" fillId="0" borderId="51" xfId="1" applyNumberFormat="1" applyFont="1" applyFill="1" applyBorder="1" applyAlignment="1" applyProtection="1">
      <alignment vertical="center" wrapText="1"/>
      <protection locked="0"/>
    </xf>
    <xf numFmtId="165" fontId="19" fillId="0" borderId="43" xfId="0" applyNumberFormat="1" applyFont="1" applyFill="1" applyBorder="1" applyAlignment="1" applyProtection="1">
      <alignment horizontal="right" vertical="center" wrapText="1"/>
      <protection locked="0"/>
    </xf>
    <xf numFmtId="165" fontId="23" fillId="0" borderId="43" xfId="1" applyNumberFormat="1" applyFont="1" applyFill="1" applyBorder="1" applyAlignment="1" applyProtection="1">
      <alignment horizontal="right" vertical="center" wrapText="1"/>
      <protection locked="0"/>
    </xf>
    <xf numFmtId="0" fontId="56" fillId="0" borderId="28" xfId="0" applyFont="1" applyBorder="1" applyAlignment="1">
      <alignment vertical="center" wrapText="1"/>
    </xf>
    <xf numFmtId="0" fontId="56" fillId="0" borderId="29" xfId="0" applyFont="1" applyBorder="1" applyAlignment="1">
      <alignment vertical="center" wrapText="1"/>
    </xf>
    <xf numFmtId="0" fontId="57" fillId="0" borderId="29" xfId="0" applyFont="1" applyFill="1" applyBorder="1" applyAlignment="1">
      <alignment horizontal="left" vertical="center" wrapText="1"/>
    </xf>
    <xf numFmtId="0" fontId="57" fillId="0" borderId="29" xfId="0" applyFont="1" applyFill="1" applyBorder="1" applyAlignment="1">
      <alignment vertical="center" wrapText="1"/>
    </xf>
    <xf numFmtId="0" fontId="56" fillId="0" borderId="29" xfId="0" applyFont="1" applyBorder="1" applyAlignment="1">
      <alignment vertical="center"/>
    </xf>
    <xf numFmtId="0" fontId="64" fillId="0" borderId="29" xfId="0" applyFont="1" applyBorder="1" applyAlignment="1">
      <alignment horizontal="left" vertical="center" indent="2"/>
    </xf>
    <xf numFmtId="0" fontId="56" fillId="0" borderId="29" xfId="0" applyFont="1" applyBorder="1" applyAlignment="1">
      <alignment horizontal="left" vertical="center"/>
    </xf>
    <xf numFmtId="0" fontId="56" fillId="0" borderId="29" xfId="0" applyFont="1" applyFill="1" applyBorder="1" applyAlignment="1">
      <alignment vertical="center"/>
    </xf>
    <xf numFmtId="0" fontId="56" fillId="0" borderId="43" xfId="0" applyFont="1" applyBorder="1" applyAlignment="1">
      <alignment vertical="center"/>
    </xf>
    <xf numFmtId="0" fontId="93" fillId="0" borderId="25" xfId="1" applyFont="1" applyFill="1" applyBorder="1" applyAlignment="1" applyProtection="1">
      <alignment horizontal="left" vertical="center" wrapText="1"/>
    </xf>
    <xf numFmtId="0" fontId="93" fillId="0" borderId="42" xfId="1" applyFont="1" applyFill="1" applyBorder="1" applyAlignment="1" applyProtection="1">
      <alignment horizontal="left" vertical="center" wrapText="1"/>
    </xf>
    <xf numFmtId="0" fontId="92" fillId="0" borderId="29" xfId="1" applyFont="1" applyFill="1" applyBorder="1" applyAlignment="1" applyProtection="1">
      <alignment horizontal="left" vertical="center" wrapText="1"/>
    </xf>
    <xf numFmtId="0" fontId="99" fillId="0" borderId="29" xfId="1" applyFont="1" applyFill="1" applyBorder="1" applyAlignment="1" applyProtection="1">
      <alignment horizontal="left" vertical="center" wrapText="1" indent="4"/>
    </xf>
    <xf numFmtId="0" fontId="99" fillId="0" borderId="29" xfId="1" applyFont="1" applyFill="1" applyBorder="1" applyAlignment="1" applyProtection="1">
      <alignment horizontal="left" vertical="center" wrapText="1" indent="1"/>
    </xf>
    <xf numFmtId="0" fontId="99" fillId="0" borderId="43" xfId="1" applyFont="1" applyFill="1" applyBorder="1" applyAlignment="1" applyProtection="1">
      <alignment horizontal="left" vertical="center" wrapText="1" indent="6"/>
    </xf>
    <xf numFmtId="49" fontId="66" fillId="0" borderId="32" xfId="1" applyNumberFormat="1" applyFont="1" applyFill="1" applyBorder="1" applyAlignment="1" applyProtection="1">
      <alignment horizontal="center" vertical="center" wrapText="1"/>
    </xf>
    <xf numFmtId="0" fontId="66" fillId="0" borderId="32" xfId="1" applyFont="1" applyFill="1" applyBorder="1" applyAlignment="1" applyProtection="1">
      <alignment horizontal="left" vertical="center" wrapText="1" indent="1"/>
    </xf>
    <xf numFmtId="0" fontId="66" fillId="0" borderId="32" xfId="1" applyFont="1" applyFill="1" applyBorder="1" applyAlignment="1" applyProtection="1">
      <alignment horizontal="center" vertical="center" wrapText="1"/>
    </xf>
    <xf numFmtId="165" fontId="66" fillId="0" borderId="32" xfId="1" applyNumberFormat="1" applyFont="1" applyFill="1" applyBorder="1" applyAlignment="1" applyProtection="1">
      <alignment vertical="center" wrapText="1"/>
      <protection locked="0"/>
    </xf>
    <xf numFmtId="49" fontId="66" fillId="0" borderId="29" xfId="1" applyNumberFormat="1" applyFont="1" applyFill="1" applyBorder="1" applyAlignment="1" applyProtection="1">
      <alignment horizontal="center" vertical="center" wrapText="1"/>
    </xf>
    <xf numFmtId="0" fontId="66" fillId="0" borderId="29" xfId="1" applyFont="1" applyFill="1" applyBorder="1" applyAlignment="1" applyProtection="1">
      <alignment horizontal="left" vertical="center" wrapText="1" indent="1"/>
    </xf>
    <xf numFmtId="0" fontId="66" fillId="0" borderId="29" xfId="1" applyFont="1" applyFill="1" applyBorder="1" applyAlignment="1" applyProtection="1">
      <alignment horizontal="center" vertical="center" wrapText="1"/>
    </xf>
    <xf numFmtId="165" fontId="66" fillId="0" borderId="29" xfId="1" applyNumberFormat="1" applyFont="1" applyFill="1" applyBorder="1" applyAlignment="1" applyProtection="1">
      <alignment vertical="center" wrapText="1"/>
      <protection locked="0"/>
    </xf>
    <xf numFmtId="49" fontId="65" fillId="0" borderId="29" xfId="1" applyNumberFormat="1" applyFont="1" applyFill="1" applyBorder="1" applyAlignment="1" applyProtection="1">
      <alignment horizontal="center" vertical="center" wrapText="1"/>
    </xf>
    <xf numFmtId="0" fontId="65" fillId="0" borderId="29" xfId="1" applyFont="1" applyFill="1" applyBorder="1" applyAlignment="1" applyProtection="1">
      <alignment vertical="center" wrapText="1"/>
    </xf>
    <xf numFmtId="0" fontId="65" fillId="0" borderId="29" xfId="1" applyFont="1" applyFill="1" applyBorder="1" applyAlignment="1" applyProtection="1">
      <alignment horizontal="center" vertical="center" wrapText="1"/>
    </xf>
    <xf numFmtId="165" fontId="65" fillId="0" borderId="29" xfId="1" applyNumberFormat="1" applyFont="1" applyFill="1" applyBorder="1" applyAlignment="1" applyProtection="1">
      <alignment vertical="center" wrapText="1"/>
      <protection locked="0"/>
    </xf>
    <xf numFmtId="49" fontId="65" fillId="0" borderId="43" xfId="1" applyNumberFormat="1" applyFont="1" applyFill="1" applyBorder="1" applyAlignment="1" applyProtection="1">
      <alignment horizontal="center" vertical="center" wrapText="1"/>
    </xf>
    <xf numFmtId="0" fontId="65" fillId="0" borderId="43" xfId="1" applyFont="1" applyFill="1" applyBorder="1" applyAlignment="1" applyProtection="1">
      <alignment horizontal="left" vertical="center" wrapText="1" indent="1"/>
    </xf>
    <xf numFmtId="0" fontId="65" fillId="0" borderId="43" xfId="1" applyFont="1" applyFill="1" applyBorder="1" applyAlignment="1" applyProtection="1">
      <alignment horizontal="center" vertical="center" wrapText="1"/>
    </xf>
    <xf numFmtId="165" fontId="65" fillId="0" borderId="43" xfId="1" applyNumberFormat="1" applyFont="1" applyFill="1" applyBorder="1" applyAlignment="1" applyProtection="1">
      <alignment vertical="center" wrapText="1"/>
      <protection locked="0"/>
    </xf>
    <xf numFmtId="49" fontId="65" fillId="0" borderId="25" xfId="1" applyNumberFormat="1" applyFont="1" applyFill="1" applyBorder="1" applyAlignment="1" applyProtection="1">
      <alignment horizontal="center" vertical="center" wrapText="1"/>
    </xf>
    <xf numFmtId="0" fontId="65" fillId="0" borderId="25" xfId="1" applyFont="1" applyFill="1" applyBorder="1" applyAlignment="1" applyProtection="1">
      <alignment horizontal="left" vertical="center" wrapText="1" indent="1"/>
    </xf>
    <xf numFmtId="0" fontId="65" fillId="0" borderId="25" xfId="1" applyFont="1" applyFill="1" applyBorder="1" applyAlignment="1" applyProtection="1">
      <alignment horizontal="center" vertical="center" wrapText="1"/>
    </xf>
    <xf numFmtId="165" fontId="65" fillId="0" borderId="25" xfId="1" applyNumberFormat="1" applyFont="1" applyFill="1" applyBorder="1" applyAlignment="1" applyProtection="1">
      <alignment vertical="center" wrapText="1"/>
    </xf>
    <xf numFmtId="0" fontId="65" fillId="0" borderId="29" xfId="1" applyFont="1" applyFill="1" applyBorder="1" applyAlignment="1" applyProtection="1">
      <alignment horizontal="left" vertical="center" wrapText="1" indent="1"/>
    </xf>
    <xf numFmtId="0" fontId="65" fillId="0" borderId="49" xfId="1" applyFont="1" applyFill="1" applyBorder="1" applyAlignment="1" applyProtection="1">
      <alignment horizontal="center" vertical="center" wrapText="1"/>
    </xf>
    <xf numFmtId="165" fontId="65" fillId="0" borderId="29" xfId="1" applyNumberFormat="1" applyFont="1" applyFill="1" applyBorder="1" applyAlignment="1" applyProtection="1">
      <alignment vertical="center" wrapText="1"/>
    </xf>
    <xf numFmtId="0" fontId="65" fillId="0" borderId="42" xfId="1" applyFont="1" applyFill="1" applyBorder="1" applyAlignment="1" applyProtection="1">
      <alignment horizontal="center" vertical="center" wrapText="1"/>
    </xf>
    <xf numFmtId="0" fontId="65" fillId="0" borderId="42" xfId="1" applyFont="1" applyFill="1" applyBorder="1" applyAlignment="1" applyProtection="1">
      <alignment horizontal="left" vertical="center" wrapText="1" indent="1"/>
    </xf>
    <xf numFmtId="165" fontId="65" fillId="0" borderId="42" xfId="1" applyNumberFormat="1" applyFont="1" applyFill="1" applyBorder="1" applyAlignment="1" applyProtection="1">
      <alignment vertical="center" wrapText="1"/>
    </xf>
    <xf numFmtId="0" fontId="59" fillId="0" borderId="25" xfId="173" applyFont="1" applyBorder="1" applyAlignment="1">
      <alignment horizontal="center" vertical="center"/>
    </xf>
    <xf numFmtId="0" fontId="48" fillId="0" borderId="25" xfId="173" applyFont="1" applyBorder="1" applyAlignment="1">
      <alignment horizontal="center" vertical="center"/>
    </xf>
    <xf numFmtId="0" fontId="59" fillId="0" borderId="25" xfId="173" applyFont="1" applyBorder="1" applyAlignment="1">
      <alignment vertical="center"/>
    </xf>
    <xf numFmtId="0" fontId="48" fillId="0" borderId="25" xfId="173" applyFont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6" fillId="0" borderId="0" xfId="0" applyFont="1" applyFill="1" applyAlignment="1">
      <alignment vertical="center"/>
    </xf>
    <xf numFmtId="0" fontId="94" fillId="0" borderId="0" xfId="0" applyFont="1" applyFill="1" applyAlignment="1">
      <alignment vertical="center"/>
    </xf>
    <xf numFmtId="0" fontId="85" fillId="0" borderId="0" xfId="0" applyFont="1" applyFill="1" applyAlignment="1">
      <alignment vertical="center"/>
    </xf>
    <xf numFmtId="3" fontId="66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ill="1" applyProtection="1"/>
    <xf numFmtId="166" fontId="7" fillId="0" borderId="0" xfId="207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6" fontId="7" fillId="0" borderId="0" xfId="1" applyNumberFormat="1" applyFill="1" applyProtection="1"/>
    <xf numFmtId="0" fontId="16" fillId="0" borderId="0" xfId="51" applyFont="1" applyFill="1" applyAlignment="1">
      <alignment horizontal="center"/>
    </xf>
    <xf numFmtId="3" fontId="55" fillId="0" borderId="0" xfId="51" applyNumberFormat="1" applyFont="1" applyFill="1"/>
    <xf numFmtId="0" fontId="55" fillId="0" borderId="0" xfId="51" applyFont="1" applyFill="1"/>
    <xf numFmtId="165" fontId="0" fillId="0" borderId="25" xfId="0" applyNumberFormat="1" applyFill="1" applyBorder="1" applyAlignment="1" applyProtection="1">
      <alignment vertical="center" wrapText="1"/>
    </xf>
    <xf numFmtId="165" fontId="0" fillId="0" borderId="25" xfId="0" applyNumberFormat="1" applyFont="1" applyFill="1" applyBorder="1" applyAlignment="1" applyProtection="1">
      <alignment horizontal="left" vertical="center" wrapText="1"/>
    </xf>
    <xf numFmtId="165" fontId="23" fillId="0" borderId="25" xfId="0" applyNumberFormat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4"/>
    </xf>
    <xf numFmtId="0" fontId="23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23" fillId="0" borderId="25" xfId="1" applyFont="1" applyFill="1" applyBorder="1" applyAlignment="1" applyProtection="1">
      <alignment horizontal="left" vertical="center" wrapText="1" indent="2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5" xfId="0" applyNumberFormat="1" applyFont="1" applyFill="1" applyBorder="1" applyAlignment="1" applyProtection="1">
      <alignment vertical="center" wrapText="1"/>
      <protection locked="0"/>
    </xf>
    <xf numFmtId="165" fontId="23" fillId="0" borderId="25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/>
    <xf numFmtId="10" fontId="0" fillId="0" borderId="0" xfId="209" applyNumberFormat="1" applyFont="1" applyFill="1" applyAlignment="1" applyProtection="1">
      <alignment vertical="center" wrapText="1"/>
    </xf>
    <xf numFmtId="3" fontId="16" fillId="0" borderId="52" xfId="0" applyNumberFormat="1" applyFont="1" applyFill="1" applyBorder="1" applyAlignment="1" applyProtection="1">
      <alignment horizontal="right" vertical="center" wrapText="1"/>
    </xf>
    <xf numFmtId="3" fontId="16" fillId="0" borderId="48" xfId="0" applyNumberFormat="1" applyFont="1" applyFill="1" applyBorder="1" applyAlignment="1" applyProtection="1">
      <alignment horizontal="right" vertical="center" wrapText="1"/>
    </xf>
    <xf numFmtId="166" fontId="7" fillId="0" borderId="0" xfId="1" applyNumberFormat="1" applyFont="1" applyFill="1" applyAlignment="1" applyProtection="1">
      <alignment horizontal="right" vertical="center" indent="1"/>
    </xf>
    <xf numFmtId="0" fontId="16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5" fontId="15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165" fontId="17" fillId="0" borderId="48" xfId="1" applyNumberFormat="1" applyFont="1" applyFill="1" applyBorder="1" applyAlignment="1" applyProtection="1">
      <alignment horizontal="right" vertical="center" wrapText="1"/>
    </xf>
    <xf numFmtId="165" fontId="17" fillId="0" borderId="8" xfId="1" applyNumberFormat="1" applyFont="1" applyFill="1" applyBorder="1" applyAlignment="1" applyProtection="1">
      <alignment horizontal="right" vertical="center" wrapText="1"/>
    </xf>
    <xf numFmtId="165" fontId="17" fillId="0" borderId="64" xfId="1" applyNumberFormat="1" applyFont="1" applyFill="1" applyBorder="1" applyAlignment="1" applyProtection="1">
      <alignment horizontal="right" vertical="center" wrapText="1"/>
    </xf>
    <xf numFmtId="165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4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64" xfId="1" applyNumberFormat="1" applyFont="1" applyFill="1" applyBorder="1" applyAlignment="1" applyProtection="1">
      <alignment horizontal="right" vertical="center" wrapText="1"/>
      <protection locked="0"/>
    </xf>
    <xf numFmtId="0" fontId="18" fillId="0" borderId="8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 applyProtection="1">
      <alignment horizontal="left" vertical="center" wrapText="1" indent="6"/>
    </xf>
    <xf numFmtId="0" fontId="16" fillId="0" borderId="11" xfId="0" applyFont="1" applyFill="1" applyBorder="1" applyAlignment="1" applyProtection="1">
      <alignment horizontal="center" vertical="center" wrapText="1"/>
    </xf>
    <xf numFmtId="3" fontId="16" fillId="0" borderId="61" xfId="0" applyNumberFormat="1" applyFont="1" applyFill="1" applyBorder="1" applyAlignment="1" applyProtection="1">
      <alignment horizontal="right" vertical="center" wrapText="1"/>
    </xf>
    <xf numFmtId="165" fontId="19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5" fontId="13" fillId="0" borderId="21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Fill="1" applyBorder="1" applyAlignment="1" applyProtection="1">
      <alignment horizontal="left" wrapText="1"/>
    </xf>
    <xf numFmtId="3" fontId="16" fillId="0" borderId="52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wrapText="1"/>
    </xf>
    <xf numFmtId="165" fontId="15" fillId="0" borderId="48" xfId="1" applyNumberFormat="1" applyFont="1" applyFill="1" applyBorder="1" applyAlignment="1" applyProtection="1">
      <alignment vertical="center" wrapText="1"/>
      <protection locked="0"/>
    </xf>
    <xf numFmtId="165" fontId="15" fillId="0" borderId="64" xfId="1" applyNumberFormat="1" applyFont="1" applyFill="1" applyBorder="1" applyAlignment="1" applyProtection="1">
      <alignment vertical="center" wrapText="1"/>
      <protection locked="0"/>
    </xf>
    <xf numFmtId="3" fontId="16" fillId="0" borderId="48" xfId="0" applyNumberFormat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 indent="7"/>
    </xf>
    <xf numFmtId="0" fontId="18" fillId="0" borderId="11" xfId="0" applyFont="1" applyFill="1" applyBorder="1" applyAlignment="1" applyProtection="1">
      <alignment horizontal="left" vertical="center" wrapText="1" indent="7"/>
    </xf>
    <xf numFmtId="3" fontId="16" fillId="0" borderId="61" xfId="0" applyNumberFormat="1" applyFont="1" applyFill="1" applyBorder="1" applyAlignment="1" applyProtection="1">
      <alignment horizontal="center" vertical="center" wrapText="1"/>
    </xf>
    <xf numFmtId="165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1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3" fontId="18" fillId="0" borderId="48" xfId="0" applyNumberFormat="1" applyFont="1" applyFill="1" applyBorder="1" applyAlignment="1" applyProtection="1">
      <alignment horizontal="right" vertical="center" wrapText="1"/>
    </xf>
    <xf numFmtId="3" fontId="18" fillId="0" borderId="8" xfId="0" applyNumberFormat="1" applyFont="1" applyFill="1" applyBorder="1" applyAlignment="1" applyProtection="1">
      <alignment horizontal="right" vertical="center" wrapText="1"/>
    </xf>
    <xf numFmtId="165" fontId="19" fillId="0" borderId="64" xfId="1" applyNumberFormat="1" applyFont="1" applyFill="1" applyBorder="1" applyAlignment="1" applyProtection="1">
      <alignment vertical="center" wrapText="1"/>
      <protection locked="0"/>
    </xf>
    <xf numFmtId="3" fontId="16" fillId="0" borderId="8" xfId="0" applyNumberFormat="1" applyFont="1" applyFill="1" applyBorder="1" applyAlignment="1" applyProtection="1">
      <alignment horizontal="right" vertical="center" wrapText="1"/>
    </xf>
    <xf numFmtId="0" fontId="16" fillId="0" borderId="11" xfId="0" applyFont="1" applyFill="1" applyBorder="1" applyAlignment="1" applyProtection="1">
      <alignment horizontal="left" wrapText="1"/>
    </xf>
    <xf numFmtId="0" fontId="16" fillId="0" borderId="11" xfId="0" applyFont="1" applyFill="1" applyBorder="1" applyAlignment="1" applyProtection="1">
      <alignment horizontal="center" wrapText="1"/>
    </xf>
    <xf numFmtId="3" fontId="16" fillId="0" borderId="61" xfId="0" applyNumberFormat="1" applyFont="1" applyFill="1" applyBorder="1" applyAlignment="1" applyProtection="1">
      <alignment horizontal="right" wrapText="1"/>
    </xf>
    <xf numFmtId="0" fontId="16" fillId="0" borderId="14" xfId="0" applyFont="1" applyFill="1" applyBorder="1" applyAlignment="1" applyProtection="1">
      <alignment horizontal="left" wrapText="1"/>
    </xf>
    <xf numFmtId="0" fontId="16" fillId="0" borderId="14" xfId="0" applyFont="1" applyFill="1" applyBorder="1" applyAlignment="1" applyProtection="1">
      <alignment horizontal="center" wrapText="1"/>
    </xf>
    <xf numFmtId="3" fontId="16" fillId="0" borderId="63" xfId="0" applyNumberFormat="1" applyFont="1" applyFill="1" applyBorder="1" applyAlignment="1" applyProtection="1">
      <alignment horizontal="right" wrapText="1"/>
    </xf>
    <xf numFmtId="0" fontId="16" fillId="0" borderId="8" xfId="0" applyFont="1" applyFill="1" applyBorder="1" applyAlignment="1" applyProtection="1">
      <alignment horizontal="center" wrapText="1"/>
    </xf>
    <xf numFmtId="3" fontId="16" fillId="0" borderId="48" xfId="0" applyNumberFormat="1" applyFont="1" applyFill="1" applyBorder="1" applyAlignment="1" applyProtection="1">
      <alignment horizontal="right" wrapText="1"/>
    </xf>
    <xf numFmtId="0" fontId="16" fillId="0" borderId="11" xfId="0" applyFont="1" applyFill="1" applyBorder="1" applyAlignment="1" applyProtection="1">
      <alignment horizontal="left" vertical="center" wrapText="1"/>
    </xf>
    <xf numFmtId="165" fontId="17" fillId="0" borderId="21" xfId="1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horizontal="center" wrapText="1"/>
    </xf>
    <xf numFmtId="3" fontId="16" fillId="0" borderId="52" xfId="0" applyNumberFormat="1" applyFont="1" applyFill="1" applyBorder="1" applyAlignment="1" applyProtection="1">
      <alignment horizontal="right" wrapText="1"/>
    </xf>
    <xf numFmtId="0" fontId="16" fillId="0" borderId="2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3" fontId="16" fillId="0" borderId="11" xfId="0" applyNumberFormat="1" applyFont="1" applyFill="1" applyBorder="1" applyAlignment="1" applyProtection="1">
      <alignment horizontal="center" vertical="center" wrapText="1"/>
    </xf>
    <xf numFmtId="165" fontId="13" fillId="0" borderId="3" xfId="1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center" vertical="center" wrapText="1"/>
    </xf>
    <xf numFmtId="165" fontId="11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17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165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7" fillId="0" borderId="19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48" xfId="1" applyNumberFormat="1" applyFont="1" applyFill="1" applyBorder="1" applyAlignment="1" applyProtection="1">
      <alignment vertical="center" wrapText="1"/>
    </xf>
    <xf numFmtId="165" fontId="15" fillId="0" borderId="64" xfId="1" applyNumberFormat="1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horizontal="left" wrapText="1" indent="5"/>
    </xf>
    <xf numFmtId="0" fontId="20" fillId="0" borderId="2" xfId="0" applyFont="1" applyFill="1" applyBorder="1" applyAlignment="1" applyProtection="1">
      <alignment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3" fontId="18" fillId="0" borderId="18" xfId="0" applyNumberFormat="1" applyFont="1" applyFill="1" applyBorder="1" applyAlignment="1" applyProtection="1">
      <alignment horizontal="right" vertical="center" wrapText="1"/>
    </xf>
    <xf numFmtId="165" fontId="20" fillId="0" borderId="3" xfId="0" quotePrefix="1" applyNumberFormat="1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left" vertical="center" wrapText="1" indent="1"/>
    </xf>
    <xf numFmtId="3" fontId="20" fillId="0" borderId="51" xfId="0" applyNumberFormat="1" applyFont="1" applyFill="1" applyBorder="1" applyAlignment="1" applyProtection="1">
      <alignment vertical="center" wrapText="1"/>
    </xf>
    <xf numFmtId="3" fontId="16" fillId="0" borderId="0" xfId="51" applyNumberFormat="1" applyFont="1"/>
    <xf numFmtId="165" fontId="7" fillId="0" borderId="0" xfId="1" applyNumberFormat="1" applyFont="1" applyFill="1" applyProtection="1"/>
    <xf numFmtId="3" fontId="7" fillId="0" borderId="0" xfId="1" applyNumberFormat="1" applyFill="1" applyProtection="1"/>
    <xf numFmtId="0" fontId="7" fillId="0" borderId="0" xfId="1" applyFill="1" applyBorder="1" applyProtection="1"/>
    <xf numFmtId="3" fontId="20" fillId="0" borderId="0" xfId="0" applyNumberFormat="1" applyFont="1" applyFill="1" applyBorder="1" applyAlignment="1" applyProtection="1">
      <alignment vertical="center" wrapText="1"/>
    </xf>
    <xf numFmtId="165" fontId="17" fillId="0" borderId="0" xfId="1" applyNumberFormat="1" applyFont="1" applyFill="1" applyBorder="1" applyAlignment="1" applyProtection="1">
      <alignment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11" fillId="0" borderId="14" xfId="1" applyFont="1" applyFill="1" applyBorder="1" applyAlignment="1" applyProtection="1">
      <alignment horizontal="left" vertical="center" wrapText="1"/>
    </xf>
    <xf numFmtId="0" fontId="11" fillId="0" borderId="14" xfId="1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165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43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2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0" fillId="0" borderId="43" xfId="0" applyNumberFormat="1" applyFont="1" applyFill="1" applyBorder="1" applyAlignment="1" applyProtection="1">
      <alignment horizontal="right" vertical="center" wrapText="1"/>
    </xf>
    <xf numFmtId="165" fontId="0" fillId="0" borderId="43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17" xfId="0" applyNumberFormat="1" applyFont="1" applyFill="1" applyBorder="1" applyAlignment="1" applyProtection="1">
      <alignment horizontal="right" vertical="center" wrapText="1"/>
    </xf>
    <xf numFmtId="3" fontId="16" fillId="0" borderId="11" xfId="0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ill="1" applyAlignment="1" applyProtection="1"/>
    <xf numFmtId="0" fontId="0" fillId="0" borderId="0" xfId="0" applyFont="1"/>
    <xf numFmtId="165" fontId="19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60" fillId="0" borderId="0" xfId="0" applyNumberFormat="1" applyFont="1" applyFill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61" fillId="0" borderId="25" xfId="184" applyFont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/>
    </xf>
    <xf numFmtId="0" fontId="65" fillId="0" borderId="69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/>
    </xf>
    <xf numFmtId="168" fontId="86" fillId="0" borderId="71" xfId="0" applyNumberFormat="1" applyFont="1" applyFill="1" applyBorder="1" applyAlignment="1" applyProtection="1">
      <alignment horizontal="right" vertical="center"/>
    </xf>
    <xf numFmtId="0" fontId="0" fillId="0" borderId="72" xfId="0" applyFill="1" applyBorder="1" applyAlignment="1">
      <alignment horizontal="center" vertical="center"/>
    </xf>
    <xf numFmtId="168" fontId="104" fillId="0" borderId="65" xfId="0" applyNumberFormat="1" applyFont="1" applyFill="1" applyBorder="1" applyAlignment="1" applyProtection="1">
      <alignment horizontal="right" vertical="center"/>
      <protection locked="0"/>
    </xf>
    <xf numFmtId="0" fontId="0" fillId="0" borderId="73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168" fontId="104" fillId="0" borderId="79" xfId="0" applyNumberFormat="1" applyFont="1" applyFill="1" applyBorder="1" applyAlignment="1" applyProtection="1">
      <alignment horizontal="right" vertical="center"/>
      <protection locked="0"/>
    </xf>
    <xf numFmtId="0" fontId="0" fillId="0" borderId="80" xfId="0" applyFill="1" applyBorder="1" applyAlignment="1">
      <alignment horizontal="center" vertical="center"/>
    </xf>
    <xf numFmtId="168" fontId="86" fillId="0" borderId="66" xfId="0" applyNumberFormat="1" applyFont="1" applyFill="1" applyBorder="1" applyAlignment="1" applyProtection="1">
      <alignment horizontal="right" vertical="center"/>
    </xf>
    <xf numFmtId="0" fontId="96" fillId="0" borderId="0" xfId="170" applyFont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58" fillId="0" borderId="0" xfId="170" applyFont="1" applyAlignment="1">
      <alignment vertical="center"/>
    </xf>
    <xf numFmtId="0" fontId="103" fillId="0" borderId="25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0" fillId="0" borderId="78" xfId="0" applyFill="1" applyBorder="1" applyAlignment="1">
      <alignment horizontal="left" vertical="center"/>
    </xf>
    <xf numFmtId="0" fontId="103" fillId="0" borderId="78" xfId="0" applyFont="1" applyFill="1" applyBorder="1" applyAlignment="1">
      <alignment horizontal="left" vertical="center"/>
    </xf>
    <xf numFmtId="10" fontId="63" fillId="0" borderId="0" xfId="184" applyNumberFormat="1" applyFont="1" applyBorder="1" applyAlignment="1">
      <alignment horizontal="right" vertical="center"/>
    </xf>
    <xf numFmtId="10" fontId="63" fillId="0" borderId="0" xfId="184" applyNumberFormat="1" applyFont="1" applyBorder="1" applyAlignment="1">
      <alignment vertical="center"/>
    </xf>
    <xf numFmtId="0" fontId="48" fillId="0" borderId="25" xfId="184" applyFont="1" applyBorder="1" applyAlignment="1">
      <alignment horizontal="left" vertical="center" wrapText="1"/>
    </xf>
    <xf numFmtId="3" fontId="48" fillId="0" borderId="25" xfId="184" applyNumberFormat="1" applyFont="1" applyFill="1" applyBorder="1" applyAlignment="1">
      <alignment horizontal="right" vertical="center" wrapText="1"/>
    </xf>
    <xf numFmtId="3" fontId="48" fillId="0" borderId="25" xfId="184" applyNumberFormat="1" applyFont="1" applyFill="1" applyBorder="1" applyAlignment="1">
      <alignment vertical="center" wrapText="1"/>
    </xf>
    <xf numFmtId="0" fontId="59" fillId="0" borderId="25" xfId="184" applyFont="1" applyBorder="1" applyAlignment="1">
      <alignment horizontal="left" vertical="center" wrapText="1"/>
    </xf>
    <xf numFmtId="3" fontId="59" fillId="0" borderId="25" xfId="184" applyNumberFormat="1" applyFont="1" applyFill="1" applyBorder="1" applyAlignment="1">
      <alignment vertical="center" wrapText="1"/>
    </xf>
    <xf numFmtId="3" fontId="98" fillId="0" borderId="25" xfId="184" applyNumberFormat="1" applyFont="1" applyFill="1" applyBorder="1" applyAlignment="1">
      <alignment horizontal="right" vertical="center"/>
    </xf>
    <xf numFmtId="3" fontId="100" fillId="0" borderId="25" xfId="184" applyNumberFormat="1" applyFont="1" applyFill="1" applyBorder="1" applyAlignment="1">
      <alignment horizontal="right" vertical="center"/>
    </xf>
    <xf numFmtId="0" fontId="102" fillId="0" borderId="25" xfId="184" applyFont="1" applyFill="1" applyBorder="1" applyAlignment="1">
      <alignment vertical="center"/>
    </xf>
    <xf numFmtId="3" fontId="98" fillId="0" borderId="25" xfId="184" applyNumberFormat="1" applyFont="1" applyFill="1" applyBorder="1" applyAlignment="1">
      <alignment vertical="center"/>
    </xf>
    <xf numFmtId="0" fontId="61" fillId="0" borderId="25" xfId="184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9" fillId="0" borderId="0" xfId="171" applyAlignment="1">
      <alignment horizontal="center" vertical="center"/>
    </xf>
    <xf numFmtId="166" fontId="29" fillId="0" borderId="0" xfId="171" applyNumberFormat="1" applyAlignment="1">
      <alignment vertical="center"/>
    </xf>
    <xf numFmtId="166" fontId="0" fillId="0" borderId="0" xfId="172" applyNumberFormat="1" applyFont="1" applyAlignment="1">
      <alignment vertical="center"/>
    </xf>
    <xf numFmtId="0" fontId="98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06" fillId="0" borderId="67" xfId="0" applyFont="1" applyBorder="1" applyAlignment="1" applyProtection="1">
      <alignment horizontal="center" vertical="center" wrapText="1"/>
    </xf>
    <xf numFmtId="0" fontId="98" fillId="0" borderId="68" xfId="0" applyFont="1" applyBorder="1" applyAlignment="1" applyProtection="1">
      <alignment horizontal="center" vertical="center" wrapText="1"/>
    </xf>
    <xf numFmtId="0" fontId="98" fillId="0" borderId="69" xfId="0" applyFont="1" applyBorder="1" applyAlignment="1" applyProtection="1">
      <alignment horizontal="center" vertical="center" wrapText="1"/>
    </xf>
    <xf numFmtId="0" fontId="98" fillId="0" borderId="70" xfId="0" applyFont="1" applyBorder="1" applyAlignment="1" applyProtection="1">
      <alignment horizontal="center" vertical="top" wrapText="1"/>
    </xf>
    <xf numFmtId="0" fontId="16" fillId="0" borderId="0" xfId="210" applyFont="1" applyFill="1" applyAlignment="1" applyProtection="1">
      <alignment horizontal="left" vertical="center" wrapText="1"/>
      <protection hidden="1"/>
    </xf>
    <xf numFmtId="10" fontId="100" fillId="0" borderId="42" xfId="209" applyNumberFormat="1" applyFont="1" applyBorder="1" applyAlignment="1" applyProtection="1">
      <alignment horizontal="center" vertical="center" wrapText="1"/>
      <protection locked="0"/>
    </xf>
    <xf numFmtId="166" fontId="100" fillId="0" borderId="42" xfId="207" applyNumberFormat="1" applyFont="1" applyBorder="1" applyAlignment="1" applyProtection="1">
      <alignment horizontal="center" vertical="center" wrapText="1"/>
      <protection locked="0"/>
    </xf>
    <xf numFmtId="166" fontId="100" fillId="0" borderId="71" xfId="207" applyNumberFormat="1" applyFont="1" applyBorder="1" applyAlignment="1" applyProtection="1">
      <alignment horizontal="center" vertical="top" wrapText="1"/>
      <protection locked="0"/>
    </xf>
    <xf numFmtId="0" fontId="98" fillId="0" borderId="76" xfId="0" applyFont="1" applyBorder="1" applyAlignment="1" applyProtection="1">
      <alignment horizontal="center" vertical="top" wrapText="1"/>
    </xf>
    <xf numFmtId="0" fontId="16" fillId="0" borderId="25" xfId="2" applyFont="1" applyFill="1" applyBorder="1" applyAlignment="1" applyProtection="1">
      <alignment horizontal="left" vertical="center" wrapText="1"/>
      <protection locked="0"/>
    </xf>
    <xf numFmtId="10" fontId="100" fillId="0" borderId="25" xfId="209" applyNumberFormat="1" applyFont="1" applyBorder="1" applyAlignment="1" applyProtection="1">
      <alignment horizontal="center" vertical="center" wrapText="1"/>
      <protection locked="0"/>
    </xf>
    <xf numFmtId="166" fontId="100" fillId="0" borderId="25" xfId="207" applyNumberFormat="1" applyFont="1" applyBorder="1" applyAlignment="1" applyProtection="1">
      <alignment horizontal="center" vertical="center" wrapText="1"/>
      <protection locked="0"/>
    </xf>
    <xf numFmtId="166" fontId="100" fillId="0" borderId="65" xfId="207" applyNumberFormat="1" applyFont="1" applyBorder="1" applyAlignment="1" applyProtection="1">
      <alignment horizontal="center" vertical="top" wrapText="1"/>
      <protection locked="0"/>
    </xf>
    <xf numFmtId="0" fontId="98" fillId="0" borderId="72" xfId="0" applyFont="1" applyBorder="1" applyAlignment="1" applyProtection="1">
      <alignment horizontal="center" vertical="top" wrapText="1"/>
    </xf>
    <xf numFmtId="0" fontId="98" fillId="0" borderId="73" xfId="0" applyFont="1" applyBorder="1" applyAlignment="1" applyProtection="1">
      <alignment horizontal="center" vertical="top" wrapText="1"/>
    </xf>
    <xf numFmtId="0" fontId="100" fillId="0" borderId="27" xfId="0" applyFont="1" applyBorder="1" applyAlignment="1" applyProtection="1">
      <alignment horizontal="left" vertical="top" wrapText="1"/>
      <protection locked="0"/>
    </xf>
    <xf numFmtId="9" fontId="100" fillId="0" borderId="27" xfId="209" applyFont="1" applyBorder="1" applyAlignment="1" applyProtection="1">
      <alignment horizontal="center" vertical="center" wrapText="1"/>
      <protection locked="0"/>
    </xf>
    <xf numFmtId="166" fontId="100" fillId="0" borderId="27" xfId="207" applyNumberFormat="1" applyFont="1" applyBorder="1" applyAlignment="1" applyProtection="1">
      <alignment horizontal="center" vertical="center" wrapText="1"/>
      <protection locked="0"/>
    </xf>
    <xf numFmtId="166" fontId="100" fillId="0" borderId="74" xfId="207" applyNumberFormat="1" applyFont="1" applyBorder="1" applyAlignment="1" applyProtection="1">
      <alignment horizontal="center" vertical="top" wrapText="1"/>
      <protection locked="0"/>
    </xf>
    <xf numFmtId="0" fontId="98" fillId="24" borderId="68" xfId="0" applyFont="1" applyFill="1" applyBorder="1" applyAlignment="1" applyProtection="1">
      <alignment horizontal="center" vertical="top" wrapText="1"/>
    </xf>
    <xf numFmtId="166" fontId="100" fillId="0" borderId="68" xfId="207" applyNumberFormat="1" applyFont="1" applyBorder="1" applyAlignment="1" applyProtection="1">
      <alignment horizontal="center" vertical="center" wrapText="1"/>
    </xf>
    <xf numFmtId="166" fontId="100" fillId="0" borderId="69" xfId="207" applyNumberFormat="1" applyFont="1" applyBorder="1" applyAlignment="1" applyProtection="1">
      <alignment horizontal="center" vertical="top" wrapText="1"/>
    </xf>
    <xf numFmtId="0" fontId="48" fillId="0" borderId="0" xfId="211" applyFill="1"/>
    <xf numFmtId="0" fontId="108" fillId="0" borderId="0" xfId="211" applyFont="1" applyFill="1" applyBorder="1" applyAlignment="1" applyProtection="1"/>
    <xf numFmtId="0" fontId="20" fillId="0" borderId="81" xfId="211" applyFont="1" applyFill="1" applyBorder="1" applyAlignment="1">
      <alignment horizontal="center" vertical="center"/>
    </xf>
    <xf numFmtId="0" fontId="95" fillId="0" borderId="82" xfId="212" applyFont="1" applyFill="1" applyBorder="1" applyAlignment="1" applyProtection="1">
      <alignment horizontal="center" vertical="center" textRotation="90"/>
    </xf>
    <xf numFmtId="0" fontId="20" fillId="0" borderId="82" xfId="211" applyFont="1" applyFill="1" applyBorder="1" applyAlignment="1">
      <alignment horizontal="center" vertical="center" wrapText="1"/>
    </xf>
    <xf numFmtId="0" fontId="20" fillId="0" borderId="83" xfId="211" applyFont="1" applyFill="1" applyBorder="1" applyAlignment="1">
      <alignment horizontal="center" vertical="center" wrapText="1"/>
    </xf>
    <xf numFmtId="0" fontId="20" fillId="0" borderId="67" xfId="211" applyFont="1" applyFill="1" applyBorder="1" applyAlignment="1">
      <alignment horizontal="center" vertical="center"/>
    </xf>
    <xf numFmtId="0" fontId="20" fillId="0" borderId="68" xfId="211" applyFont="1" applyFill="1" applyBorder="1" applyAlignment="1">
      <alignment horizontal="center" vertical="center" wrapText="1"/>
    </xf>
    <xf numFmtId="0" fontId="20" fillId="0" borderId="69" xfId="211" applyFont="1" applyFill="1" applyBorder="1" applyAlignment="1">
      <alignment horizontal="center" vertical="center" wrapText="1"/>
    </xf>
    <xf numFmtId="0" fontId="109" fillId="0" borderId="72" xfId="211" applyFont="1" applyFill="1" applyBorder="1" applyAlignment="1" applyProtection="1">
      <alignment horizontal="left" indent="1"/>
      <protection locked="0"/>
    </xf>
    <xf numFmtId="0" fontId="109" fillId="0" borderId="42" xfId="211" applyFont="1" applyFill="1" applyBorder="1" applyAlignment="1">
      <alignment horizontal="right" indent="1"/>
    </xf>
    <xf numFmtId="3" fontId="109" fillId="0" borderId="42" xfId="211" applyNumberFormat="1" applyFont="1" applyFill="1" applyBorder="1" applyProtection="1">
      <protection locked="0"/>
    </xf>
    <xf numFmtId="3" fontId="109" fillId="0" borderId="71" xfId="211" applyNumberFormat="1" applyFont="1" applyFill="1" applyBorder="1" applyProtection="1">
      <protection locked="0"/>
    </xf>
    <xf numFmtId="0" fontId="109" fillId="0" borderId="25" xfId="211" applyFont="1" applyFill="1" applyBorder="1" applyAlignment="1">
      <alignment horizontal="right" indent="1"/>
    </xf>
    <xf numFmtId="3" fontId="109" fillId="0" borderId="25" xfId="211" applyNumberFormat="1" applyFont="1" applyFill="1" applyBorder="1" applyProtection="1">
      <protection locked="0"/>
    </xf>
    <xf numFmtId="3" fontId="109" fillId="0" borderId="65" xfId="211" applyNumberFormat="1" applyFont="1" applyFill="1" applyBorder="1" applyProtection="1">
      <protection locked="0"/>
    </xf>
    <xf numFmtId="0" fontId="109" fillId="0" borderId="73" xfId="211" applyFont="1" applyFill="1" applyBorder="1" applyAlignment="1" applyProtection="1">
      <alignment horizontal="left" indent="1"/>
      <protection locked="0"/>
    </xf>
    <xf numFmtId="0" fontId="109" fillId="0" borderId="27" xfId="211" applyFont="1" applyFill="1" applyBorder="1" applyAlignment="1">
      <alignment horizontal="right" indent="1"/>
    </xf>
    <xf numFmtId="3" fontId="109" fillId="0" borderId="27" xfId="211" applyNumberFormat="1" applyFont="1" applyFill="1" applyBorder="1" applyProtection="1">
      <protection locked="0"/>
    </xf>
    <xf numFmtId="3" fontId="109" fillId="0" borderId="74" xfId="211" applyNumberFormat="1" applyFont="1" applyFill="1" applyBorder="1" applyProtection="1">
      <protection locked="0"/>
    </xf>
    <xf numFmtId="0" fontId="110" fillId="0" borderId="67" xfId="211" applyFont="1" applyFill="1" applyBorder="1" applyProtection="1">
      <protection locked="0"/>
    </xf>
    <xf numFmtId="0" fontId="109" fillId="0" borderId="68" xfId="211" applyFont="1" applyFill="1" applyBorder="1" applyAlignment="1">
      <alignment horizontal="right" indent="1"/>
    </xf>
    <xf numFmtId="3" fontId="109" fillId="0" borderId="68" xfId="211" applyNumberFormat="1" applyFont="1" applyFill="1" applyBorder="1" applyProtection="1">
      <protection locked="0"/>
    </xf>
    <xf numFmtId="169" fontId="91" fillId="0" borderId="69" xfId="212" applyNumberFormat="1" applyFont="1" applyFill="1" applyBorder="1" applyAlignment="1" applyProtection="1">
      <alignment vertical="center"/>
    </xf>
    <xf numFmtId="0" fontId="109" fillId="0" borderId="70" xfId="211" applyFont="1" applyFill="1" applyBorder="1" applyAlignment="1" applyProtection="1">
      <alignment horizontal="left" indent="1"/>
      <protection locked="0"/>
    </xf>
    <xf numFmtId="0" fontId="110" fillId="0" borderId="84" xfId="211" applyNumberFormat="1" applyFont="1" applyFill="1" applyBorder="1"/>
    <xf numFmtId="0" fontId="109" fillId="0" borderId="77" xfId="211" applyFont="1" applyFill="1" applyBorder="1" applyAlignment="1" applyProtection="1">
      <alignment horizontal="left" indent="1"/>
      <protection locked="0"/>
    </xf>
    <xf numFmtId="0" fontId="109" fillId="0" borderId="78" xfId="211" applyFont="1" applyFill="1" applyBorder="1" applyAlignment="1">
      <alignment horizontal="right" indent="1"/>
    </xf>
    <xf numFmtId="3" fontId="109" fillId="0" borderId="78" xfId="211" applyNumberFormat="1" applyFont="1" applyFill="1" applyBorder="1" applyProtection="1">
      <protection locked="0"/>
    </xf>
    <xf numFmtId="3" fontId="109" fillId="0" borderId="79" xfId="211" applyNumberFormat="1" applyFont="1" applyFill="1" applyBorder="1" applyProtection="1">
      <protection locked="0"/>
    </xf>
    <xf numFmtId="3" fontId="109" fillId="0" borderId="86" xfId="211" applyNumberFormat="1" applyFont="1" applyFill="1" applyBorder="1"/>
    <xf numFmtId="0" fontId="111" fillId="0" borderId="81" xfId="211" applyFont="1" applyFill="1" applyBorder="1" applyAlignment="1">
      <alignment horizontal="center" vertical="center"/>
    </xf>
    <xf numFmtId="0" fontId="111" fillId="0" borderId="82" xfId="211" applyFont="1" applyFill="1" applyBorder="1" applyAlignment="1">
      <alignment horizontal="center" vertical="center" wrapText="1"/>
    </xf>
    <xf numFmtId="0" fontId="111" fillId="0" borderId="83" xfId="211" applyFont="1" applyFill="1" applyBorder="1" applyAlignment="1">
      <alignment horizontal="center" vertical="center" wrapText="1"/>
    </xf>
    <xf numFmtId="0" fontId="111" fillId="0" borderId="67" xfId="211" applyFont="1" applyFill="1" applyBorder="1" applyAlignment="1">
      <alignment horizontal="center" vertical="center"/>
    </xf>
    <xf numFmtId="0" fontId="111" fillId="0" borderId="68" xfId="211" applyFont="1" applyFill="1" applyBorder="1" applyAlignment="1">
      <alignment horizontal="center" vertical="center" wrapText="1"/>
    </xf>
    <xf numFmtId="0" fontId="111" fillId="0" borderId="69" xfId="211" applyFont="1" applyFill="1" applyBorder="1" applyAlignment="1">
      <alignment horizontal="center" vertical="center" wrapText="1"/>
    </xf>
    <xf numFmtId="0" fontId="109" fillId="0" borderId="72" xfId="211" applyFont="1" applyFill="1" applyBorder="1" applyProtection="1">
      <protection locked="0"/>
    </xf>
    <xf numFmtId="0" fontId="109" fillId="0" borderId="73" xfId="211" applyFont="1" applyFill="1" applyBorder="1" applyProtection="1">
      <protection locked="0"/>
    </xf>
    <xf numFmtId="0" fontId="109" fillId="0" borderId="70" xfId="211" applyFont="1" applyFill="1" applyBorder="1" applyProtection="1">
      <protection locked="0"/>
    </xf>
    <xf numFmtId="0" fontId="62" fillId="0" borderId="0" xfId="211" applyFont="1" applyFill="1"/>
    <xf numFmtId="0" fontId="11" fillId="0" borderId="0" xfId="212" applyFill="1" applyAlignment="1" applyProtection="1">
      <alignment vertical="center" wrapText="1"/>
    </xf>
    <xf numFmtId="0" fontId="112" fillId="0" borderId="0" xfId="212" applyFont="1" applyFill="1" applyAlignment="1" applyProtection="1">
      <alignment horizontal="center" vertical="center"/>
    </xf>
    <xf numFmtId="0" fontId="11" fillId="0" borderId="0" xfId="212" applyFill="1" applyAlignment="1" applyProtection="1">
      <alignment vertical="center"/>
    </xf>
    <xf numFmtId="49" fontId="91" fillId="0" borderId="77" xfId="212" applyNumberFormat="1" applyFont="1" applyFill="1" applyBorder="1" applyAlignment="1" applyProtection="1">
      <alignment horizontal="center" vertical="center" wrapText="1"/>
    </xf>
    <xf numFmtId="49" fontId="91" fillId="0" borderId="78" xfId="212" applyNumberFormat="1" applyFont="1" applyFill="1" applyBorder="1" applyAlignment="1" applyProtection="1">
      <alignment horizontal="center" vertical="center"/>
    </xf>
    <xf numFmtId="49" fontId="91" fillId="0" borderId="79" xfId="212" applyNumberFormat="1" applyFont="1" applyFill="1" applyBorder="1" applyAlignment="1" applyProtection="1">
      <alignment horizontal="center" vertical="center"/>
    </xf>
    <xf numFmtId="0" fontId="110" fillId="0" borderId="80" xfId="211" applyFont="1" applyFill="1" applyBorder="1" applyAlignment="1" applyProtection="1">
      <alignment vertical="center" wrapText="1"/>
    </xf>
    <xf numFmtId="170" fontId="14" fillId="0" borderId="87" xfId="212" applyNumberFormat="1" applyFont="1" applyFill="1" applyBorder="1" applyAlignment="1" applyProtection="1">
      <alignment horizontal="center" vertical="center"/>
    </xf>
    <xf numFmtId="169" fontId="14" fillId="0" borderId="87" xfId="212" applyNumberFormat="1" applyFont="1" applyFill="1" applyBorder="1" applyAlignment="1" applyProtection="1">
      <alignment vertical="center"/>
      <protection locked="0"/>
    </xf>
    <xf numFmtId="169" fontId="14" fillId="0" borderId="66" xfId="212" applyNumberFormat="1" applyFont="1" applyFill="1" applyBorder="1" applyAlignment="1" applyProtection="1">
      <alignment vertical="center"/>
      <protection locked="0"/>
    </xf>
    <xf numFmtId="0" fontId="110" fillId="0" borderId="72" xfId="211" applyFont="1" applyFill="1" applyBorder="1" applyAlignment="1" applyProtection="1">
      <alignment vertical="center" wrapText="1"/>
    </xf>
    <xf numFmtId="170" fontId="14" fillId="0" borderId="25" xfId="212" applyNumberFormat="1" applyFont="1" applyFill="1" applyBorder="1" applyAlignment="1" applyProtection="1">
      <alignment horizontal="center" vertical="center"/>
    </xf>
    <xf numFmtId="169" fontId="14" fillId="0" borderId="25" xfId="212" applyNumberFormat="1" applyFont="1" applyFill="1" applyBorder="1" applyAlignment="1" applyProtection="1">
      <alignment vertical="center"/>
      <protection locked="0"/>
    </xf>
    <xf numFmtId="169" fontId="14" fillId="0" borderId="65" xfId="212" applyNumberFormat="1" applyFont="1" applyFill="1" applyBorder="1" applyAlignment="1" applyProtection="1">
      <alignment vertical="center"/>
      <protection locked="0"/>
    </xf>
    <xf numFmtId="169" fontId="91" fillId="0" borderId="25" xfId="212" applyNumberFormat="1" applyFont="1" applyFill="1" applyBorder="1" applyAlignment="1" applyProtection="1">
      <alignment vertical="center"/>
    </xf>
    <xf numFmtId="169" fontId="91" fillId="0" borderId="65" xfId="212" applyNumberFormat="1" applyFont="1" applyFill="1" applyBorder="1" applyAlignment="1" applyProtection="1">
      <alignment vertical="center"/>
    </xf>
    <xf numFmtId="0" fontId="91" fillId="0" borderId="77" xfId="212" applyFont="1" applyFill="1" applyBorder="1" applyAlignment="1" applyProtection="1">
      <alignment horizontal="left" vertical="center" wrapText="1"/>
    </xf>
    <xf numFmtId="170" fontId="14" fillId="0" borderId="78" xfId="212" applyNumberFormat="1" applyFont="1" applyFill="1" applyBorder="1" applyAlignment="1" applyProtection="1">
      <alignment horizontal="center" vertical="center"/>
    </xf>
    <xf numFmtId="169" fontId="91" fillId="0" borderId="78" xfId="212" applyNumberFormat="1" applyFont="1" applyFill="1" applyBorder="1" applyAlignment="1" applyProtection="1">
      <alignment vertical="center"/>
    </xf>
    <xf numFmtId="169" fontId="91" fillId="0" borderId="79" xfId="212" applyNumberFormat="1" applyFont="1" applyFill="1" applyBorder="1" applyAlignment="1" applyProtection="1">
      <alignment vertical="center"/>
    </xf>
    <xf numFmtId="0" fontId="109" fillId="0" borderId="0" xfId="211" applyFont="1" applyFill="1" applyProtection="1"/>
    <xf numFmtId="0" fontId="48" fillId="0" borderId="0" xfId="211" applyFont="1" applyFill="1" applyProtection="1"/>
    <xf numFmtId="3" fontId="48" fillId="0" borderId="0" xfId="211" applyNumberFormat="1" applyFont="1" applyFill="1" applyProtection="1"/>
    <xf numFmtId="0" fontId="48" fillId="0" borderId="0" xfId="211" applyFill="1" applyProtection="1"/>
    <xf numFmtId="0" fontId="113" fillId="0" borderId="0" xfId="211" applyFont="1" applyFill="1" applyProtection="1"/>
    <xf numFmtId="0" fontId="114" fillId="0" borderId="77" xfId="211" applyFont="1" applyFill="1" applyBorder="1" applyAlignment="1" applyProtection="1">
      <alignment horizontal="center" vertical="center" wrapText="1"/>
    </xf>
    <xf numFmtId="0" fontId="114" fillId="0" borderId="78" xfId="211" applyFont="1" applyFill="1" applyBorder="1" applyAlignment="1" applyProtection="1">
      <alignment horizontal="center" vertical="center" wrapText="1"/>
    </xf>
    <xf numFmtId="0" fontId="114" fillId="0" borderId="79" xfId="211" applyFont="1" applyFill="1" applyBorder="1" applyAlignment="1" applyProtection="1">
      <alignment horizontal="center" vertical="center" wrapText="1"/>
    </xf>
    <xf numFmtId="171" fontId="115" fillId="0" borderId="87" xfId="211" applyNumberFormat="1" applyFont="1" applyFill="1" applyBorder="1" applyAlignment="1" applyProtection="1">
      <alignment horizontal="right" vertical="center" wrapText="1"/>
      <protection locked="0"/>
    </xf>
    <xf numFmtId="171" fontId="115" fillId="0" borderId="66" xfId="211" applyNumberFormat="1" applyFont="1" applyFill="1" applyBorder="1" applyAlignment="1" applyProtection="1">
      <alignment horizontal="right" vertical="center" wrapText="1"/>
      <protection locked="0"/>
    </xf>
    <xf numFmtId="171" fontId="115" fillId="0" borderId="25" xfId="211" applyNumberFormat="1" applyFont="1" applyFill="1" applyBorder="1" applyAlignment="1" applyProtection="1">
      <alignment horizontal="right" vertical="center" wrapText="1"/>
    </xf>
    <xf numFmtId="171" fontId="115" fillId="0" borderId="65" xfId="211" applyNumberFormat="1" applyFont="1" applyFill="1" applyBorder="1" applyAlignment="1" applyProtection="1">
      <alignment horizontal="right" vertical="center" wrapText="1"/>
    </xf>
    <xf numFmtId="0" fontId="89" fillId="0" borderId="72" xfId="211" applyFont="1" applyFill="1" applyBorder="1" applyAlignment="1" applyProtection="1">
      <alignment horizontal="left" vertical="center" wrapText="1" indent="1"/>
    </xf>
    <xf numFmtId="171" fontId="116" fillId="0" borderId="25" xfId="211" applyNumberFormat="1" applyFont="1" applyFill="1" applyBorder="1" applyAlignment="1" applyProtection="1">
      <alignment horizontal="right" vertical="center" wrapText="1"/>
      <protection locked="0"/>
    </xf>
    <xf numFmtId="171" fontId="116" fillId="0" borderId="65" xfId="211" applyNumberFormat="1" applyFont="1" applyFill="1" applyBorder="1" applyAlignment="1" applyProtection="1">
      <alignment horizontal="right" vertical="center" wrapText="1"/>
      <protection locked="0"/>
    </xf>
    <xf numFmtId="171" fontId="109" fillId="0" borderId="25" xfId="211" applyNumberFormat="1" applyFont="1" applyFill="1" applyBorder="1" applyAlignment="1" applyProtection="1">
      <alignment horizontal="right" vertical="center" wrapText="1"/>
      <protection locked="0"/>
    </xf>
    <xf numFmtId="171" fontId="109" fillId="0" borderId="65" xfId="211" applyNumberFormat="1" applyFont="1" applyFill="1" applyBorder="1" applyAlignment="1" applyProtection="1">
      <alignment horizontal="right" vertical="center" wrapText="1"/>
      <protection locked="0"/>
    </xf>
    <xf numFmtId="171" fontId="109" fillId="0" borderId="25" xfId="211" applyNumberFormat="1" applyFont="1" applyFill="1" applyBorder="1" applyAlignment="1" applyProtection="1">
      <alignment horizontal="right" vertical="center" wrapText="1"/>
    </xf>
    <xf numFmtId="171" fontId="109" fillId="0" borderId="65" xfId="211" applyNumberFormat="1" applyFont="1" applyFill="1" applyBorder="1" applyAlignment="1" applyProtection="1">
      <alignment horizontal="right" vertical="center" wrapText="1"/>
    </xf>
    <xf numFmtId="0" fontId="110" fillId="0" borderId="77" xfId="211" applyFont="1" applyFill="1" applyBorder="1" applyAlignment="1" applyProtection="1">
      <alignment vertical="center" wrapText="1"/>
    </xf>
    <xf numFmtId="171" fontId="115" fillId="0" borderId="78" xfId="211" applyNumberFormat="1" applyFont="1" applyFill="1" applyBorder="1" applyAlignment="1" applyProtection="1">
      <alignment horizontal="right" vertical="center" wrapText="1"/>
    </xf>
    <xf numFmtId="171" fontId="115" fillId="0" borderId="79" xfId="211" applyNumberFormat="1" applyFont="1" applyFill="1" applyBorder="1" applyAlignment="1" applyProtection="1">
      <alignment horizontal="right" vertical="center" wrapText="1"/>
    </xf>
    <xf numFmtId="3" fontId="48" fillId="0" borderId="0" xfId="211" applyNumberFormat="1" applyFont="1" applyFill="1" applyAlignment="1" applyProtection="1">
      <alignment horizontal="center"/>
    </xf>
    <xf numFmtId="0" fontId="54" fillId="0" borderId="0" xfId="0" applyFont="1" applyFill="1" applyAlignment="1">
      <alignment horizontal="right"/>
    </xf>
    <xf numFmtId="0" fontId="86" fillId="0" borderId="67" xfId="0" applyFont="1" applyFill="1" applyBorder="1" applyAlignment="1">
      <alignment horizontal="center" vertical="center" wrapText="1"/>
    </xf>
    <xf numFmtId="0" fontId="86" fillId="0" borderId="68" xfId="0" applyFont="1" applyFill="1" applyBorder="1" applyAlignment="1">
      <alignment horizontal="center" vertical="center"/>
    </xf>
    <xf numFmtId="0" fontId="86" fillId="0" borderId="84" xfId="0" applyFont="1" applyFill="1" applyBorder="1" applyAlignment="1">
      <alignment horizontal="center" vertical="center" wrapText="1"/>
    </xf>
    <xf numFmtId="0" fontId="86" fillId="0" borderId="69" xfId="0" applyFont="1" applyFill="1" applyBorder="1" applyAlignment="1">
      <alignment horizontal="center" vertical="center" wrapText="1"/>
    </xf>
    <xf numFmtId="0" fontId="87" fillId="0" borderId="70" xfId="0" applyFont="1" applyFill="1" applyBorder="1" applyAlignment="1">
      <alignment horizontal="right" vertical="center" indent="1"/>
    </xf>
    <xf numFmtId="0" fontId="87" fillId="0" borderId="42" xfId="0" applyFont="1" applyFill="1" applyBorder="1" applyAlignment="1" applyProtection="1">
      <alignment horizontal="left" vertical="center" indent="1"/>
      <protection locked="0"/>
    </xf>
    <xf numFmtId="0" fontId="87" fillId="0" borderId="49" xfId="0" applyFont="1" applyFill="1" applyBorder="1" applyAlignment="1" applyProtection="1">
      <alignment horizontal="left" vertical="center" indent="1"/>
      <protection locked="0"/>
    </xf>
    <xf numFmtId="3" fontId="87" fillId="0" borderId="62" xfId="0" applyNumberFormat="1" applyFont="1" applyFill="1" applyBorder="1" applyAlignment="1" applyProtection="1">
      <alignment horizontal="right" vertical="center"/>
      <protection locked="0"/>
    </xf>
    <xf numFmtId="3" fontId="87" fillId="0" borderId="71" xfId="0" applyNumberFormat="1" applyFont="1" applyFill="1" applyBorder="1" applyAlignment="1" applyProtection="1">
      <alignment horizontal="right" vertical="center"/>
      <protection locked="0"/>
    </xf>
    <xf numFmtId="0" fontId="87" fillId="0" borderId="72" xfId="0" applyFont="1" applyFill="1" applyBorder="1" applyAlignment="1">
      <alignment horizontal="right" vertical="center" indent="1"/>
    </xf>
    <xf numFmtId="0" fontId="87" fillId="0" borderId="25" xfId="0" applyFont="1" applyFill="1" applyBorder="1" applyAlignment="1" applyProtection="1">
      <alignment horizontal="left" vertical="center" indent="1"/>
      <protection locked="0"/>
    </xf>
    <xf numFmtId="3" fontId="87" fillId="0" borderId="20" xfId="0" applyNumberFormat="1" applyFont="1" applyFill="1" applyBorder="1" applyAlignment="1" applyProtection="1">
      <alignment horizontal="right" vertical="center"/>
      <protection locked="0"/>
    </xf>
    <xf numFmtId="3" fontId="87" fillId="0" borderId="65" xfId="0" applyNumberFormat="1" applyFont="1" applyFill="1" applyBorder="1" applyAlignment="1" applyProtection="1">
      <alignment horizontal="right" vertical="center"/>
      <protection locked="0"/>
    </xf>
    <xf numFmtId="0" fontId="87" fillId="0" borderId="25" xfId="0" applyFont="1" applyFill="1" applyBorder="1" applyAlignment="1" applyProtection="1">
      <alignment horizontal="left" vertical="center" wrapText="1" indent="1"/>
      <protection locked="0"/>
    </xf>
    <xf numFmtId="0" fontId="0" fillId="0" borderId="68" xfId="0" applyFill="1" applyBorder="1" applyAlignment="1">
      <alignment vertical="center"/>
    </xf>
    <xf numFmtId="165" fontId="28" fillId="0" borderId="68" xfId="0" applyNumberFormat="1" applyFont="1" applyFill="1" applyBorder="1" applyAlignment="1">
      <alignment vertical="center" wrapText="1"/>
    </xf>
    <xf numFmtId="165" fontId="28" fillId="0" borderId="69" xfId="0" applyNumberFormat="1" applyFont="1" applyFill="1" applyBorder="1" applyAlignment="1">
      <alignment vertical="center" wrapText="1"/>
    </xf>
    <xf numFmtId="165" fontId="66" fillId="0" borderId="0" xfId="0" applyNumberFormat="1" applyFont="1" applyFill="1" applyAlignment="1">
      <alignment vertical="center" wrapText="1"/>
    </xf>
    <xf numFmtId="2" fontId="66" fillId="0" borderId="0" xfId="0" applyNumberFormat="1" applyFont="1" applyFill="1" applyAlignment="1">
      <alignment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/>
    </xf>
    <xf numFmtId="0" fontId="18" fillId="0" borderId="11" xfId="0" applyFont="1" applyFill="1" applyBorder="1" applyAlignment="1" applyProtection="1">
      <alignment horizontal="left" wrapText="1" indent="5"/>
    </xf>
    <xf numFmtId="172" fontId="17" fillId="0" borderId="27" xfId="1" applyNumberFormat="1" applyFont="1" applyFill="1" applyBorder="1" applyAlignment="1">
      <alignment horizontal="center" vertical="center" wrapText="1"/>
    </xf>
    <xf numFmtId="0" fontId="15" fillId="0" borderId="67" xfId="1" applyFont="1" applyFill="1" applyBorder="1" applyAlignment="1">
      <alignment horizontal="center" vertical="center"/>
    </xf>
    <xf numFmtId="0" fontId="15" fillId="0" borderId="68" xfId="1" applyFont="1" applyFill="1" applyBorder="1" applyAlignment="1">
      <alignment horizontal="center" vertical="center"/>
    </xf>
    <xf numFmtId="0" fontId="15" fillId="0" borderId="69" xfId="1" applyFont="1" applyFill="1" applyBorder="1" applyAlignment="1">
      <alignment horizontal="center" vertical="center"/>
    </xf>
    <xf numFmtId="0" fontId="15" fillId="0" borderId="70" xfId="1" applyFont="1" applyFill="1" applyBorder="1" applyAlignment="1">
      <alignment horizontal="center" vertical="center"/>
    </xf>
    <xf numFmtId="0" fontId="15" fillId="0" borderId="42" xfId="1" applyFont="1" applyFill="1" applyBorder="1" applyProtection="1">
      <protection locked="0"/>
    </xf>
    <xf numFmtId="166" fontId="118" fillId="0" borderId="42" xfId="33" applyNumberFormat="1" applyFont="1" applyFill="1" applyBorder="1" applyProtection="1">
      <protection locked="0"/>
    </xf>
    <xf numFmtId="166" fontId="118" fillId="0" borderId="71" xfId="33" applyNumberFormat="1" applyFont="1" applyFill="1" applyBorder="1"/>
    <xf numFmtId="0" fontId="15" fillId="0" borderId="72" xfId="1" applyFont="1" applyFill="1" applyBorder="1" applyAlignment="1">
      <alignment horizontal="center" vertical="center"/>
    </xf>
    <xf numFmtId="0" fontId="15" fillId="0" borderId="25" xfId="1" applyFont="1" applyFill="1" applyBorder="1" applyProtection="1">
      <protection locked="0"/>
    </xf>
    <xf numFmtId="166" fontId="118" fillId="0" borderId="25" xfId="33" applyNumberFormat="1" applyFont="1" applyFill="1" applyBorder="1" applyProtection="1">
      <protection locked="0"/>
    </xf>
    <xf numFmtId="166" fontId="118" fillId="0" borderId="65" xfId="33" applyNumberFormat="1" applyFont="1" applyFill="1" applyBorder="1"/>
    <xf numFmtId="0" fontId="15" fillId="0" borderId="73" xfId="1" applyFont="1" applyFill="1" applyBorder="1" applyAlignment="1">
      <alignment horizontal="center" vertical="center"/>
    </xf>
    <xf numFmtId="0" fontId="15" fillId="0" borderId="27" xfId="1" applyFont="1" applyFill="1" applyBorder="1" applyProtection="1">
      <protection locked="0"/>
    </xf>
    <xf numFmtId="166" fontId="118" fillId="0" borderId="27" xfId="33" applyNumberFormat="1" applyFont="1" applyFill="1" applyBorder="1" applyProtection="1">
      <protection locked="0"/>
    </xf>
    <xf numFmtId="0" fontId="17" fillId="0" borderId="67" xfId="1" applyFont="1" applyFill="1" applyBorder="1" applyAlignment="1">
      <alignment horizontal="center" vertical="center"/>
    </xf>
    <xf numFmtId="0" fontId="17" fillId="0" borderId="68" xfId="1" applyFont="1" applyFill="1" applyBorder="1"/>
    <xf numFmtId="166" fontId="119" fillId="0" borderId="68" xfId="1" applyNumberFormat="1" applyFont="1" applyFill="1" applyBorder="1"/>
    <xf numFmtId="166" fontId="119" fillId="0" borderId="69" xfId="1" applyNumberFormat="1" applyFont="1" applyFill="1" applyBorder="1"/>
    <xf numFmtId="0" fontId="28" fillId="0" borderId="80" xfId="1" applyFont="1" applyFill="1" applyBorder="1" applyAlignment="1" applyProtection="1">
      <alignment horizontal="center" vertical="center" wrapText="1"/>
    </xf>
    <xf numFmtId="0" fontId="28" fillId="0" borderId="87" xfId="1" applyFont="1" applyFill="1" applyBorder="1" applyAlignment="1" applyProtection="1">
      <alignment horizontal="center" vertical="center" wrapText="1"/>
    </xf>
    <xf numFmtId="0" fontId="28" fillId="0" borderId="66" xfId="1" applyFont="1" applyFill="1" applyBorder="1" applyAlignment="1" applyProtection="1">
      <alignment horizontal="center" vertical="center" wrapText="1"/>
    </xf>
    <xf numFmtId="0" fontId="87" fillId="0" borderId="67" xfId="1" applyFont="1" applyFill="1" applyBorder="1" applyAlignment="1" applyProtection="1">
      <alignment horizontal="center" vertical="center"/>
    </xf>
    <xf numFmtId="0" fontId="28" fillId="0" borderId="68" xfId="1" applyFont="1" applyFill="1" applyBorder="1" applyAlignment="1" applyProtection="1">
      <alignment horizontal="center" vertical="center"/>
    </xf>
    <xf numFmtId="0" fontId="28" fillId="0" borderId="69" xfId="1" applyFont="1" applyFill="1" applyBorder="1" applyAlignment="1" applyProtection="1">
      <alignment horizontal="center" vertical="center"/>
    </xf>
    <xf numFmtId="0" fontId="87" fillId="0" borderId="80" xfId="1" applyFont="1" applyFill="1" applyBorder="1" applyAlignment="1" applyProtection="1">
      <alignment horizontal="center" vertical="center"/>
    </xf>
    <xf numFmtId="0" fontId="87" fillId="0" borderId="42" xfId="1" applyFont="1" applyFill="1" applyBorder="1" applyProtection="1"/>
    <xf numFmtId="166" fontId="87" fillId="0" borderId="89" xfId="33" applyNumberFormat="1" applyFont="1" applyFill="1" applyBorder="1" applyProtection="1">
      <protection locked="0"/>
    </xf>
    <xf numFmtId="0" fontId="87" fillId="0" borderId="72" xfId="1" applyFont="1" applyFill="1" applyBorder="1" applyAlignment="1" applyProtection="1">
      <alignment horizontal="center" vertical="center"/>
    </xf>
    <xf numFmtId="0" fontId="120" fillId="0" borderId="25" xfId="0" applyFont="1" applyBorder="1" applyAlignment="1">
      <alignment horizontal="justify" wrapText="1"/>
    </xf>
    <xf numFmtId="166" fontId="87" fillId="0" borderId="90" xfId="33" applyNumberFormat="1" applyFont="1" applyFill="1" applyBorder="1" applyProtection="1">
      <protection locked="0"/>
    </xf>
    <xf numFmtId="0" fontId="120" fillId="0" borderId="25" xfId="0" applyFont="1" applyBorder="1" applyAlignment="1">
      <alignment wrapText="1"/>
    </xf>
    <xf numFmtId="0" fontId="87" fillId="0" borderId="73" xfId="1" applyFont="1" applyFill="1" applyBorder="1" applyAlignment="1" applyProtection="1">
      <alignment horizontal="center" vertical="center"/>
    </xf>
    <xf numFmtId="166" fontId="87" fillId="0" borderId="91" xfId="33" applyNumberFormat="1" applyFont="1" applyFill="1" applyBorder="1" applyProtection="1">
      <protection locked="0"/>
    </xf>
    <xf numFmtId="0" fontId="120" fillId="0" borderId="78" xfId="0" applyFont="1" applyBorder="1" applyAlignment="1">
      <alignment wrapText="1"/>
    </xf>
    <xf numFmtId="166" fontId="28" fillId="0" borderId="69" xfId="33" applyNumberFormat="1" applyFont="1" applyFill="1" applyBorder="1" applyProtection="1"/>
    <xf numFmtId="0" fontId="66" fillId="0" borderId="0" xfId="1" applyFont="1" applyFill="1"/>
    <xf numFmtId="0" fontId="87" fillId="0" borderId="87" xfId="1" applyFont="1" applyFill="1" applyBorder="1" applyProtection="1">
      <protection locked="0"/>
    </xf>
    <xf numFmtId="166" fontId="87" fillId="0" borderId="66" xfId="33" applyNumberFormat="1" applyFont="1" applyFill="1" applyBorder="1" applyProtection="1">
      <protection locked="0"/>
    </xf>
    <xf numFmtId="0" fontId="87" fillId="0" borderId="25" xfId="1" applyFont="1" applyFill="1" applyBorder="1" applyProtection="1">
      <protection locked="0"/>
    </xf>
    <xf numFmtId="166" fontId="87" fillId="0" borderId="65" xfId="33" applyNumberFormat="1" applyFont="1" applyFill="1" applyBorder="1" applyProtection="1">
      <protection locked="0"/>
    </xf>
    <xf numFmtId="0" fontId="87" fillId="0" borderId="27" xfId="1" applyFont="1" applyFill="1" applyBorder="1" applyProtection="1">
      <protection locked="0"/>
    </xf>
    <xf numFmtId="166" fontId="87" fillId="0" borderId="74" xfId="33" applyNumberFormat="1" applyFont="1" applyFill="1" applyBorder="1" applyProtection="1">
      <protection locked="0"/>
    </xf>
    <xf numFmtId="0" fontId="28" fillId="0" borderId="67" xfId="1" applyFont="1" applyFill="1" applyBorder="1" applyAlignment="1" applyProtection="1">
      <alignment horizontal="center" vertical="center"/>
    </xf>
    <xf numFmtId="0" fontId="28" fillId="0" borderId="68" xfId="1" applyFont="1" applyFill="1" applyBorder="1" applyAlignment="1" applyProtection="1">
      <alignment horizontal="left" vertical="center" wrapText="1"/>
    </xf>
    <xf numFmtId="165" fontId="22" fillId="0" borderId="0" xfId="0" applyNumberFormat="1" applyFont="1" applyFill="1" applyAlignment="1" applyProtection="1">
      <alignment horizontal="right" wrapText="1"/>
    </xf>
    <xf numFmtId="165" fontId="90" fillId="0" borderId="67" xfId="0" applyNumberFormat="1" applyFont="1" applyFill="1" applyBorder="1" applyAlignment="1" applyProtection="1">
      <alignment horizontal="center" vertical="center" wrapText="1"/>
    </xf>
    <xf numFmtId="165" fontId="90" fillId="0" borderId="69" xfId="0" applyNumberFormat="1" applyFont="1" applyFill="1" applyBorder="1" applyAlignment="1" applyProtection="1">
      <alignment horizontal="center" vertical="center" wrapText="1"/>
    </xf>
    <xf numFmtId="165" fontId="91" fillId="0" borderId="93" xfId="0" applyNumberFormat="1" applyFont="1" applyFill="1" applyBorder="1" applyAlignment="1" applyProtection="1">
      <alignment horizontal="center" vertical="center" wrapText="1"/>
    </xf>
    <xf numFmtId="165" fontId="14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90" fillId="0" borderId="67" xfId="0" applyNumberFormat="1" applyFont="1" applyFill="1" applyBorder="1" applyAlignment="1" applyProtection="1">
      <alignment horizontal="left" vertical="center" wrapText="1"/>
    </xf>
    <xf numFmtId="165" fontId="91" fillId="0" borderId="69" xfId="0" applyNumberFormat="1" applyFont="1" applyFill="1" applyBorder="1" applyAlignment="1" applyProtection="1">
      <alignment vertical="center" wrapText="1"/>
    </xf>
    <xf numFmtId="165" fontId="91" fillId="0" borderId="94" xfId="0" applyNumberFormat="1" applyFont="1" applyFill="1" applyBorder="1" applyAlignment="1" applyProtection="1">
      <alignment horizontal="center" vertical="center" wrapText="1"/>
    </xf>
    <xf numFmtId="165" fontId="112" fillId="0" borderId="72" xfId="0" applyNumberFormat="1" applyFont="1" applyFill="1" applyBorder="1" applyAlignment="1" applyProtection="1">
      <alignment horizontal="left" vertical="center" wrapText="1" indent="1"/>
      <protection locked="0"/>
    </xf>
    <xf numFmtId="165" fontId="112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165" fontId="90" fillId="0" borderId="69" xfId="0" applyNumberFormat="1" applyFont="1" applyFill="1" applyBorder="1" applyAlignment="1" applyProtection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15" fillId="0" borderId="46" xfId="1" applyNumberFormat="1" applyFont="1" applyFill="1" applyBorder="1" applyAlignment="1" applyProtection="1">
      <alignment vertical="center" wrapText="1"/>
      <protection locked="0"/>
    </xf>
    <xf numFmtId="49" fontId="17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left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165" fontId="17" fillId="0" borderId="6" xfId="1" applyNumberFormat="1" applyFont="1" applyFill="1" applyBorder="1" applyAlignment="1" applyProtection="1">
      <alignment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center" wrapText="1"/>
    </xf>
    <xf numFmtId="165" fontId="15" fillId="0" borderId="3" xfId="1" applyNumberFormat="1" applyFont="1" applyFill="1" applyBorder="1" applyAlignment="1" applyProtection="1">
      <alignment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</xf>
    <xf numFmtId="165" fontId="23" fillId="0" borderId="25" xfId="0" applyNumberFormat="1" applyFont="1" applyFill="1" applyBorder="1" applyAlignment="1" applyProtection="1">
      <alignment horizontal="right" vertical="center" wrapText="1"/>
    </xf>
    <xf numFmtId="0" fontId="0" fillId="0" borderId="25" xfId="1" applyFont="1" applyFill="1" applyBorder="1" applyAlignment="1" applyProtection="1">
      <alignment horizontal="right" vertical="center" wrapText="1"/>
    </xf>
    <xf numFmtId="165" fontId="23" fillId="0" borderId="25" xfId="0" applyNumberFormat="1" applyFont="1" applyFill="1" applyBorder="1" applyAlignment="1" applyProtection="1">
      <alignment vertical="center" wrapText="1"/>
    </xf>
    <xf numFmtId="165" fontId="14" fillId="0" borderId="73" xfId="0" applyNumberFormat="1" applyFont="1" applyFill="1" applyBorder="1" applyAlignment="1" applyProtection="1">
      <alignment horizontal="left" vertical="center" wrapText="1"/>
      <protection locked="0"/>
    </xf>
    <xf numFmtId="171" fontId="110" fillId="0" borderId="25" xfId="211" applyNumberFormat="1" applyFont="1" applyFill="1" applyBorder="1" applyAlignment="1" applyProtection="1">
      <alignment horizontal="right" vertical="center" wrapText="1"/>
    </xf>
    <xf numFmtId="171" fontId="110" fillId="0" borderId="65" xfId="211" applyNumberFormat="1" applyFont="1" applyFill="1" applyBorder="1" applyAlignment="1" applyProtection="1">
      <alignment horizontal="right" vertical="center" wrapText="1"/>
    </xf>
    <xf numFmtId="171" fontId="110" fillId="0" borderId="25" xfId="211" applyNumberFormat="1" applyFont="1" applyFill="1" applyBorder="1" applyAlignment="1" applyProtection="1">
      <alignment horizontal="right" vertical="center" wrapText="1"/>
      <protection locked="0"/>
    </xf>
    <xf numFmtId="169" fontId="87" fillId="0" borderId="25" xfId="212" applyNumberFormat="1" applyFont="1" applyFill="1" applyBorder="1" applyAlignment="1" applyProtection="1">
      <alignment vertical="center"/>
      <protection locked="0"/>
    </xf>
    <xf numFmtId="169" fontId="87" fillId="0" borderId="65" xfId="212" applyNumberFormat="1" applyFont="1" applyFill="1" applyBorder="1" applyAlignment="1" applyProtection="1">
      <alignment vertical="center"/>
      <protection locked="0"/>
    </xf>
    <xf numFmtId="0" fontId="95" fillId="0" borderId="0" xfId="0" applyFont="1" applyFill="1" applyBorder="1" applyAlignment="1" applyProtection="1">
      <alignment horizontal="right" vertical="center"/>
    </xf>
    <xf numFmtId="165" fontId="24" fillId="0" borderId="0" xfId="0" applyNumberFormat="1" applyFont="1" applyFill="1" applyAlignment="1">
      <alignment vertical="center" wrapText="1"/>
    </xf>
    <xf numFmtId="0" fontId="0" fillId="0" borderId="95" xfId="0" applyBorder="1"/>
    <xf numFmtId="165" fontId="112" fillId="0" borderId="65" xfId="0" applyNumberFormat="1" applyFont="1" applyFill="1" applyBorder="1" applyAlignment="1" applyProtection="1">
      <alignment vertical="center" wrapText="1"/>
      <protection locked="0"/>
    </xf>
    <xf numFmtId="165" fontId="112" fillId="0" borderId="74" xfId="0" applyNumberFormat="1" applyFont="1" applyFill="1" applyBorder="1" applyAlignment="1" applyProtection="1">
      <alignment vertical="center" wrapText="1"/>
      <protection locked="0"/>
    </xf>
    <xf numFmtId="165" fontId="14" fillId="0" borderId="65" xfId="0" applyNumberFormat="1" applyFont="1" applyFill="1" applyBorder="1" applyAlignment="1" applyProtection="1">
      <alignment vertical="center" wrapText="1"/>
      <protection locked="0"/>
    </xf>
    <xf numFmtId="165" fontId="14" fillId="0" borderId="74" xfId="0" applyNumberFormat="1" applyFont="1" applyFill="1" applyBorder="1" applyAlignment="1" applyProtection="1">
      <alignment vertical="center" wrapText="1"/>
      <protection locked="0"/>
    </xf>
    <xf numFmtId="168" fontId="96" fillId="0" borderId="0" xfId="170" applyNumberFormat="1" applyFont="1" applyAlignment="1">
      <alignment vertical="center"/>
    </xf>
    <xf numFmtId="0" fontId="17" fillId="0" borderId="0" xfId="0" applyFont="1" applyFill="1"/>
    <xf numFmtId="0" fontId="24" fillId="0" borderId="0" xfId="0" applyFont="1" applyFill="1" applyAlignment="1" applyProtection="1">
      <alignment vertical="center"/>
    </xf>
    <xf numFmtId="165" fontId="16" fillId="0" borderId="96" xfId="157" applyNumberFormat="1" applyFont="1" applyFill="1" applyBorder="1" applyAlignment="1">
      <alignment horizontal="right" vertical="center"/>
    </xf>
    <xf numFmtId="165" fontId="16" fillId="0" borderId="25" xfId="157" applyNumberFormat="1" applyFont="1" applyFill="1" applyBorder="1" applyAlignment="1">
      <alignment horizontal="right" vertical="center"/>
    </xf>
    <xf numFmtId="3" fontId="0" fillId="0" borderId="0" xfId="0" applyNumberFormat="1" applyFill="1" applyProtection="1"/>
    <xf numFmtId="165" fontId="16" fillId="0" borderId="5" xfId="157" applyNumberFormat="1" applyFont="1" applyFill="1" applyBorder="1" applyAlignment="1">
      <alignment horizontal="right" vertical="center" wrapText="1"/>
    </xf>
    <xf numFmtId="165" fontId="16" fillId="0" borderId="11" xfId="157" applyNumberFormat="1" applyFont="1" applyFill="1" applyBorder="1" applyAlignment="1">
      <alignment horizontal="right" vertical="center"/>
    </xf>
    <xf numFmtId="165" fontId="16" fillId="0" borderId="25" xfId="157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0" fillId="0" borderId="0" xfId="0" applyFill="1" applyProtection="1"/>
    <xf numFmtId="0" fontId="0" fillId="0" borderId="0" xfId="0" applyFill="1"/>
    <xf numFmtId="0" fontId="86" fillId="0" borderId="81" xfId="0" applyFont="1" applyFill="1" applyBorder="1" applyAlignment="1" applyProtection="1">
      <alignment vertical="center"/>
    </xf>
    <xf numFmtId="0" fontId="86" fillId="0" borderId="82" xfId="0" applyFont="1" applyFill="1" applyBorder="1" applyAlignment="1" applyProtection="1">
      <alignment horizontal="center" vertical="center"/>
    </xf>
    <xf numFmtId="0" fontId="86" fillId="0" borderId="83" xfId="0" applyFont="1" applyFill="1" applyBorder="1" applyAlignment="1" applyProtection="1">
      <alignment horizontal="center" vertical="center"/>
    </xf>
    <xf numFmtId="49" fontId="87" fillId="0" borderId="80" xfId="0" applyNumberFormat="1" applyFont="1" applyFill="1" applyBorder="1" applyAlignment="1" applyProtection="1">
      <alignment vertical="center"/>
    </xf>
    <xf numFmtId="3" fontId="87" fillId="0" borderId="87" xfId="0" applyNumberFormat="1" applyFont="1" applyFill="1" applyBorder="1" applyAlignment="1" applyProtection="1">
      <alignment vertical="center"/>
      <protection locked="0"/>
    </xf>
    <xf numFmtId="3" fontId="87" fillId="0" borderId="66" xfId="0" applyNumberFormat="1" applyFont="1" applyFill="1" applyBorder="1" applyAlignment="1" applyProtection="1">
      <alignment vertical="center"/>
    </xf>
    <xf numFmtId="49" fontId="88" fillId="0" borderId="72" xfId="0" quotePrefix="1" applyNumberFormat="1" applyFont="1" applyFill="1" applyBorder="1" applyAlignment="1" applyProtection="1">
      <alignment horizontal="left" vertical="center" indent="1"/>
    </xf>
    <xf numFmtId="3" fontId="88" fillId="0" borderId="25" xfId="0" applyNumberFormat="1" applyFont="1" applyFill="1" applyBorder="1" applyAlignment="1" applyProtection="1">
      <alignment vertical="center"/>
      <protection locked="0"/>
    </xf>
    <xf numFmtId="3" fontId="88" fillId="0" borderId="65" xfId="0" applyNumberFormat="1" applyFont="1" applyFill="1" applyBorder="1" applyAlignment="1" applyProtection="1">
      <alignment vertical="center"/>
    </xf>
    <xf numFmtId="49" fontId="87" fillId="0" borderId="72" xfId="0" applyNumberFormat="1" applyFont="1" applyFill="1" applyBorder="1" applyAlignment="1" applyProtection="1">
      <alignment vertical="center"/>
    </xf>
    <xf numFmtId="3" fontId="87" fillId="0" borderId="25" xfId="0" applyNumberFormat="1" applyFont="1" applyFill="1" applyBorder="1" applyAlignment="1" applyProtection="1">
      <alignment vertical="center"/>
      <protection locked="0"/>
    </xf>
    <xf numFmtId="3" fontId="87" fillId="0" borderId="65" xfId="0" applyNumberFormat="1" applyFont="1" applyFill="1" applyBorder="1" applyAlignment="1" applyProtection="1">
      <alignment vertical="center"/>
    </xf>
    <xf numFmtId="49" fontId="87" fillId="0" borderId="73" xfId="0" applyNumberFormat="1" applyFont="1" applyFill="1" applyBorder="1" applyAlignment="1" applyProtection="1">
      <alignment vertical="center"/>
      <protection locked="0"/>
    </xf>
    <xf numFmtId="3" fontId="87" fillId="0" borderId="27" xfId="0" applyNumberFormat="1" applyFont="1" applyFill="1" applyBorder="1" applyAlignment="1" applyProtection="1">
      <alignment vertical="center"/>
      <protection locked="0"/>
    </xf>
    <xf numFmtId="49" fontId="86" fillId="0" borderId="67" xfId="0" applyNumberFormat="1" applyFont="1" applyFill="1" applyBorder="1" applyAlignment="1" applyProtection="1">
      <alignment vertical="center"/>
    </xf>
    <xf numFmtId="3" fontId="87" fillId="0" borderId="68" xfId="0" applyNumberFormat="1" applyFont="1" applyFill="1" applyBorder="1" applyAlignment="1" applyProtection="1">
      <alignment vertical="center"/>
    </xf>
    <xf numFmtId="3" fontId="87" fillId="0" borderId="6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87" fillId="0" borderId="72" xfId="0" applyNumberFormat="1" applyFont="1" applyFill="1" applyBorder="1" applyAlignment="1" applyProtection="1">
      <alignment horizontal="left" vertical="center"/>
    </xf>
    <xf numFmtId="49" fontId="87" fillId="0" borderId="72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165" fontId="15" fillId="0" borderId="0" xfId="1" applyNumberFormat="1" applyFont="1" applyFill="1" applyProtection="1"/>
    <xf numFmtId="0" fontId="0" fillId="0" borderId="0" xfId="0" applyFill="1" applyAlignment="1">
      <alignment horizontal="right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22" fillId="0" borderId="0" xfId="0" applyNumberFormat="1" applyFont="1" applyFill="1" applyAlignment="1" applyProtection="1">
      <alignment horizontal="right" vertical="center"/>
      <protection locked="0"/>
    </xf>
    <xf numFmtId="165" fontId="90" fillId="0" borderId="97" xfId="0" applyNumberFormat="1" applyFont="1" applyFill="1" applyBorder="1" applyAlignment="1" applyProtection="1">
      <alignment horizontal="centerContinuous" vertical="center"/>
    </xf>
    <xf numFmtId="165" fontId="90" fillId="0" borderId="98" xfId="0" applyNumberFormat="1" applyFont="1" applyFill="1" applyBorder="1" applyAlignment="1" applyProtection="1">
      <alignment horizontal="centerContinuous" vertical="center"/>
    </xf>
    <xf numFmtId="165" fontId="90" fillId="0" borderId="89" xfId="0" applyNumberFormat="1" applyFont="1" applyFill="1" applyBorder="1" applyAlignment="1" applyProtection="1">
      <alignment horizontal="centerContinuous" vertical="center"/>
    </xf>
    <xf numFmtId="165" fontId="65" fillId="0" borderId="0" xfId="0" applyNumberFormat="1" applyFont="1" applyFill="1" applyAlignment="1">
      <alignment vertical="center"/>
    </xf>
    <xf numFmtId="165" fontId="90" fillId="0" borderId="101" xfId="0" applyNumberFormat="1" applyFont="1" applyFill="1" applyBorder="1" applyAlignment="1" applyProtection="1">
      <alignment horizontal="center" vertical="center"/>
    </xf>
    <xf numFmtId="165" fontId="90" fillId="0" borderId="102" xfId="0" applyNumberFormat="1" applyFont="1" applyFill="1" applyBorder="1" applyAlignment="1" applyProtection="1">
      <alignment horizontal="center" vertical="center"/>
    </xf>
    <xf numFmtId="165" fontId="90" fillId="0" borderId="79" xfId="0" applyNumberFormat="1" applyFont="1" applyFill="1" applyBorder="1" applyAlignment="1" applyProtection="1">
      <alignment horizontal="center" vertical="center" wrapText="1"/>
    </xf>
    <xf numFmtId="165" fontId="65" fillId="0" borderId="0" xfId="0" applyNumberFormat="1" applyFont="1" applyFill="1" applyAlignment="1">
      <alignment horizontal="center" vertical="center"/>
    </xf>
    <xf numFmtId="165" fontId="91" fillId="0" borderId="75" xfId="0" applyNumberFormat="1" applyFont="1" applyFill="1" applyBorder="1" applyAlignment="1" applyProtection="1">
      <alignment horizontal="center" vertical="center" wrapText="1"/>
    </xf>
    <xf numFmtId="165" fontId="91" fillId="0" borderId="68" xfId="0" applyNumberFormat="1" applyFont="1" applyFill="1" applyBorder="1" applyAlignment="1" applyProtection="1">
      <alignment horizontal="center" vertical="center" wrapText="1"/>
    </xf>
    <xf numFmtId="165" fontId="91" fillId="0" borderId="84" xfId="0" applyNumberFormat="1" applyFont="1" applyFill="1" applyBorder="1" applyAlignment="1" applyProtection="1">
      <alignment horizontal="center" vertical="center" wrapText="1"/>
    </xf>
    <xf numFmtId="165" fontId="91" fillId="0" borderId="104" xfId="0" applyNumberFormat="1" applyFont="1" applyFill="1" applyBorder="1" applyAlignment="1" applyProtection="1">
      <alignment horizontal="center" vertical="center" wrapText="1"/>
    </xf>
    <xf numFmtId="165" fontId="91" fillId="0" borderId="0" xfId="0" applyNumberFormat="1" applyFont="1" applyFill="1" applyAlignment="1">
      <alignment horizontal="center" vertical="center" wrapText="1"/>
    </xf>
    <xf numFmtId="165" fontId="91" fillId="0" borderId="80" xfId="0" applyNumberFormat="1" applyFont="1" applyFill="1" applyBorder="1" applyAlignment="1" applyProtection="1">
      <alignment horizontal="right" vertical="center" wrapText="1" indent="1"/>
    </xf>
    <xf numFmtId="165" fontId="28" fillId="0" borderId="87" xfId="0" applyNumberFormat="1" applyFont="1" applyFill="1" applyBorder="1" applyAlignment="1" applyProtection="1">
      <alignment horizontal="left" vertical="center" wrapText="1" indent="1"/>
    </xf>
    <xf numFmtId="1" fontId="17" fillId="25" borderId="87" xfId="0" applyNumberFormat="1" applyFont="1" applyFill="1" applyBorder="1" applyAlignment="1" applyProtection="1">
      <alignment horizontal="center" vertical="center" wrapText="1"/>
    </xf>
    <xf numFmtId="165" fontId="28" fillId="0" borderId="87" xfId="0" applyNumberFormat="1" applyFont="1" applyFill="1" applyBorder="1" applyAlignment="1" applyProtection="1">
      <alignment vertical="center" wrapText="1"/>
    </xf>
    <xf numFmtId="165" fontId="28" fillId="0" borderId="97" xfId="0" applyNumberFormat="1" applyFont="1" applyFill="1" applyBorder="1" applyAlignment="1" applyProtection="1">
      <alignment vertical="center" wrapText="1"/>
    </xf>
    <xf numFmtId="165" fontId="28" fillId="0" borderId="105" xfId="0" applyNumberFormat="1" applyFont="1" applyFill="1" applyBorder="1" applyAlignment="1" applyProtection="1">
      <alignment vertical="center" wrapText="1"/>
    </xf>
    <xf numFmtId="165" fontId="91" fillId="0" borderId="72" xfId="0" applyNumberFormat="1" applyFont="1" applyFill="1" applyBorder="1" applyAlignment="1" applyProtection="1">
      <alignment horizontal="right" vertical="center" wrapText="1" indent="1"/>
    </xf>
    <xf numFmtId="165" fontId="14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5" xfId="0" applyNumberFormat="1" applyFont="1" applyFill="1" applyBorder="1" applyAlignment="1" applyProtection="1">
      <alignment vertical="center" wrapText="1"/>
      <protection locked="0"/>
    </xf>
    <xf numFmtId="165" fontId="14" fillId="0" borderId="20" xfId="0" applyNumberFormat="1" applyFont="1" applyFill="1" applyBorder="1" applyAlignment="1" applyProtection="1">
      <alignment vertical="center" wrapText="1"/>
      <protection locked="0"/>
    </xf>
    <xf numFmtId="165" fontId="14" fillId="0" borderId="106" xfId="0" applyNumberFormat="1" applyFont="1" applyFill="1" applyBorder="1" applyAlignment="1" applyProtection="1">
      <alignment vertical="center" wrapText="1"/>
    </xf>
    <xf numFmtId="165" fontId="28" fillId="0" borderId="25" xfId="0" applyNumberFormat="1" applyFont="1" applyFill="1" applyBorder="1" applyAlignment="1" applyProtection="1">
      <alignment horizontal="left" vertical="center" wrapText="1" indent="1"/>
    </xf>
    <xf numFmtId="1" fontId="17" fillId="25" borderId="25" xfId="0" applyNumberFormat="1" applyFont="1" applyFill="1" applyBorder="1" applyAlignment="1" applyProtection="1">
      <alignment horizontal="center" vertical="center" wrapText="1"/>
    </xf>
    <xf numFmtId="165" fontId="28" fillId="0" borderId="25" xfId="0" applyNumberFormat="1" applyFont="1" applyFill="1" applyBorder="1" applyAlignment="1" applyProtection="1">
      <alignment vertical="center" wrapText="1"/>
    </xf>
    <xf numFmtId="165" fontId="28" fillId="0" borderId="20" xfId="0" applyNumberFormat="1" applyFont="1" applyFill="1" applyBorder="1" applyAlignment="1" applyProtection="1">
      <alignment vertical="center" wrapText="1"/>
    </xf>
    <xf numFmtId="165" fontId="28" fillId="0" borderId="106" xfId="0" applyNumberFormat="1" applyFont="1" applyFill="1" applyBorder="1" applyAlignment="1" applyProtection="1">
      <alignment vertical="center" wrapText="1"/>
    </xf>
    <xf numFmtId="165" fontId="91" fillId="0" borderId="25" xfId="0" applyNumberFormat="1" applyFont="1" applyFill="1" applyBorder="1" applyAlignment="1" applyProtection="1">
      <alignment horizontal="left" vertical="center" wrapText="1" indent="1"/>
    </xf>
    <xf numFmtId="165" fontId="91" fillId="0" borderId="88" xfId="0" applyNumberFormat="1" applyFont="1" applyFill="1" applyBorder="1" applyAlignment="1" applyProtection="1">
      <alignment horizontal="right" vertical="center" wrapText="1" indent="1"/>
    </xf>
    <xf numFmtId="165" fontId="28" fillId="0" borderId="49" xfId="0" applyNumberFormat="1" applyFont="1" applyFill="1" applyBorder="1" applyAlignment="1" applyProtection="1">
      <alignment horizontal="left" vertical="center" wrapText="1" indent="1"/>
    </xf>
    <xf numFmtId="1" fontId="17" fillId="25" borderId="27" xfId="0" applyNumberFormat="1" applyFont="1" applyFill="1" applyBorder="1" applyAlignment="1" applyProtection="1">
      <alignment horizontal="center" vertical="center" wrapText="1"/>
    </xf>
    <xf numFmtId="165" fontId="28" fillId="0" borderId="49" xfId="0" applyNumberFormat="1" applyFont="1" applyFill="1" applyBorder="1" applyAlignment="1" applyProtection="1">
      <alignment vertical="center" wrapText="1"/>
    </xf>
    <xf numFmtId="165" fontId="28" fillId="0" borderId="26" xfId="0" applyNumberFormat="1" applyFont="1" applyFill="1" applyBorder="1" applyAlignment="1" applyProtection="1">
      <alignment vertical="center" wrapText="1"/>
    </xf>
    <xf numFmtId="1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49" xfId="0" applyNumberFormat="1" applyFont="1" applyFill="1" applyBorder="1" applyAlignment="1" applyProtection="1">
      <alignment vertical="center" wrapText="1"/>
      <protection locked="0"/>
    </xf>
    <xf numFmtId="165" fontId="14" fillId="0" borderId="26" xfId="0" applyNumberFormat="1" applyFont="1" applyFill="1" applyBorder="1" applyAlignment="1" applyProtection="1">
      <alignment vertical="center" wrapText="1"/>
      <protection locked="0"/>
    </xf>
    <xf numFmtId="165" fontId="91" fillId="0" borderId="67" xfId="0" applyNumberFormat="1" applyFont="1" applyFill="1" applyBorder="1" applyAlignment="1" applyProtection="1">
      <alignment horizontal="right" vertical="center" wrapText="1" indent="1"/>
    </xf>
    <xf numFmtId="165" fontId="91" fillId="0" borderId="68" xfId="0" applyNumberFormat="1" applyFont="1" applyFill="1" applyBorder="1" applyAlignment="1" applyProtection="1">
      <alignment horizontal="left" vertical="center" wrapText="1" indent="1"/>
    </xf>
    <xf numFmtId="1" fontId="14" fillId="25" borderId="84" xfId="0" applyNumberFormat="1" applyFont="1" applyFill="1" applyBorder="1" applyAlignment="1" applyProtection="1">
      <alignment vertical="center" wrapText="1"/>
    </xf>
    <xf numFmtId="165" fontId="28" fillId="0" borderId="68" xfId="0" applyNumberFormat="1" applyFont="1" applyFill="1" applyBorder="1" applyAlignment="1" applyProtection="1">
      <alignment vertical="center" wrapText="1"/>
    </xf>
    <xf numFmtId="165" fontId="28" fillId="0" borderId="84" xfId="0" applyNumberFormat="1" applyFont="1" applyFill="1" applyBorder="1" applyAlignment="1" applyProtection="1">
      <alignment vertical="center" wrapText="1"/>
    </xf>
    <xf numFmtId="165" fontId="28" fillId="0" borderId="107" xfId="0" applyNumberFormat="1" applyFont="1" applyFill="1" applyBorder="1" applyAlignment="1" applyProtection="1">
      <alignment vertical="center" wrapText="1"/>
    </xf>
    <xf numFmtId="0" fontId="90" fillId="0" borderId="68" xfId="0" applyFont="1" applyFill="1" applyBorder="1" applyAlignment="1">
      <alignment horizontal="center" vertical="center" wrapText="1"/>
    </xf>
    <xf numFmtId="0" fontId="90" fillId="0" borderId="8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1" fillId="0" borderId="67" xfId="0" applyFont="1" applyFill="1" applyBorder="1" applyAlignment="1">
      <alignment horizontal="center" vertical="center" wrapText="1"/>
    </xf>
    <xf numFmtId="0" fontId="91" fillId="0" borderId="68" xfId="0" applyFont="1" applyFill="1" applyBorder="1" applyAlignment="1">
      <alignment horizontal="center" vertical="center" wrapText="1"/>
    </xf>
    <xf numFmtId="0" fontId="91" fillId="0" borderId="69" xfId="0" applyFont="1" applyFill="1" applyBorder="1" applyAlignment="1">
      <alignment horizontal="center" vertical="center" wrapText="1"/>
    </xf>
    <xf numFmtId="0" fontId="87" fillId="0" borderId="72" xfId="0" applyFont="1" applyFill="1" applyBorder="1" applyAlignment="1" applyProtection="1">
      <alignment horizontal="center" vertical="center"/>
    </xf>
    <xf numFmtId="0" fontId="87" fillId="0" borderId="25" xfId="0" applyFont="1" applyFill="1" applyBorder="1" applyAlignment="1" applyProtection="1">
      <alignment vertical="center" wrapText="1"/>
    </xf>
    <xf numFmtId="165" fontId="87" fillId="0" borderId="25" xfId="0" applyNumberFormat="1" applyFont="1" applyFill="1" applyBorder="1" applyAlignment="1" applyProtection="1">
      <alignment vertical="center"/>
      <protection locked="0"/>
    </xf>
    <xf numFmtId="165" fontId="87" fillId="0" borderId="20" xfId="0" applyNumberFormat="1" applyFont="1" applyFill="1" applyBorder="1" applyAlignment="1" applyProtection="1">
      <alignment vertical="center"/>
      <protection locked="0"/>
    </xf>
    <xf numFmtId="165" fontId="28" fillId="0" borderId="20" xfId="0" applyNumberFormat="1" applyFont="1" applyFill="1" applyBorder="1" applyAlignment="1" applyProtection="1">
      <alignment vertical="center"/>
    </xf>
    <xf numFmtId="165" fontId="28" fillId="0" borderId="65" xfId="0" applyNumberFormat="1" applyFont="1" applyFill="1" applyBorder="1" applyAlignment="1" applyProtection="1">
      <alignment vertical="center"/>
    </xf>
    <xf numFmtId="0" fontId="87" fillId="0" borderId="73" xfId="0" applyFont="1" applyFill="1" applyBorder="1" applyAlignment="1" applyProtection="1">
      <alignment horizontal="center" vertical="center"/>
    </xf>
    <xf numFmtId="0" fontId="87" fillId="0" borderId="27" xfId="0" applyFont="1" applyFill="1" applyBorder="1" applyAlignment="1" applyProtection="1">
      <alignment vertical="center" wrapText="1"/>
    </xf>
    <xf numFmtId="165" fontId="87" fillId="0" borderId="27" xfId="0" applyNumberFormat="1" applyFont="1" applyFill="1" applyBorder="1" applyAlignment="1" applyProtection="1">
      <alignment vertical="center"/>
      <protection locked="0"/>
    </xf>
    <xf numFmtId="165" fontId="87" fillId="0" borderId="47" xfId="0" applyNumberFormat="1" applyFont="1" applyFill="1" applyBorder="1" applyAlignment="1" applyProtection="1">
      <alignment vertical="center"/>
      <protection locked="0"/>
    </xf>
    <xf numFmtId="0" fontId="87" fillId="0" borderId="77" xfId="0" applyFont="1" applyFill="1" applyBorder="1" applyAlignment="1" applyProtection="1">
      <alignment horizontal="center" vertical="center"/>
    </xf>
    <xf numFmtId="0" fontId="87" fillId="0" borderId="78" xfId="0" applyFont="1" applyFill="1" applyBorder="1" applyAlignment="1" applyProtection="1">
      <alignment vertical="center" wrapText="1"/>
    </xf>
    <xf numFmtId="165" fontId="87" fillId="0" borderId="78" xfId="0" applyNumberFormat="1" applyFont="1" applyFill="1" applyBorder="1" applyAlignment="1" applyProtection="1">
      <alignment vertical="center"/>
      <protection locked="0"/>
    </xf>
    <xf numFmtId="165" fontId="87" fillId="0" borderId="102" xfId="0" applyNumberFormat="1" applyFont="1" applyFill="1" applyBorder="1" applyAlignment="1" applyProtection="1">
      <alignment vertical="center"/>
      <protection locked="0"/>
    </xf>
    <xf numFmtId="165" fontId="28" fillId="0" borderId="68" xfId="0" applyNumberFormat="1" applyFont="1" applyFill="1" applyBorder="1" applyAlignment="1" applyProtection="1">
      <alignment vertical="center"/>
    </xf>
    <xf numFmtId="165" fontId="28" fillId="0" borderId="84" xfId="0" applyNumberFormat="1" applyFont="1" applyFill="1" applyBorder="1" applyAlignment="1" applyProtection="1">
      <alignment vertical="center"/>
    </xf>
    <xf numFmtId="165" fontId="28" fillId="0" borderId="69" xfId="0" applyNumberFormat="1" applyFont="1" applyFill="1" applyBorder="1" applyAlignment="1" applyProtection="1">
      <alignment vertical="center"/>
    </xf>
    <xf numFmtId="0" fontId="13" fillId="0" borderId="0" xfId="0" applyFont="1" applyFill="1"/>
    <xf numFmtId="0" fontId="0" fillId="0" borderId="0" xfId="0" applyFill="1" applyProtection="1">
      <protection locked="0"/>
    </xf>
    <xf numFmtId="165" fontId="28" fillId="0" borderId="79" xfId="0" applyNumberFormat="1" applyFont="1" applyFill="1" applyBorder="1" applyAlignment="1" applyProtection="1">
      <alignment vertical="center"/>
    </xf>
    <xf numFmtId="165" fontId="86" fillId="0" borderId="68" xfId="0" applyNumberFormat="1" applyFont="1" applyFill="1" applyBorder="1" applyAlignment="1" applyProtection="1">
      <alignment vertical="center"/>
    </xf>
    <xf numFmtId="165" fontId="94" fillId="0" borderId="0" xfId="0" applyNumberFormat="1" applyFont="1" applyFill="1" applyAlignment="1">
      <alignment horizontal="center" vertical="center" wrapText="1"/>
    </xf>
    <xf numFmtId="165" fontId="94" fillId="0" borderId="0" xfId="0" applyNumberFormat="1" applyFont="1" applyFill="1" applyAlignment="1">
      <alignment vertical="center" wrapText="1"/>
    </xf>
    <xf numFmtId="165" fontId="22" fillId="0" borderId="0" xfId="0" applyNumberFormat="1" applyFont="1" applyFill="1" applyAlignment="1">
      <alignment horizontal="right" vertical="center"/>
    </xf>
    <xf numFmtId="0" fontId="90" fillId="0" borderId="67" xfId="0" applyFont="1" applyFill="1" applyBorder="1" applyAlignment="1">
      <alignment horizontal="center" vertical="center" wrapText="1"/>
    </xf>
    <xf numFmtId="0" fontId="90" fillId="0" borderId="69" xfId="0" applyFont="1" applyFill="1" applyBorder="1" applyAlignment="1">
      <alignment horizontal="center" vertical="center" wrapText="1"/>
    </xf>
    <xf numFmtId="0" fontId="121" fillId="0" borderId="67" xfId="0" applyFont="1" applyFill="1" applyBorder="1" applyAlignment="1">
      <alignment horizontal="center" vertical="center" wrapText="1"/>
    </xf>
    <xf numFmtId="0" fontId="121" fillId="0" borderId="68" xfId="0" applyFont="1" applyFill="1" applyBorder="1" applyAlignment="1">
      <alignment horizontal="center" vertical="center" wrapText="1"/>
    </xf>
    <xf numFmtId="0" fontId="121" fillId="0" borderId="69" xfId="0" applyFont="1" applyFill="1" applyBorder="1" applyAlignment="1">
      <alignment horizontal="center" vertical="center" wrapText="1"/>
    </xf>
    <xf numFmtId="0" fontId="87" fillId="0" borderId="70" xfId="0" applyFont="1" applyFill="1" applyBorder="1" applyAlignment="1" applyProtection="1">
      <alignment horizontal="right" vertical="center" wrapText="1" indent="1"/>
    </xf>
    <xf numFmtId="0" fontId="109" fillId="0" borderId="60" xfId="0" applyFont="1" applyFill="1" applyBorder="1" applyAlignment="1" applyProtection="1">
      <alignment horizontal="left" vertical="center" wrapText="1" indent="1"/>
      <protection locked="0"/>
    </xf>
    <xf numFmtId="165" fontId="87" fillId="0" borderId="42" xfId="0" applyNumberFormat="1" applyFont="1" applyFill="1" applyBorder="1" applyAlignment="1" applyProtection="1">
      <alignment horizontal="right" vertical="center" wrapText="1" indent="2"/>
      <protection locked="0"/>
    </xf>
    <xf numFmtId="165" fontId="87" fillId="0" borderId="71" xfId="0" applyNumberFormat="1" applyFont="1" applyFill="1" applyBorder="1" applyAlignment="1" applyProtection="1">
      <alignment horizontal="right" vertical="center" wrapText="1" indent="2"/>
      <protection locked="0"/>
    </xf>
    <xf numFmtId="0" fontId="87" fillId="0" borderId="72" xfId="0" applyFont="1" applyFill="1" applyBorder="1" applyAlignment="1" applyProtection="1">
      <alignment horizontal="right" vertical="center" wrapText="1" indent="1"/>
    </xf>
    <xf numFmtId="0" fontId="109" fillId="0" borderId="21" xfId="0" applyFont="1" applyFill="1" applyBorder="1" applyAlignment="1" applyProtection="1">
      <alignment horizontal="left" vertical="center" wrapText="1" indent="1"/>
      <protection locked="0"/>
    </xf>
    <xf numFmtId="165" fontId="87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165" fontId="87" fillId="0" borderId="65" xfId="0" applyNumberFormat="1" applyFont="1" applyFill="1" applyBorder="1" applyAlignment="1" applyProtection="1">
      <alignment horizontal="right" vertical="center" wrapText="1" indent="2"/>
      <protection locked="0"/>
    </xf>
    <xf numFmtId="0" fontId="87" fillId="0" borderId="72" xfId="0" applyFont="1" applyFill="1" applyBorder="1" applyAlignment="1">
      <alignment horizontal="right" vertical="center" wrapText="1" indent="1"/>
    </xf>
    <xf numFmtId="0" fontId="109" fillId="0" borderId="21" xfId="0" applyFont="1" applyFill="1" applyBorder="1" applyAlignment="1" applyProtection="1">
      <alignment horizontal="left" vertical="center" wrapText="1" indent="8"/>
      <protection locked="0"/>
    </xf>
    <xf numFmtId="0" fontId="87" fillId="0" borderId="25" xfId="0" applyFont="1" applyFill="1" applyBorder="1" applyAlignment="1" applyProtection="1">
      <alignment vertical="center" wrapText="1"/>
      <protection locked="0"/>
    </xf>
    <xf numFmtId="0" fontId="87" fillId="0" borderId="77" xfId="0" applyFont="1" applyFill="1" applyBorder="1" applyAlignment="1">
      <alignment horizontal="right" vertical="center" wrapText="1" indent="1"/>
    </xf>
    <xf numFmtId="0" fontId="87" fillId="0" borderId="78" xfId="0" applyFont="1" applyFill="1" applyBorder="1" applyAlignment="1" applyProtection="1">
      <alignment vertical="center" wrapText="1"/>
      <protection locked="0"/>
    </xf>
    <xf numFmtId="165" fontId="87" fillId="0" borderId="78" xfId="0" applyNumberFormat="1" applyFont="1" applyFill="1" applyBorder="1" applyAlignment="1" applyProtection="1">
      <alignment horizontal="right" vertical="center" wrapText="1" indent="2"/>
      <protection locked="0"/>
    </xf>
    <xf numFmtId="165" fontId="87" fillId="0" borderId="79" xfId="0" applyNumberFormat="1" applyFont="1" applyFill="1" applyBorder="1" applyAlignment="1" applyProtection="1">
      <alignment horizontal="right" vertical="center" wrapText="1" indent="2"/>
      <protection locked="0"/>
    </xf>
    <xf numFmtId="0" fontId="28" fillId="0" borderId="67" xfId="0" applyFont="1" applyFill="1" applyBorder="1" applyAlignment="1">
      <alignment horizontal="right" vertical="center" wrapText="1" indent="1"/>
    </xf>
    <xf numFmtId="0" fontId="28" fillId="0" borderId="68" xfId="0" applyFont="1" applyFill="1" applyBorder="1" applyAlignment="1">
      <alignment vertical="center" wrapText="1"/>
    </xf>
    <xf numFmtId="165" fontId="28" fillId="0" borderId="68" xfId="0" applyNumberFormat="1" applyFont="1" applyFill="1" applyBorder="1" applyAlignment="1">
      <alignment horizontal="right" vertical="center" wrapText="1" indent="2"/>
    </xf>
    <xf numFmtId="165" fontId="28" fillId="0" borderId="69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61" fillId="0" borderId="47" xfId="173" applyFont="1" applyBorder="1" applyAlignment="1">
      <alignment horizontal="center" vertical="center" wrapText="1"/>
    </xf>
    <xf numFmtId="0" fontId="97" fillId="0" borderId="55" xfId="0" applyFont="1" applyBorder="1" applyAlignment="1">
      <alignment horizontal="center" vertical="center" wrapText="1"/>
    </xf>
    <xf numFmtId="0" fontId="97" fillId="0" borderId="56" xfId="0" applyFont="1" applyBorder="1" applyAlignment="1">
      <alignment horizontal="center" vertical="center" wrapText="1"/>
    </xf>
    <xf numFmtId="0" fontId="97" fillId="0" borderId="62" xfId="0" applyFont="1" applyBorder="1" applyAlignment="1">
      <alignment horizontal="center" vertical="center" wrapText="1"/>
    </xf>
    <xf numFmtId="0" fontId="97" fillId="0" borderId="24" xfId="0" applyFont="1" applyBorder="1" applyAlignment="1">
      <alignment horizontal="center" vertical="center" wrapText="1"/>
    </xf>
    <xf numFmtId="0" fontId="97" fillId="0" borderId="60" xfId="0" applyFont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0" fontId="13" fillId="0" borderId="63" xfId="1" applyFont="1" applyFill="1" applyBorder="1" applyAlignment="1" applyProtection="1">
      <alignment horizontal="center" vertical="center" wrapText="1"/>
    </xf>
    <xf numFmtId="0" fontId="13" fillId="0" borderId="44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0" fontId="13" fillId="0" borderId="45" xfId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center" vertical="center" wrapText="1"/>
    </xf>
    <xf numFmtId="165" fontId="60" fillId="0" borderId="0" xfId="0" applyNumberFormat="1" applyFont="1" applyFill="1" applyAlignment="1" applyProtection="1">
      <alignment horizontal="center" vertical="center" wrapText="1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24" fillId="0" borderId="54" xfId="0" applyNumberFormat="1" applyFont="1" applyFill="1" applyBorder="1" applyAlignment="1" applyProtection="1">
      <alignment horizontal="center" vertical="center" wrapText="1"/>
    </xf>
    <xf numFmtId="165" fontId="24" fillId="0" borderId="21" xfId="0" applyNumberFormat="1" applyFont="1" applyFill="1" applyBorder="1" applyAlignment="1" applyProtection="1">
      <alignment horizontal="center" vertical="center" wrapText="1"/>
    </xf>
    <xf numFmtId="165" fontId="65" fillId="0" borderId="0" xfId="1" applyNumberFormat="1" applyFont="1" applyFill="1" applyBorder="1" applyAlignment="1" applyProtection="1">
      <alignment horizontal="center" vertical="center" wrapText="1"/>
    </xf>
    <xf numFmtId="0" fontId="117" fillId="0" borderId="0" xfId="0" applyFont="1" applyFill="1" applyBorder="1" applyAlignment="1" applyProtection="1">
      <alignment horizontal="right"/>
    </xf>
    <xf numFmtId="0" fontId="95" fillId="0" borderId="0" xfId="0" applyFont="1" applyFill="1" applyBorder="1" applyAlignment="1" applyProtection="1">
      <alignment horizontal="right"/>
    </xf>
    <xf numFmtId="0" fontId="17" fillId="0" borderId="80" xfId="1" applyFont="1" applyFill="1" applyBorder="1" applyAlignment="1">
      <alignment horizontal="center" vertical="center" wrapText="1"/>
    </xf>
    <xf numFmtId="0" fontId="17" fillId="0" borderId="73" xfId="1" applyFont="1" applyFill="1" applyBorder="1" applyAlignment="1">
      <alignment horizontal="center" vertical="center" wrapText="1"/>
    </xf>
    <xf numFmtId="0" fontId="17" fillId="0" borderId="87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66" xfId="1" applyFont="1" applyFill="1" applyBorder="1" applyAlignment="1">
      <alignment horizontal="center" vertical="center" wrapText="1"/>
    </xf>
    <xf numFmtId="0" fontId="17" fillId="0" borderId="74" xfId="1" applyFont="1" applyFill="1" applyBorder="1" applyAlignment="1">
      <alignment horizontal="center" vertical="center" wrapText="1"/>
    </xf>
    <xf numFmtId="0" fontId="14" fillId="0" borderId="92" xfId="1" applyFont="1" applyFill="1" applyBorder="1" applyAlignment="1">
      <alignment horizontal="justify" vertical="center" wrapText="1"/>
    </xf>
    <xf numFmtId="0" fontId="86" fillId="0" borderId="67" xfId="1" applyFont="1" applyFill="1" applyBorder="1" applyAlignment="1" applyProtection="1">
      <alignment horizontal="left"/>
    </xf>
    <xf numFmtId="0" fontId="86" fillId="0" borderId="68" xfId="1" applyFont="1" applyFill="1" applyBorder="1" applyAlignment="1" applyProtection="1">
      <alignment horizontal="left"/>
    </xf>
    <xf numFmtId="165" fontId="24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 applyProtection="1">
      <alignment horizontal="center" wrapText="1"/>
    </xf>
    <xf numFmtId="0" fontId="54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5" fillId="0" borderId="47" xfId="0" applyFont="1" applyFill="1" applyBorder="1" applyAlignment="1" applyProtection="1">
      <alignment horizontal="center" vertical="center" wrapText="1"/>
    </xf>
    <xf numFmtId="0" fontId="65" fillId="0" borderId="55" xfId="0" applyFont="1" applyFill="1" applyBorder="1" applyAlignment="1" applyProtection="1">
      <alignment horizontal="center" vertical="center" wrapText="1"/>
    </xf>
    <xf numFmtId="0" fontId="65" fillId="0" borderId="56" xfId="0" applyFont="1" applyFill="1" applyBorder="1" applyAlignment="1" applyProtection="1">
      <alignment horizontal="center" vertical="center" wrapText="1"/>
    </xf>
    <xf numFmtId="165" fontId="93" fillId="0" borderId="24" xfId="1" applyNumberFormat="1" applyFont="1" applyFill="1" applyBorder="1" applyAlignment="1" applyProtection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6" fillId="0" borderId="75" xfId="0" applyFont="1" applyFill="1" applyBorder="1" applyAlignment="1">
      <alignment horizontal="left" vertical="center" indent="2"/>
    </xf>
    <xf numFmtId="0" fontId="86" fillId="0" borderId="85" xfId="0" applyFont="1" applyFill="1" applyBorder="1" applyAlignment="1">
      <alignment horizontal="left" vertical="center" indent="2"/>
    </xf>
    <xf numFmtId="0" fontId="108" fillId="0" borderId="20" xfId="211" applyFont="1" applyFill="1" applyBorder="1" applyAlignment="1" applyProtection="1">
      <alignment horizontal="center" wrapText="1"/>
    </xf>
    <xf numFmtId="0" fontId="108" fillId="0" borderId="21" xfId="211" applyFont="1" applyFill="1" applyBorder="1" applyAlignment="1" applyProtection="1">
      <alignment horizontal="center" wrapText="1"/>
    </xf>
    <xf numFmtId="0" fontId="108" fillId="0" borderId="25" xfId="211" applyFont="1" applyFill="1" applyBorder="1" applyAlignment="1" applyProtection="1">
      <alignment horizontal="center" wrapText="1"/>
    </xf>
    <xf numFmtId="0" fontId="108" fillId="0" borderId="65" xfId="211" applyFont="1" applyFill="1" applyBorder="1" applyAlignment="1" applyProtection="1">
      <alignment horizontal="center" wrapText="1"/>
    </xf>
    <xf numFmtId="0" fontId="59" fillId="0" borderId="0" xfId="211" applyFont="1" applyFill="1" applyAlignment="1" applyProtection="1">
      <alignment horizontal="center" vertical="center" wrapText="1"/>
    </xf>
    <xf numFmtId="0" fontId="59" fillId="0" borderId="0" xfId="211" applyFont="1" applyFill="1" applyAlignment="1" applyProtection="1">
      <alignment horizontal="center" vertical="center"/>
    </xf>
    <xf numFmtId="0" fontId="108" fillId="0" borderId="0" xfId="211" applyFont="1" applyFill="1" applyBorder="1" applyAlignment="1" applyProtection="1">
      <alignment horizontal="right"/>
    </xf>
    <xf numFmtId="0" fontId="57" fillId="0" borderId="81" xfId="211" applyFont="1" applyFill="1" applyBorder="1" applyAlignment="1" applyProtection="1">
      <alignment horizontal="center" vertical="center" wrapText="1"/>
    </xf>
    <xf numFmtId="0" fontId="57" fillId="0" borderId="88" xfId="211" applyFont="1" applyFill="1" applyBorder="1" applyAlignment="1" applyProtection="1">
      <alignment horizontal="center" vertical="center" wrapText="1"/>
    </xf>
    <xf numFmtId="0" fontId="57" fillId="0" borderId="70" xfId="211" applyFont="1" applyFill="1" applyBorder="1" applyAlignment="1" applyProtection="1">
      <alignment horizontal="center" vertical="center" wrapText="1"/>
    </xf>
    <xf numFmtId="0" fontId="95" fillId="0" borderId="82" xfId="212" applyFont="1" applyFill="1" applyBorder="1" applyAlignment="1" applyProtection="1">
      <alignment horizontal="center" vertical="center" textRotation="90"/>
    </xf>
    <xf numFmtId="0" fontId="95" fillId="0" borderId="49" xfId="212" applyFont="1" applyFill="1" applyBorder="1" applyAlignment="1" applyProtection="1">
      <alignment horizontal="center" vertical="center" textRotation="90"/>
    </xf>
    <xf numFmtId="0" fontId="95" fillId="0" borderId="42" xfId="212" applyFont="1" applyFill="1" applyBorder="1" applyAlignment="1" applyProtection="1">
      <alignment horizontal="center" vertical="center" textRotation="90"/>
    </xf>
    <xf numFmtId="0" fontId="108" fillId="0" borderId="87" xfId="211" applyFont="1" applyFill="1" applyBorder="1" applyAlignment="1" applyProtection="1">
      <alignment horizontal="center" vertical="center" wrapText="1"/>
    </xf>
    <xf numFmtId="0" fontId="108" fillId="0" borderId="25" xfId="211" applyFont="1" applyFill="1" applyBorder="1" applyAlignment="1" applyProtection="1">
      <alignment horizontal="center" vertical="center" wrapText="1"/>
    </xf>
    <xf numFmtId="0" fontId="108" fillId="0" borderId="83" xfId="211" applyFont="1" applyFill="1" applyBorder="1" applyAlignment="1" applyProtection="1">
      <alignment horizontal="center" vertical="center" wrapText="1"/>
    </xf>
    <xf numFmtId="0" fontId="108" fillId="0" borderId="71" xfId="211" applyFont="1" applyFill="1" applyBorder="1" applyAlignment="1" applyProtection="1">
      <alignment horizontal="center" vertical="center" wrapText="1"/>
    </xf>
    <xf numFmtId="0" fontId="17" fillId="0" borderId="0" xfId="212" applyFont="1" applyFill="1" applyAlignment="1" applyProtection="1">
      <alignment horizontal="center" vertical="center" wrapText="1"/>
    </xf>
    <xf numFmtId="0" fontId="24" fillId="0" borderId="0" xfId="212" applyFont="1" applyFill="1" applyAlignment="1" applyProtection="1">
      <alignment horizontal="center" vertical="center" wrapText="1"/>
    </xf>
    <xf numFmtId="0" fontId="10" fillId="0" borderId="0" xfId="212" applyFont="1" applyFill="1" applyBorder="1" applyAlignment="1" applyProtection="1">
      <alignment horizontal="right" vertical="center"/>
    </xf>
    <xf numFmtId="0" fontId="24" fillId="0" borderId="80" xfId="212" applyFont="1" applyFill="1" applyBorder="1" applyAlignment="1" applyProtection="1">
      <alignment horizontal="center" vertical="center" wrapText="1"/>
    </xf>
    <xf numFmtId="0" fontId="24" fillId="0" borderId="72" xfId="212" applyFont="1" applyFill="1" applyBorder="1" applyAlignment="1" applyProtection="1">
      <alignment horizontal="center" vertical="center" wrapText="1"/>
    </xf>
    <xf numFmtId="0" fontId="95" fillId="0" borderId="87" xfId="212" applyFont="1" applyFill="1" applyBorder="1" applyAlignment="1" applyProtection="1">
      <alignment horizontal="center" vertical="center" textRotation="90"/>
    </xf>
    <xf numFmtId="0" fontId="95" fillId="0" borderId="25" xfId="212" applyFont="1" applyFill="1" applyBorder="1" applyAlignment="1" applyProtection="1">
      <alignment horizontal="center" vertical="center" textRotation="90"/>
    </xf>
    <xf numFmtId="0" fontId="22" fillId="0" borderId="87" xfId="212" applyFont="1" applyFill="1" applyBorder="1" applyAlignment="1" applyProtection="1">
      <alignment horizontal="center" vertical="center" wrapText="1"/>
    </xf>
    <xf numFmtId="0" fontId="22" fillId="0" borderId="25" xfId="212" applyFont="1" applyFill="1" applyBorder="1" applyAlignment="1" applyProtection="1">
      <alignment horizontal="center" vertical="center"/>
    </xf>
    <xf numFmtId="0" fontId="22" fillId="0" borderId="66" xfId="212" applyFont="1" applyFill="1" applyBorder="1" applyAlignment="1" applyProtection="1">
      <alignment horizontal="center" vertical="center" wrapText="1"/>
    </xf>
    <xf numFmtId="0" fontId="22" fillId="0" borderId="65" xfId="212" applyFont="1" applyFill="1" applyBorder="1" applyAlignment="1" applyProtection="1">
      <alignment horizontal="center" vertical="center"/>
    </xf>
    <xf numFmtId="0" fontId="59" fillId="0" borderId="0" xfId="211" applyFont="1" applyFill="1" applyAlignment="1">
      <alignment horizontal="center" vertical="center" wrapText="1"/>
    </xf>
    <xf numFmtId="0" fontId="59" fillId="0" borderId="0" xfId="211" applyFont="1" applyFill="1" applyAlignment="1">
      <alignment horizontal="center" vertical="center"/>
    </xf>
    <xf numFmtId="0" fontId="111" fillId="0" borderId="75" xfId="211" applyFont="1" applyFill="1" applyBorder="1" applyAlignment="1">
      <alignment horizontal="left"/>
    </xf>
    <xf numFmtId="0" fontId="111" fillId="0" borderId="85" xfId="211" applyFont="1" applyFill="1" applyBorder="1" applyAlignment="1">
      <alignment horizontal="left"/>
    </xf>
    <xf numFmtId="0" fontId="111" fillId="0" borderId="75" xfId="211" applyFont="1" applyFill="1" applyBorder="1" applyAlignment="1">
      <alignment horizontal="left" indent="1"/>
    </xf>
    <xf numFmtId="0" fontId="111" fillId="0" borderId="85" xfId="211" applyFont="1" applyFill="1" applyBorder="1" applyAlignment="1">
      <alignment horizontal="left" indent="1"/>
    </xf>
    <xf numFmtId="0" fontId="59" fillId="0" borderId="0" xfId="211" applyFont="1" applyFill="1" applyAlignment="1">
      <alignment horizontal="center" wrapText="1"/>
    </xf>
    <xf numFmtId="0" fontId="59" fillId="0" borderId="0" xfId="211" applyFont="1" applyFill="1" applyAlignment="1">
      <alignment horizontal="center"/>
    </xf>
    <xf numFmtId="0" fontId="98" fillId="0" borderId="67" xfId="0" applyFont="1" applyBorder="1" applyAlignment="1" applyProtection="1">
      <alignment wrapText="1"/>
    </xf>
    <xf numFmtId="0" fontId="98" fillId="0" borderId="68" xfId="0" applyFont="1" applyBorder="1" applyAlignment="1" applyProtection="1">
      <alignment wrapText="1"/>
    </xf>
    <xf numFmtId="0" fontId="105" fillId="0" borderId="0" xfId="0" applyFont="1" applyAlignment="1" applyProtection="1">
      <alignment horizontal="center" vertical="center" wrapText="1"/>
      <protection locked="0"/>
    </xf>
    <xf numFmtId="0" fontId="65" fillId="0" borderId="0" xfId="0" applyFont="1" applyFill="1" applyAlignment="1" applyProtection="1">
      <alignment horizontal="center" vertical="center" wrapText="1"/>
      <protection locked="0"/>
    </xf>
    <xf numFmtId="165" fontId="101" fillId="0" borderId="26" xfId="184" applyNumberFormat="1" applyFont="1" applyBorder="1" applyAlignment="1">
      <alignment horizontal="center" vertical="center" wrapText="1"/>
    </xf>
    <xf numFmtId="165" fontId="101" fillId="0" borderId="0" xfId="184" applyNumberFormat="1" applyFont="1" applyBorder="1" applyAlignment="1">
      <alignment horizontal="center" vertical="center" wrapText="1"/>
    </xf>
    <xf numFmtId="165" fontId="23" fillId="0" borderId="0" xfId="0" applyNumberFormat="1" applyFont="1" applyFill="1" applyAlignment="1">
      <alignment horizontal="center" textRotation="180" wrapText="1"/>
    </xf>
    <xf numFmtId="165" fontId="90" fillId="0" borderId="81" xfId="0" applyNumberFormat="1" applyFont="1" applyFill="1" applyBorder="1" applyAlignment="1" applyProtection="1">
      <alignment horizontal="center" vertical="center" wrapText="1"/>
    </xf>
    <xf numFmtId="165" fontId="90" fillId="0" borderId="93" xfId="0" applyNumberFormat="1" applyFont="1" applyFill="1" applyBorder="1" applyAlignment="1" applyProtection="1">
      <alignment horizontal="center" vertical="center" wrapText="1"/>
    </xf>
    <xf numFmtId="165" fontId="90" fillId="0" borderId="82" xfId="0" applyNumberFormat="1" applyFont="1" applyFill="1" applyBorder="1" applyAlignment="1" applyProtection="1">
      <alignment horizontal="center" vertical="center" wrapText="1"/>
    </xf>
    <xf numFmtId="165" fontId="90" fillId="0" borderId="100" xfId="0" applyNumberFormat="1" applyFont="1" applyFill="1" applyBorder="1" applyAlignment="1" applyProtection="1">
      <alignment horizontal="center" vertical="center"/>
    </xf>
    <xf numFmtId="165" fontId="90" fillId="0" borderId="100" xfId="0" applyNumberFormat="1" applyFont="1" applyFill="1" applyBorder="1" applyAlignment="1" applyProtection="1">
      <alignment horizontal="center" vertical="center" wrapText="1"/>
    </xf>
    <xf numFmtId="165" fontId="90" fillId="0" borderId="99" xfId="0" applyNumberFormat="1" applyFont="1" applyFill="1" applyBorder="1" applyAlignment="1" applyProtection="1">
      <alignment horizontal="center" vertical="center" wrapText="1"/>
    </xf>
    <xf numFmtId="165" fontId="90" fillId="0" borderId="103" xfId="0" applyNumberFormat="1" applyFont="1" applyFill="1" applyBorder="1" applyAlignment="1" applyProtection="1">
      <alignment horizontal="center" vertical="center" wrapText="1"/>
    </xf>
    <xf numFmtId="165" fontId="94" fillId="0" borderId="0" xfId="0" applyNumberFormat="1" applyFont="1" applyFill="1" applyAlignment="1">
      <alignment horizontal="center" textRotation="180" wrapText="1"/>
    </xf>
    <xf numFmtId="0" fontId="54" fillId="0" borderId="108" xfId="0" applyFont="1" applyFill="1" applyBorder="1" applyAlignment="1">
      <alignment horizontal="right"/>
    </xf>
    <xf numFmtId="0" fontId="90" fillId="0" borderId="109" xfId="0" applyFont="1" applyFill="1" applyBorder="1" applyAlignment="1">
      <alignment horizontal="center" vertical="center" wrapText="1"/>
    </xf>
    <xf numFmtId="0" fontId="90" fillId="0" borderId="111" xfId="0" applyFont="1" applyFill="1" applyBorder="1" applyAlignment="1">
      <alignment horizontal="center" vertical="center" wrapText="1"/>
    </xf>
    <xf numFmtId="0" fontId="90" fillId="0" borderId="82" xfId="0" applyFont="1" applyFill="1" applyBorder="1" applyAlignment="1">
      <alignment horizontal="center" vertical="center" wrapText="1"/>
    </xf>
    <xf numFmtId="0" fontId="90" fillId="0" borderId="100" xfId="0" applyFont="1" applyFill="1" applyBorder="1" applyAlignment="1">
      <alignment horizontal="center" vertical="center" wrapText="1"/>
    </xf>
    <xf numFmtId="0" fontId="90" fillId="0" borderId="92" xfId="0" applyFont="1" applyFill="1" applyBorder="1" applyAlignment="1">
      <alignment horizontal="center" vertical="center" wrapText="1"/>
    </xf>
    <xf numFmtId="0" fontId="90" fillId="0" borderId="108" xfId="0" applyFont="1" applyFill="1" applyBorder="1" applyAlignment="1">
      <alignment horizontal="center" vertical="center" wrapText="1"/>
    </xf>
    <xf numFmtId="0" fontId="86" fillId="0" borderId="84" xfId="0" applyFont="1" applyFill="1" applyBorder="1" applyAlignment="1">
      <alignment horizontal="center"/>
    </xf>
    <xf numFmtId="0" fontId="86" fillId="0" borderId="110" xfId="0" applyFont="1" applyFill="1" applyBorder="1" applyAlignment="1">
      <alignment horizontal="center"/>
    </xf>
    <xf numFmtId="0" fontId="90" fillId="0" borderId="83" xfId="0" applyFont="1" applyFill="1" applyBorder="1" applyAlignment="1">
      <alignment horizontal="center" vertical="center" wrapText="1"/>
    </xf>
    <xf numFmtId="0" fontId="90" fillId="0" borderId="94" xfId="0" applyFont="1" applyFill="1" applyBorder="1" applyAlignment="1">
      <alignment horizontal="center" vertical="center" wrapText="1"/>
    </xf>
    <xf numFmtId="0" fontId="90" fillId="0" borderId="109" xfId="0" applyFont="1" applyFill="1" applyBorder="1" applyAlignment="1">
      <alignment horizontal="left" vertical="center" wrapText="1"/>
    </xf>
    <xf numFmtId="0" fontId="90" fillId="0" borderId="92" xfId="0" applyFont="1" applyFill="1" applyBorder="1" applyAlignment="1">
      <alignment horizontal="left" vertical="center" wrapText="1"/>
    </xf>
    <xf numFmtId="0" fontId="90" fillId="0" borderId="112" xfId="0" applyFont="1" applyFill="1" applyBorder="1" applyAlignment="1">
      <alignment horizontal="left" vertical="center" wrapText="1"/>
    </xf>
    <xf numFmtId="0" fontId="28" fillId="0" borderId="75" xfId="0" applyFont="1" applyFill="1" applyBorder="1" applyAlignment="1" applyProtection="1">
      <alignment horizontal="left" vertical="center"/>
    </xf>
    <xf numFmtId="0" fontId="28" fillId="0" borderId="85" xfId="0" applyFont="1" applyFill="1" applyBorder="1" applyAlignment="1" applyProtection="1">
      <alignment horizontal="left" vertical="center"/>
    </xf>
    <xf numFmtId="0" fontId="90" fillId="0" borderId="109" xfId="0" applyFont="1" applyFill="1" applyBorder="1" applyAlignment="1" applyProtection="1">
      <alignment horizontal="left" vertical="center" wrapText="1"/>
    </xf>
    <xf numFmtId="0" fontId="90" fillId="0" borderId="92" xfId="0" applyFont="1" applyFill="1" applyBorder="1" applyAlignment="1" applyProtection="1">
      <alignment horizontal="left" vertical="center" wrapText="1"/>
    </xf>
    <xf numFmtId="0" fontId="90" fillId="0" borderId="112" xfId="0" applyFont="1" applyFill="1" applyBorder="1" applyAlignment="1" applyProtection="1">
      <alignment horizontal="left" vertical="center" wrapText="1"/>
    </xf>
    <xf numFmtId="0" fontId="17" fillId="0" borderId="75" xfId="0" applyFont="1" applyFill="1" applyBorder="1" applyAlignment="1" applyProtection="1">
      <alignment horizontal="left" vertical="center"/>
    </xf>
    <xf numFmtId="0" fontId="17" fillId="0" borderId="85" xfId="0" applyFont="1" applyFill="1" applyBorder="1" applyAlignment="1" applyProtection="1">
      <alignment horizontal="left" vertical="center"/>
    </xf>
    <xf numFmtId="0" fontId="87" fillId="0" borderId="92" xfId="0" applyFont="1" applyFill="1" applyBorder="1" applyAlignment="1">
      <alignment horizontal="justify" vertical="center" wrapText="1"/>
    </xf>
  </cellXfs>
  <cellStyles count="213">
    <cellStyle name="20% - 1. jelölőszín 2" xfId="75" xr:uid="{00000000-0005-0000-0000-000000000000}"/>
    <cellStyle name="20% - 2. jelölőszín 2" xfId="76" xr:uid="{00000000-0005-0000-0000-000001000000}"/>
    <cellStyle name="20% - 3. jelölőszín 2" xfId="77" xr:uid="{00000000-0005-0000-0000-000002000000}"/>
    <cellStyle name="20% - 4. jelölőszín 2" xfId="78" xr:uid="{00000000-0005-0000-0000-000003000000}"/>
    <cellStyle name="20% - 5. jelölőszín 2" xfId="79" xr:uid="{00000000-0005-0000-0000-000004000000}"/>
    <cellStyle name="20% - 6. jelölőszín 2" xfId="80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1" xr:uid="{00000000-0005-0000-0000-00000C000000}"/>
    <cellStyle name="40% - 2. jelölőszín 2" xfId="82" xr:uid="{00000000-0005-0000-0000-00000D000000}"/>
    <cellStyle name="40% - 3. jelölőszín 2" xfId="83" xr:uid="{00000000-0005-0000-0000-00000E000000}"/>
    <cellStyle name="40% - 4. jelölőszín 2" xfId="84" xr:uid="{00000000-0005-0000-0000-00000F000000}"/>
    <cellStyle name="40% - 5. jelölőszín 2" xfId="85" xr:uid="{00000000-0005-0000-0000-000010000000}"/>
    <cellStyle name="40% - 6. jelölőszín 2" xfId="86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7" xr:uid="{00000000-0005-0000-0000-000018000000}"/>
    <cellStyle name="60% - 2. jelölőszín 2" xfId="88" xr:uid="{00000000-0005-0000-0000-000019000000}"/>
    <cellStyle name="60% - 3. jelölőszín 2" xfId="89" xr:uid="{00000000-0005-0000-0000-00001A000000}"/>
    <cellStyle name="60% - 4. jelölőszín 2" xfId="90" xr:uid="{00000000-0005-0000-0000-00001B000000}"/>
    <cellStyle name="60% - 5. jelölőszín 2" xfId="91" xr:uid="{00000000-0005-0000-0000-00001C000000}"/>
    <cellStyle name="60% - 6. jelölőszín 2" xfId="92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3" xr:uid="{00000000-0005-0000-0000-00002B000000}"/>
    <cellStyle name="Calculation" xfId="30" xr:uid="{00000000-0005-0000-0000-00002C000000}"/>
    <cellStyle name="Check Cell" xfId="31" xr:uid="{00000000-0005-0000-0000-00002D000000}"/>
    <cellStyle name="Cím 2" xfId="94" xr:uid="{00000000-0005-0000-0000-00002E000000}"/>
    <cellStyle name="Címsor 1 2" xfId="95" xr:uid="{00000000-0005-0000-0000-00002F000000}"/>
    <cellStyle name="Címsor 2 2" xfId="96" xr:uid="{00000000-0005-0000-0000-000030000000}"/>
    <cellStyle name="Címsor 3 2" xfId="97" xr:uid="{00000000-0005-0000-0000-000031000000}"/>
    <cellStyle name="Címsor 4 2" xfId="98" xr:uid="{00000000-0005-0000-0000-000032000000}"/>
    <cellStyle name="Ellenőrzőcella 2" xfId="99" xr:uid="{00000000-0005-0000-0000-000033000000}"/>
    <cellStyle name="Explanatory Text" xfId="32" xr:uid="{00000000-0005-0000-0000-000034000000}"/>
    <cellStyle name="Ezres" xfId="207" builtinId="3"/>
    <cellStyle name="Ezres 10" xfId="100" xr:uid="{00000000-0005-0000-0000-000036000000}"/>
    <cellStyle name="Ezres 10 2" xfId="180" xr:uid="{00000000-0005-0000-0000-000037000000}"/>
    <cellStyle name="Ezres 11" xfId="172" xr:uid="{00000000-0005-0000-0000-000038000000}"/>
    <cellStyle name="Ezres 12" xfId="208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1" xr:uid="{00000000-0005-0000-0000-00003F000000}"/>
    <cellStyle name="Ezres 3_2009. évi beszámoló mellékletei 04.14" xfId="102" xr:uid="{00000000-0005-0000-0000-000040000000}"/>
    <cellStyle name="Ezres 4" xfId="38" xr:uid="{00000000-0005-0000-0000-000041000000}"/>
    <cellStyle name="Ezres 4 2" xfId="103" xr:uid="{00000000-0005-0000-0000-000042000000}"/>
    <cellStyle name="Ezres 4 2 2" xfId="181" xr:uid="{00000000-0005-0000-0000-000043000000}"/>
    <cellStyle name="Ezres 5" xfId="104" xr:uid="{00000000-0005-0000-0000-000044000000}"/>
    <cellStyle name="Ezres 5 2" xfId="182" xr:uid="{00000000-0005-0000-0000-000045000000}"/>
    <cellStyle name="Ezres 6" xfId="105" xr:uid="{00000000-0005-0000-0000-000046000000}"/>
    <cellStyle name="Ezres 6 2" xfId="183" xr:uid="{00000000-0005-0000-0000-000047000000}"/>
    <cellStyle name="Ezres 7" xfId="106" xr:uid="{00000000-0005-0000-0000-000048000000}"/>
    <cellStyle name="Ezres 8" xfId="107" xr:uid="{00000000-0005-0000-0000-000049000000}"/>
    <cellStyle name="Ezres 9" xfId="108" xr:uid="{00000000-0005-0000-0000-00004A000000}"/>
    <cellStyle name="Ezres 9 2" xfId="109" xr:uid="{00000000-0005-0000-0000-00004B000000}"/>
    <cellStyle name="Figyelmeztetés 2" xfId="110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1" xr:uid="{00000000-0005-0000-0000-000053000000}"/>
    <cellStyle name="Input" xfId="44" xr:uid="{00000000-0005-0000-0000-000054000000}"/>
    <cellStyle name="Jegyzet 2" xfId="112" xr:uid="{00000000-0005-0000-0000-000055000000}"/>
    <cellStyle name="Jelölőszín (1) 2" xfId="113" xr:uid="{00000000-0005-0000-0000-000056000000}"/>
    <cellStyle name="Jelölőszín (2) 2" xfId="114" xr:uid="{00000000-0005-0000-0000-000057000000}"/>
    <cellStyle name="Jelölőszín (3) 2" xfId="115" xr:uid="{00000000-0005-0000-0000-000058000000}"/>
    <cellStyle name="Jelölőszín (4) 2" xfId="116" xr:uid="{00000000-0005-0000-0000-000059000000}"/>
    <cellStyle name="Jelölőszín (5) 2" xfId="117" xr:uid="{00000000-0005-0000-0000-00005A000000}"/>
    <cellStyle name="Jelölőszín (6) 2" xfId="118" xr:uid="{00000000-0005-0000-0000-00005B000000}"/>
    <cellStyle name="Jó 2" xfId="119" xr:uid="{00000000-0005-0000-0000-00005C000000}"/>
    <cellStyle name="Kimenet 2" xfId="120" xr:uid="{00000000-0005-0000-0000-00005D000000}"/>
    <cellStyle name="Linked Cell" xfId="45" xr:uid="{00000000-0005-0000-0000-00005E000000}"/>
    <cellStyle name="Magyarázó szöveg 2" xfId="121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2" xr:uid="{00000000-0005-0000-0000-000064000000}"/>
    <cellStyle name="Normál 12" xfId="123" xr:uid="{00000000-0005-0000-0000-000065000000}"/>
    <cellStyle name="Normál 13" xfId="124" xr:uid="{00000000-0005-0000-0000-000066000000}"/>
    <cellStyle name="Normál 14" xfId="125" xr:uid="{00000000-0005-0000-0000-000067000000}"/>
    <cellStyle name="Normál 14 2" xfId="184" xr:uid="{00000000-0005-0000-0000-000068000000}"/>
    <cellStyle name="Normál 15" xfId="126" xr:uid="{00000000-0005-0000-0000-000069000000}"/>
    <cellStyle name="Normál 15 2" xfId="185" xr:uid="{00000000-0005-0000-0000-00006A000000}"/>
    <cellStyle name="Normál 16" xfId="127" xr:uid="{00000000-0005-0000-0000-00006B000000}"/>
    <cellStyle name="Normál 16 2" xfId="186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5" xr:uid="{00000000-0005-0000-0000-00006F000000}"/>
    <cellStyle name="Normál 17 2 3" xfId="128" xr:uid="{00000000-0005-0000-0000-000070000000}"/>
    <cellStyle name="Normál 17 2 3 2" xfId="129" xr:uid="{00000000-0005-0000-0000-000071000000}"/>
    <cellStyle name="Normál 17 2 3 2 2" xfId="188" xr:uid="{00000000-0005-0000-0000-000072000000}"/>
    <cellStyle name="Normál 17 2 3 3" xfId="187" xr:uid="{00000000-0005-0000-0000-000073000000}"/>
    <cellStyle name="Normál 17 3" xfId="174" xr:uid="{00000000-0005-0000-0000-000074000000}"/>
    <cellStyle name="Normál 18" xfId="130" xr:uid="{00000000-0005-0000-0000-000075000000}"/>
    <cellStyle name="Normál 18 2" xfId="189" xr:uid="{00000000-0005-0000-0000-000076000000}"/>
    <cellStyle name="Normál 19" xfId="131" xr:uid="{00000000-0005-0000-0000-000077000000}"/>
    <cellStyle name="Normál 19 2" xfId="190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2" xr:uid="{00000000-0005-0000-0000-00007C000000}"/>
    <cellStyle name="Normál 2 2 3" xfId="133" xr:uid="{00000000-0005-0000-0000-00007D000000}"/>
    <cellStyle name="Normál 2 2 3 2" xfId="134" xr:uid="{00000000-0005-0000-0000-00007E000000}"/>
    <cellStyle name="Normál 2 2_2009. évi beszámoló mellékletei 04.14" xfId="135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6" xr:uid="{00000000-0005-0000-0000-000082000000}"/>
    <cellStyle name="Normál 2 5" xfId="54" xr:uid="{00000000-0005-0000-0000-000083000000}"/>
    <cellStyle name="Normál 2 5 2" xfId="176" xr:uid="{00000000-0005-0000-0000-000084000000}"/>
    <cellStyle name="Normál 2_2.sz.melléklet intézmények pontosított 0203" xfId="137" xr:uid="{00000000-0005-0000-0000-000085000000}"/>
    <cellStyle name="Normál 20" xfId="138" xr:uid="{00000000-0005-0000-0000-000086000000}"/>
    <cellStyle name="Normál 20 2" xfId="191" xr:uid="{00000000-0005-0000-0000-000087000000}"/>
    <cellStyle name="Normál 21" xfId="139" xr:uid="{00000000-0005-0000-0000-000088000000}"/>
    <cellStyle name="Normál 21 2" xfId="192" xr:uid="{00000000-0005-0000-0000-000089000000}"/>
    <cellStyle name="Normál 22" xfId="140" xr:uid="{00000000-0005-0000-0000-00008A000000}"/>
    <cellStyle name="Normál 22 2" xfId="141" xr:uid="{00000000-0005-0000-0000-00008B000000}"/>
    <cellStyle name="Normál 22 2 2" xfId="194" xr:uid="{00000000-0005-0000-0000-00008C000000}"/>
    <cellStyle name="Normál 22 3" xfId="142" xr:uid="{00000000-0005-0000-0000-00008D000000}"/>
    <cellStyle name="Normál 22 3 2" xfId="143" xr:uid="{00000000-0005-0000-0000-00008E000000}"/>
    <cellStyle name="Normál 22 3 2 2" xfId="144" xr:uid="{00000000-0005-0000-0000-00008F000000}"/>
    <cellStyle name="Normál 22 3 2 2 2" xfId="197" xr:uid="{00000000-0005-0000-0000-000090000000}"/>
    <cellStyle name="Normál 22 3 2 3" xfId="196" xr:uid="{00000000-0005-0000-0000-000091000000}"/>
    <cellStyle name="Normál 22 3 3" xfId="195" xr:uid="{00000000-0005-0000-0000-000092000000}"/>
    <cellStyle name="Normál 22 4" xfId="193" xr:uid="{00000000-0005-0000-0000-000093000000}"/>
    <cellStyle name="Normál 23" xfId="145" xr:uid="{00000000-0005-0000-0000-000094000000}"/>
    <cellStyle name="Normál 23 2" xfId="146" xr:uid="{00000000-0005-0000-0000-000095000000}"/>
    <cellStyle name="Normál 23 2 2" xfId="199" xr:uid="{00000000-0005-0000-0000-000096000000}"/>
    <cellStyle name="Normál 23 3" xfId="198" xr:uid="{00000000-0005-0000-0000-000097000000}"/>
    <cellStyle name="Normál 24" xfId="147" xr:uid="{00000000-0005-0000-0000-000098000000}"/>
    <cellStyle name="Normál 24 2" xfId="200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78" xr:uid="{00000000-0005-0000-0000-00009C000000}"/>
    <cellStyle name="Normál 25 3" xfId="177" xr:uid="{00000000-0005-0000-0000-00009D000000}"/>
    <cellStyle name="Normál 26" xfId="168" xr:uid="{00000000-0005-0000-0000-00009E000000}"/>
    <cellStyle name="Normál 26 2" xfId="204" xr:uid="{00000000-0005-0000-0000-00009F000000}"/>
    <cellStyle name="Normál 27" xfId="169" xr:uid="{00000000-0005-0000-0000-0000A0000000}"/>
    <cellStyle name="Normál 27 2" xfId="205" xr:uid="{00000000-0005-0000-0000-0000A1000000}"/>
    <cellStyle name="Normál 28" xfId="170" xr:uid="{00000000-0005-0000-0000-0000A2000000}"/>
    <cellStyle name="Normál 28 2" xfId="206" xr:uid="{00000000-0005-0000-0000-0000A3000000}"/>
    <cellStyle name="Normál 29" xfId="171" xr:uid="{00000000-0005-0000-0000-0000A4000000}"/>
    <cellStyle name="Normál 3" xfId="57" xr:uid="{00000000-0005-0000-0000-0000A5000000}"/>
    <cellStyle name="Normál 3 2" xfId="58" xr:uid="{00000000-0005-0000-0000-0000A6000000}"/>
    <cellStyle name="Normál 3 3" xfId="148" xr:uid="{00000000-0005-0000-0000-0000A7000000}"/>
    <cellStyle name="Normál 3_TGA 2013 2_4_Köztisztaság" xfId="149" xr:uid="{00000000-0005-0000-0000-0000A8000000}"/>
    <cellStyle name="Normál 4" xfId="59" xr:uid="{00000000-0005-0000-0000-0000A9000000}"/>
    <cellStyle name="Normál 4 2" xfId="60" xr:uid="{00000000-0005-0000-0000-0000AA000000}"/>
    <cellStyle name="Normál 4 2 2" xfId="150" xr:uid="{00000000-0005-0000-0000-0000AB000000}"/>
    <cellStyle name="Normál 4 2 3" xfId="151" xr:uid="{00000000-0005-0000-0000-0000AC000000}"/>
    <cellStyle name="Normál 4 3" xfId="179" xr:uid="{00000000-0005-0000-0000-0000AD000000}"/>
    <cellStyle name="Normál 4_EU támogatott feladatok 0208" xfId="152" xr:uid="{00000000-0005-0000-0000-0000AE000000}"/>
    <cellStyle name="Normál 5" xfId="61" xr:uid="{00000000-0005-0000-0000-0000AF000000}"/>
    <cellStyle name="Normál 5 2" xfId="153" xr:uid="{00000000-0005-0000-0000-0000B0000000}"/>
    <cellStyle name="Normál 5 2 2" xfId="201" xr:uid="{00000000-0005-0000-0000-0000B1000000}"/>
    <cellStyle name="Normál 5 3" xfId="154" xr:uid="{00000000-0005-0000-0000-0000B2000000}"/>
    <cellStyle name="Normál 5 3 2" xfId="155" xr:uid="{00000000-0005-0000-0000-0000B3000000}"/>
    <cellStyle name="Normál 5 3 2 2" xfId="203" xr:uid="{00000000-0005-0000-0000-0000B4000000}"/>
    <cellStyle name="Normál 5 3 3" xfId="202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6" xr:uid="{00000000-0005-0000-0000-0000BB000000}"/>
    <cellStyle name="Normál_2003 évi kv javaslat" xfId="157" xr:uid="{00000000-0005-0000-0000-0000BD000000}"/>
    <cellStyle name="Normal_KARSZJ3" xfId="67" xr:uid="{00000000-0005-0000-0000-0000BF000000}"/>
    <cellStyle name="Normál_ktgvetés mellékletei 2012 01 20" xfId="173" xr:uid="{00000000-0005-0000-0000-0000C0000000}"/>
    <cellStyle name="Normál_KVRENMUNKA" xfId="1" xr:uid="{00000000-0005-0000-0000-0000C1000000}"/>
    <cellStyle name="Normál_MUNKALAP" xfId="210" xr:uid="{6FC93034-8174-44AD-A4DF-E0C39AEBA03D}"/>
    <cellStyle name="Normál_SEGEDLETEK" xfId="167" xr:uid="{00000000-0005-0000-0000-0000C3000000}"/>
    <cellStyle name="Normal_tanusitv" xfId="68" xr:uid="{00000000-0005-0000-0000-0000C4000000}"/>
    <cellStyle name="Normál_VAGYONK" xfId="212" xr:uid="{4CBDC950-634E-4D3E-9F80-C5CD80782D75}"/>
    <cellStyle name="Normál_VAGYONKIM" xfId="211" xr:uid="{B3E39A19-48F2-4AF5-807A-6D27DF186002}"/>
    <cellStyle name="Note" xfId="69" xr:uid="{00000000-0005-0000-0000-0000C5000000}"/>
    <cellStyle name="Output" xfId="70" xr:uid="{00000000-0005-0000-0000-0000C6000000}"/>
    <cellStyle name="Összesen 2" xfId="158" xr:uid="{00000000-0005-0000-0000-0000C7000000}"/>
    <cellStyle name="Pénznem 2" xfId="159" xr:uid="{00000000-0005-0000-0000-0000C8000000}"/>
    <cellStyle name="Rossz 2" xfId="160" xr:uid="{00000000-0005-0000-0000-0000C9000000}"/>
    <cellStyle name="Semleges 2" xfId="161" xr:uid="{00000000-0005-0000-0000-0000CA000000}"/>
    <cellStyle name="Stílus 1" xfId="162" xr:uid="{00000000-0005-0000-0000-0000CB000000}"/>
    <cellStyle name="Számítás 2" xfId="163" xr:uid="{00000000-0005-0000-0000-0000CC000000}"/>
    <cellStyle name="Százalék" xfId="209" builtinId="5"/>
    <cellStyle name="Százalék 2" xfId="71" xr:uid="{00000000-0005-0000-0000-0000CE000000}"/>
    <cellStyle name="Százalék 2 2" xfId="164" xr:uid="{00000000-0005-0000-0000-0000CF000000}"/>
    <cellStyle name="Százalék 3" xfId="165" xr:uid="{00000000-0005-0000-0000-0000D0000000}"/>
    <cellStyle name="Százalék 4" xfId="166" xr:uid="{00000000-0005-0000-0000-0000D1000000}"/>
    <cellStyle name="Title" xfId="72" xr:uid="{00000000-0005-0000-0000-0000D2000000}"/>
    <cellStyle name="Total" xfId="73" xr:uid="{00000000-0005-0000-0000-0000D3000000}"/>
    <cellStyle name="Warning Text" xfId="74" xr:uid="{00000000-0005-0000-0000-0000D4000000}"/>
  </cellStyles>
  <dxfs count="5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view="pageLayout" zoomScaleNormal="100" workbookViewId="0">
      <selection activeCell="C14" sqref="C14"/>
    </sheetView>
  </sheetViews>
  <sheetFormatPr defaultColWidth="10.6640625" defaultRowHeight="12.75" x14ac:dyDescent="0.2"/>
  <cols>
    <col min="1" max="2" width="8.83203125" style="236" customWidth="1"/>
    <col min="3" max="3" width="73.5" style="233" customWidth="1"/>
    <col min="4" max="256" width="10.6640625" style="233"/>
    <col min="257" max="258" width="8.83203125" style="233" customWidth="1"/>
    <col min="259" max="259" width="73.5" style="233" customWidth="1"/>
    <col min="260" max="512" width="10.6640625" style="233"/>
    <col min="513" max="514" width="8.83203125" style="233" customWidth="1"/>
    <col min="515" max="515" width="73.5" style="233" customWidth="1"/>
    <col min="516" max="768" width="10.6640625" style="233"/>
    <col min="769" max="770" width="8.83203125" style="233" customWidth="1"/>
    <col min="771" max="771" width="73.5" style="233" customWidth="1"/>
    <col min="772" max="1024" width="10.6640625" style="233"/>
    <col min="1025" max="1026" width="8.83203125" style="233" customWidth="1"/>
    <col min="1027" max="1027" width="73.5" style="233" customWidth="1"/>
    <col min="1028" max="1280" width="10.6640625" style="233"/>
    <col min="1281" max="1282" width="8.83203125" style="233" customWidth="1"/>
    <col min="1283" max="1283" width="73.5" style="233" customWidth="1"/>
    <col min="1284" max="1536" width="10.6640625" style="233"/>
    <col min="1537" max="1538" width="8.83203125" style="233" customWidth="1"/>
    <col min="1539" max="1539" width="73.5" style="233" customWidth="1"/>
    <col min="1540" max="1792" width="10.6640625" style="233"/>
    <col min="1793" max="1794" width="8.83203125" style="233" customWidth="1"/>
    <col min="1795" max="1795" width="73.5" style="233" customWidth="1"/>
    <col min="1796" max="2048" width="10.6640625" style="233"/>
    <col min="2049" max="2050" width="8.83203125" style="233" customWidth="1"/>
    <col min="2051" max="2051" width="73.5" style="233" customWidth="1"/>
    <col min="2052" max="2304" width="10.6640625" style="233"/>
    <col min="2305" max="2306" width="8.83203125" style="233" customWidth="1"/>
    <col min="2307" max="2307" width="73.5" style="233" customWidth="1"/>
    <col min="2308" max="2560" width="10.6640625" style="233"/>
    <col min="2561" max="2562" width="8.83203125" style="233" customWidth="1"/>
    <col min="2563" max="2563" width="73.5" style="233" customWidth="1"/>
    <col min="2564" max="2816" width="10.6640625" style="233"/>
    <col min="2817" max="2818" width="8.83203125" style="233" customWidth="1"/>
    <col min="2819" max="2819" width="73.5" style="233" customWidth="1"/>
    <col min="2820" max="3072" width="10.6640625" style="233"/>
    <col min="3073" max="3074" width="8.83203125" style="233" customWidth="1"/>
    <col min="3075" max="3075" width="73.5" style="233" customWidth="1"/>
    <col min="3076" max="3328" width="10.6640625" style="233"/>
    <col min="3329" max="3330" width="8.83203125" style="233" customWidth="1"/>
    <col min="3331" max="3331" width="73.5" style="233" customWidth="1"/>
    <col min="3332" max="3584" width="10.6640625" style="233"/>
    <col min="3585" max="3586" width="8.83203125" style="233" customWidth="1"/>
    <col min="3587" max="3587" width="73.5" style="233" customWidth="1"/>
    <col min="3588" max="3840" width="10.6640625" style="233"/>
    <col min="3841" max="3842" width="8.83203125" style="233" customWidth="1"/>
    <col min="3843" max="3843" width="73.5" style="233" customWidth="1"/>
    <col min="3844" max="4096" width="10.6640625" style="233"/>
    <col min="4097" max="4098" width="8.83203125" style="233" customWidth="1"/>
    <col min="4099" max="4099" width="73.5" style="233" customWidth="1"/>
    <col min="4100" max="4352" width="10.6640625" style="233"/>
    <col min="4353" max="4354" width="8.83203125" style="233" customWidth="1"/>
    <col min="4355" max="4355" width="73.5" style="233" customWidth="1"/>
    <col min="4356" max="4608" width="10.6640625" style="233"/>
    <col min="4609" max="4610" width="8.83203125" style="233" customWidth="1"/>
    <col min="4611" max="4611" width="73.5" style="233" customWidth="1"/>
    <col min="4612" max="4864" width="10.6640625" style="233"/>
    <col min="4865" max="4866" width="8.83203125" style="233" customWidth="1"/>
    <col min="4867" max="4867" width="73.5" style="233" customWidth="1"/>
    <col min="4868" max="5120" width="10.6640625" style="233"/>
    <col min="5121" max="5122" width="8.83203125" style="233" customWidth="1"/>
    <col min="5123" max="5123" width="73.5" style="233" customWidth="1"/>
    <col min="5124" max="5376" width="10.6640625" style="233"/>
    <col min="5377" max="5378" width="8.83203125" style="233" customWidth="1"/>
    <col min="5379" max="5379" width="73.5" style="233" customWidth="1"/>
    <col min="5380" max="5632" width="10.6640625" style="233"/>
    <col min="5633" max="5634" width="8.83203125" style="233" customWidth="1"/>
    <col min="5635" max="5635" width="73.5" style="233" customWidth="1"/>
    <col min="5636" max="5888" width="10.6640625" style="233"/>
    <col min="5889" max="5890" width="8.83203125" style="233" customWidth="1"/>
    <col min="5891" max="5891" width="73.5" style="233" customWidth="1"/>
    <col min="5892" max="6144" width="10.6640625" style="233"/>
    <col min="6145" max="6146" width="8.83203125" style="233" customWidth="1"/>
    <col min="6147" max="6147" width="73.5" style="233" customWidth="1"/>
    <col min="6148" max="6400" width="10.6640625" style="233"/>
    <col min="6401" max="6402" width="8.83203125" style="233" customWidth="1"/>
    <col min="6403" max="6403" width="73.5" style="233" customWidth="1"/>
    <col min="6404" max="6656" width="10.6640625" style="233"/>
    <col min="6657" max="6658" width="8.83203125" style="233" customWidth="1"/>
    <col min="6659" max="6659" width="73.5" style="233" customWidth="1"/>
    <col min="6660" max="6912" width="10.6640625" style="233"/>
    <col min="6913" max="6914" width="8.83203125" style="233" customWidth="1"/>
    <col min="6915" max="6915" width="73.5" style="233" customWidth="1"/>
    <col min="6916" max="7168" width="10.6640625" style="233"/>
    <col min="7169" max="7170" width="8.83203125" style="233" customWidth="1"/>
    <col min="7171" max="7171" width="73.5" style="233" customWidth="1"/>
    <col min="7172" max="7424" width="10.6640625" style="233"/>
    <col min="7425" max="7426" width="8.83203125" style="233" customWidth="1"/>
    <col min="7427" max="7427" width="73.5" style="233" customWidth="1"/>
    <col min="7428" max="7680" width="10.6640625" style="233"/>
    <col min="7681" max="7682" width="8.83203125" style="233" customWidth="1"/>
    <col min="7683" max="7683" width="73.5" style="233" customWidth="1"/>
    <col min="7684" max="7936" width="10.6640625" style="233"/>
    <col min="7937" max="7938" width="8.83203125" style="233" customWidth="1"/>
    <col min="7939" max="7939" width="73.5" style="233" customWidth="1"/>
    <col min="7940" max="8192" width="10.6640625" style="233"/>
    <col min="8193" max="8194" width="8.83203125" style="233" customWidth="1"/>
    <col min="8195" max="8195" width="73.5" style="233" customWidth="1"/>
    <col min="8196" max="8448" width="10.6640625" style="233"/>
    <col min="8449" max="8450" width="8.83203125" style="233" customWidth="1"/>
    <col min="8451" max="8451" width="73.5" style="233" customWidth="1"/>
    <col min="8452" max="8704" width="10.6640625" style="233"/>
    <col min="8705" max="8706" width="8.83203125" style="233" customWidth="1"/>
    <col min="8707" max="8707" width="73.5" style="233" customWidth="1"/>
    <col min="8708" max="8960" width="10.6640625" style="233"/>
    <col min="8961" max="8962" width="8.83203125" style="233" customWidth="1"/>
    <col min="8963" max="8963" width="73.5" style="233" customWidth="1"/>
    <col min="8964" max="9216" width="10.6640625" style="233"/>
    <col min="9217" max="9218" width="8.83203125" style="233" customWidth="1"/>
    <col min="9219" max="9219" width="73.5" style="233" customWidth="1"/>
    <col min="9220" max="9472" width="10.6640625" style="233"/>
    <col min="9473" max="9474" width="8.83203125" style="233" customWidth="1"/>
    <col min="9475" max="9475" width="73.5" style="233" customWidth="1"/>
    <col min="9476" max="9728" width="10.6640625" style="233"/>
    <col min="9729" max="9730" width="8.83203125" style="233" customWidth="1"/>
    <col min="9731" max="9731" width="73.5" style="233" customWidth="1"/>
    <col min="9732" max="9984" width="10.6640625" style="233"/>
    <col min="9985" max="9986" width="8.83203125" style="233" customWidth="1"/>
    <col min="9987" max="9987" width="73.5" style="233" customWidth="1"/>
    <col min="9988" max="10240" width="10.6640625" style="233"/>
    <col min="10241" max="10242" width="8.83203125" style="233" customWidth="1"/>
    <col min="10243" max="10243" width="73.5" style="233" customWidth="1"/>
    <col min="10244" max="10496" width="10.6640625" style="233"/>
    <col min="10497" max="10498" width="8.83203125" style="233" customWidth="1"/>
    <col min="10499" max="10499" width="73.5" style="233" customWidth="1"/>
    <col min="10500" max="10752" width="10.6640625" style="233"/>
    <col min="10753" max="10754" width="8.83203125" style="233" customWidth="1"/>
    <col min="10755" max="10755" width="73.5" style="233" customWidth="1"/>
    <col min="10756" max="11008" width="10.6640625" style="233"/>
    <col min="11009" max="11010" width="8.83203125" style="233" customWidth="1"/>
    <col min="11011" max="11011" width="73.5" style="233" customWidth="1"/>
    <col min="11012" max="11264" width="10.6640625" style="233"/>
    <col min="11265" max="11266" width="8.83203125" style="233" customWidth="1"/>
    <col min="11267" max="11267" width="73.5" style="233" customWidth="1"/>
    <col min="11268" max="11520" width="10.6640625" style="233"/>
    <col min="11521" max="11522" width="8.83203125" style="233" customWidth="1"/>
    <col min="11523" max="11523" width="73.5" style="233" customWidth="1"/>
    <col min="11524" max="11776" width="10.6640625" style="233"/>
    <col min="11777" max="11778" width="8.83203125" style="233" customWidth="1"/>
    <col min="11779" max="11779" width="73.5" style="233" customWidth="1"/>
    <col min="11780" max="12032" width="10.6640625" style="233"/>
    <col min="12033" max="12034" width="8.83203125" style="233" customWidth="1"/>
    <col min="12035" max="12035" width="73.5" style="233" customWidth="1"/>
    <col min="12036" max="12288" width="10.6640625" style="233"/>
    <col min="12289" max="12290" width="8.83203125" style="233" customWidth="1"/>
    <col min="12291" max="12291" width="73.5" style="233" customWidth="1"/>
    <col min="12292" max="12544" width="10.6640625" style="233"/>
    <col min="12545" max="12546" width="8.83203125" style="233" customWidth="1"/>
    <col min="12547" max="12547" width="73.5" style="233" customWidth="1"/>
    <col min="12548" max="12800" width="10.6640625" style="233"/>
    <col min="12801" max="12802" width="8.83203125" style="233" customWidth="1"/>
    <col min="12803" max="12803" width="73.5" style="233" customWidth="1"/>
    <col min="12804" max="13056" width="10.6640625" style="233"/>
    <col min="13057" max="13058" width="8.83203125" style="233" customWidth="1"/>
    <col min="13059" max="13059" width="73.5" style="233" customWidth="1"/>
    <col min="13060" max="13312" width="10.6640625" style="233"/>
    <col min="13313" max="13314" width="8.83203125" style="233" customWidth="1"/>
    <col min="13315" max="13315" width="73.5" style="233" customWidth="1"/>
    <col min="13316" max="13568" width="10.6640625" style="233"/>
    <col min="13569" max="13570" width="8.83203125" style="233" customWidth="1"/>
    <col min="13571" max="13571" width="73.5" style="233" customWidth="1"/>
    <col min="13572" max="13824" width="10.6640625" style="233"/>
    <col min="13825" max="13826" width="8.83203125" style="233" customWidth="1"/>
    <col min="13827" max="13827" width="73.5" style="233" customWidth="1"/>
    <col min="13828" max="14080" width="10.6640625" style="233"/>
    <col min="14081" max="14082" width="8.83203125" style="233" customWidth="1"/>
    <col min="14083" max="14083" width="73.5" style="233" customWidth="1"/>
    <col min="14084" max="14336" width="10.6640625" style="233"/>
    <col min="14337" max="14338" width="8.83203125" style="233" customWidth="1"/>
    <col min="14339" max="14339" width="73.5" style="233" customWidth="1"/>
    <col min="14340" max="14592" width="10.6640625" style="233"/>
    <col min="14593" max="14594" width="8.83203125" style="233" customWidth="1"/>
    <col min="14595" max="14595" width="73.5" style="233" customWidth="1"/>
    <col min="14596" max="14848" width="10.6640625" style="233"/>
    <col min="14849" max="14850" width="8.83203125" style="233" customWidth="1"/>
    <col min="14851" max="14851" width="73.5" style="233" customWidth="1"/>
    <col min="14852" max="15104" width="10.6640625" style="233"/>
    <col min="15105" max="15106" width="8.83203125" style="233" customWidth="1"/>
    <col min="15107" max="15107" width="73.5" style="233" customWidth="1"/>
    <col min="15108" max="15360" width="10.6640625" style="233"/>
    <col min="15361" max="15362" width="8.83203125" style="233" customWidth="1"/>
    <col min="15363" max="15363" width="73.5" style="233" customWidth="1"/>
    <col min="15364" max="15616" width="10.6640625" style="233"/>
    <col min="15617" max="15618" width="8.83203125" style="233" customWidth="1"/>
    <col min="15619" max="15619" width="73.5" style="233" customWidth="1"/>
    <col min="15620" max="15872" width="10.6640625" style="233"/>
    <col min="15873" max="15874" width="8.83203125" style="233" customWidth="1"/>
    <col min="15875" max="15875" width="73.5" style="233" customWidth="1"/>
    <col min="15876" max="16128" width="10.6640625" style="233"/>
    <col min="16129" max="16130" width="8.83203125" style="233" customWidth="1"/>
    <col min="16131" max="16131" width="73.5" style="233" customWidth="1"/>
    <col min="16132" max="16384" width="10.6640625" style="233"/>
  </cols>
  <sheetData>
    <row r="1" spans="1:3" x14ac:dyDescent="0.2">
      <c r="A1" s="928" t="s">
        <v>368</v>
      </c>
      <c r="B1" s="929"/>
      <c r="C1" s="930"/>
    </row>
    <row r="2" spans="1:3" ht="41.25" customHeight="1" x14ac:dyDescent="0.2">
      <c r="A2" s="931"/>
      <c r="B2" s="932"/>
      <c r="C2" s="933"/>
    </row>
    <row r="4" spans="1:3" s="237" customFormat="1" ht="31.5" x14ac:dyDescent="0.2">
      <c r="A4" s="238" t="s">
        <v>346</v>
      </c>
      <c r="B4" s="239" t="s">
        <v>347</v>
      </c>
      <c r="C4" s="240" t="s">
        <v>348</v>
      </c>
    </row>
    <row r="5" spans="1:3" s="234" customFormat="1" ht="24" customHeight="1" x14ac:dyDescent="0.2">
      <c r="A5" s="397" t="s">
        <v>349</v>
      </c>
      <c r="B5" s="398"/>
      <c r="C5" s="399" t="s">
        <v>367</v>
      </c>
    </row>
    <row r="6" spans="1:3" s="234" customFormat="1" ht="24" customHeight="1" x14ac:dyDescent="0.2">
      <c r="A6" s="397" t="s">
        <v>350</v>
      </c>
      <c r="B6" s="398"/>
      <c r="C6" s="399" t="s">
        <v>351</v>
      </c>
    </row>
    <row r="7" spans="1:3" s="234" customFormat="1" ht="24" customHeight="1" x14ac:dyDescent="0.2">
      <c r="A7" s="397"/>
      <c r="B7" s="398" t="s">
        <v>9</v>
      </c>
      <c r="C7" s="400" t="s">
        <v>369</v>
      </c>
    </row>
    <row r="8" spans="1:3" s="234" customFormat="1" ht="24" customHeight="1" x14ac:dyDescent="0.2">
      <c r="A8" s="397" t="s">
        <v>268</v>
      </c>
      <c r="B8" s="398"/>
      <c r="C8" s="399" t="s">
        <v>352</v>
      </c>
    </row>
    <row r="9" spans="1:3" s="234" customFormat="1" ht="24" customHeight="1" x14ac:dyDescent="0.2">
      <c r="A9" s="398"/>
      <c r="B9" s="398" t="s">
        <v>9</v>
      </c>
      <c r="C9" s="400" t="s">
        <v>370</v>
      </c>
    </row>
    <row r="10" spans="1:3" s="234" customFormat="1" ht="24" customHeight="1" x14ac:dyDescent="0.2">
      <c r="A10" s="398"/>
      <c r="B10" s="398" t="s">
        <v>12</v>
      </c>
      <c r="C10" s="400" t="s">
        <v>371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116"/>
  <sheetViews>
    <sheetView zoomScale="110" zoomScaleNormal="110" workbookViewId="0">
      <selection activeCell="D116" sqref="D116"/>
    </sheetView>
  </sheetViews>
  <sheetFormatPr defaultColWidth="9.33203125" defaultRowHeight="15.75" x14ac:dyDescent="0.25"/>
  <cols>
    <col min="1" max="1" width="6.33203125" style="86" customWidth="1"/>
    <col min="2" max="2" width="70.83203125" style="86" customWidth="1"/>
    <col min="3" max="3" width="12.33203125" style="86" customWidth="1"/>
    <col min="4" max="4" width="16.83203125" style="86" customWidth="1"/>
    <col min="5" max="5" width="15" style="86" customWidth="1"/>
    <col min="6" max="6" width="17.6640625" style="87" customWidth="1"/>
    <col min="7" max="7" width="10.6640625" style="1" bestFit="1" customWidth="1"/>
    <col min="8" max="8" width="13.6640625" style="1" bestFit="1" customWidth="1"/>
    <col min="9" max="16384" width="9.33203125" style="1"/>
  </cols>
  <sheetData>
    <row r="1" spans="1:6" ht="51" customHeight="1" x14ac:dyDescent="0.25">
      <c r="A1" s="935" t="s">
        <v>375</v>
      </c>
      <c r="B1" s="963"/>
      <c r="C1" s="963"/>
      <c r="D1" s="963"/>
      <c r="E1" s="963"/>
      <c r="F1" s="963"/>
    </row>
    <row r="2" spans="1:6" ht="15.95" customHeight="1" x14ac:dyDescent="0.25">
      <c r="A2" s="934" t="s">
        <v>0</v>
      </c>
      <c r="B2" s="934"/>
      <c r="C2" s="934"/>
      <c r="D2" s="934"/>
      <c r="E2" s="934"/>
      <c r="F2" s="934"/>
    </row>
    <row r="3" spans="1:6" ht="15.95" customHeight="1" x14ac:dyDescent="0.25">
      <c r="A3" s="940"/>
      <c r="B3" s="940"/>
      <c r="C3" s="513"/>
      <c r="D3" s="513"/>
      <c r="E3" s="51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122" t="s">
        <v>335</v>
      </c>
      <c r="E4" s="122" t="s">
        <v>398</v>
      </c>
      <c r="F4" s="122" t="s">
        <v>399</v>
      </c>
    </row>
    <row r="5" spans="1:6" s="7" customFormat="1" ht="12" customHeight="1" x14ac:dyDescent="0.2">
      <c r="A5" s="4" t="s">
        <v>5</v>
      </c>
      <c r="B5" s="5" t="s">
        <v>6</v>
      </c>
      <c r="C5" s="5" t="s">
        <v>7</v>
      </c>
      <c r="D5" s="331" t="s">
        <v>8</v>
      </c>
      <c r="E5" s="331" t="s">
        <v>263</v>
      </c>
      <c r="F5" s="6" t="s">
        <v>286</v>
      </c>
    </row>
    <row r="6" spans="1:6" s="11" customFormat="1" ht="15.75" customHeight="1" x14ac:dyDescent="0.2">
      <c r="A6" s="8" t="s">
        <v>9</v>
      </c>
      <c r="B6" s="436" t="s">
        <v>10</v>
      </c>
      <c r="C6" s="437" t="s">
        <v>11</v>
      </c>
      <c r="D6" s="433">
        <v>76950960</v>
      </c>
      <c r="E6" s="433">
        <v>77030138</v>
      </c>
      <c r="F6" s="438">
        <v>77030138</v>
      </c>
    </row>
    <row r="7" spans="1:6" s="11" customFormat="1" ht="15.75" customHeight="1" x14ac:dyDescent="0.2">
      <c r="A7" s="12" t="s">
        <v>12</v>
      </c>
      <c r="B7" s="439" t="s">
        <v>13</v>
      </c>
      <c r="C7" s="440" t="s">
        <v>14</v>
      </c>
      <c r="D7" s="433">
        <v>51582233.333333336</v>
      </c>
      <c r="E7" s="434">
        <v>52473417</v>
      </c>
      <c r="F7" s="438">
        <v>52473417</v>
      </c>
    </row>
    <row r="8" spans="1:6" s="11" customFormat="1" ht="24" customHeight="1" x14ac:dyDescent="0.2">
      <c r="A8" s="12" t="s">
        <v>15</v>
      </c>
      <c r="B8" s="439" t="s">
        <v>16</v>
      </c>
      <c r="C8" s="440" t="s">
        <v>17</v>
      </c>
      <c r="D8" s="434">
        <v>55117300</v>
      </c>
      <c r="E8" s="434">
        <v>53551826</v>
      </c>
      <c r="F8" s="434">
        <v>53551826</v>
      </c>
    </row>
    <row r="9" spans="1:6" s="11" customFormat="1" ht="15.75" customHeight="1" x14ac:dyDescent="0.2">
      <c r="A9" s="12" t="s">
        <v>18</v>
      </c>
      <c r="B9" s="439" t="s">
        <v>19</v>
      </c>
      <c r="C9" s="440" t="s">
        <v>20</v>
      </c>
      <c r="D9" s="434">
        <v>2720080</v>
      </c>
      <c r="E9" s="434">
        <v>3694032</v>
      </c>
      <c r="F9" s="434">
        <v>3694032</v>
      </c>
    </row>
    <row r="10" spans="1:6" s="11" customFormat="1" ht="15.75" customHeight="1" x14ac:dyDescent="0.2">
      <c r="A10" s="8" t="s">
        <v>21</v>
      </c>
      <c r="B10" s="439" t="s">
        <v>22</v>
      </c>
      <c r="C10" s="440" t="s">
        <v>23</v>
      </c>
      <c r="D10" s="434"/>
      <c r="E10" s="434">
        <v>13458606</v>
      </c>
      <c r="F10" s="434">
        <v>13458606</v>
      </c>
    </row>
    <row r="11" spans="1:6" s="11" customFormat="1" ht="15.75" customHeight="1" x14ac:dyDescent="0.2">
      <c r="A11" s="12" t="s">
        <v>24</v>
      </c>
      <c r="B11" s="439" t="s">
        <v>25</v>
      </c>
      <c r="C11" s="440" t="s">
        <v>26</v>
      </c>
      <c r="D11" s="434"/>
      <c r="E11" s="434">
        <v>35100</v>
      </c>
      <c r="F11" s="434">
        <v>35100</v>
      </c>
    </row>
    <row r="12" spans="1:6" s="11" customFormat="1" ht="15.75" customHeight="1" x14ac:dyDescent="0.2">
      <c r="A12" s="15" t="s">
        <v>27</v>
      </c>
      <c r="B12" s="16" t="s">
        <v>28</v>
      </c>
      <c r="C12" s="17" t="s">
        <v>29</v>
      </c>
      <c r="D12" s="441">
        <f>+D6+D7+D8+D9+D10+D11</f>
        <v>186370573.33333334</v>
      </c>
      <c r="E12" s="442">
        <f>+E6+E7+E8+E9+E10+E11</f>
        <v>200243119</v>
      </c>
      <c r="F12" s="443">
        <f>+F6+F7+F8+F9+F10+F11</f>
        <v>200243119</v>
      </c>
    </row>
    <row r="13" spans="1:6" s="11" customFormat="1" ht="15.75" customHeight="1" x14ac:dyDescent="0.2">
      <c r="A13" s="12" t="s">
        <v>30</v>
      </c>
      <c r="B13" s="439" t="s">
        <v>31</v>
      </c>
      <c r="C13" s="440" t="s">
        <v>32</v>
      </c>
      <c r="D13" s="434"/>
      <c r="E13" s="434"/>
      <c r="F13" s="444">
        <f>SUM(D13:E13)</f>
        <v>0</v>
      </c>
    </row>
    <row r="14" spans="1:6" s="11" customFormat="1" ht="15.75" customHeight="1" x14ac:dyDescent="0.2">
      <c r="A14" s="8" t="s">
        <v>33</v>
      </c>
      <c r="B14" s="439" t="s">
        <v>34</v>
      </c>
      <c r="C14" s="440" t="s">
        <v>35</v>
      </c>
      <c r="D14" s="445">
        <f>SUM(D15:D21)</f>
        <v>156528115</v>
      </c>
      <c r="E14" s="445">
        <f>SUM(E15:E21)</f>
        <v>167190234</v>
      </c>
      <c r="F14" s="447">
        <f>SUM(F15:F21)</f>
        <v>167190234</v>
      </c>
    </row>
    <row r="15" spans="1:6" s="11" customFormat="1" ht="24" customHeight="1" x14ac:dyDescent="0.2">
      <c r="A15" s="12" t="s">
        <v>36</v>
      </c>
      <c r="B15" s="448" t="s">
        <v>37</v>
      </c>
      <c r="C15" s="440" t="s">
        <v>35</v>
      </c>
      <c r="D15" s="434">
        <f>1080000</f>
        <v>1080000</v>
      </c>
      <c r="E15" s="434"/>
      <c r="F15" s="535"/>
    </row>
    <row r="16" spans="1:6" s="11" customFormat="1" ht="24.75" customHeight="1" x14ac:dyDescent="0.2">
      <c r="A16" s="12" t="s">
        <v>38</v>
      </c>
      <c r="B16" s="449" t="s">
        <v>39</v>
      </c>
      <c r="C16" s="440" t="s">
        <v>35</v>
      </c>
      <c r="D16" s="434"/>
      <c r="E16" s="434">
        <v>171400</v>
      </c>
      <c r="F16" s="535">
        <v>171400</v>
      </c>
    </row>
    <row r="17" spans="1:6" s="11" customFormat="1" ht="15.75" customHeight="1" x14ac:dyDescent="0.2">
      <c r="A17" s="8" t="s">
        <v>40</v>
      </c>
      <c r="B17" s="449" t="s">
        <v>41</v>
      </c>
      <c r="C17" s="440" t="s">
        <v>35</v>
      </c>
      <c r="D17" s="434"/>
      <c r="E17" s="434">
        <v>0</v>
      </c>
      <c r="F17" s="535">
        <f>SUM(D17:E17)</f>
        <v>0</v>
      </c>
    </row>
    <row r="18" spans="1:6" s="11" customFormat="1" ht="19.5" customHeight="1" x14ac:dyDescent="0.2">
      <c r="A18" s="12" t="s">
        <v>42</v>
      </c>
      <c r="B18" s="449" t="s">
        <v>43</v>
      </c>
      <c r="C18" s="440" t="s">
        <v>35</v>
      </c>
      <c r="D18" s="434">
        <f>1365000+80000+1200000+266000+300000</f>
        <v>3211000</v>
      </c>
      <c r="E18" s="434">
        <v>4729245</v>
      </c>
      <c r="F18" s="207">
        <v>4729245</v>
      </c>
    </row>
    <row r="19" spans="1:6" s="11" customFormat="1" ht="19.5" customHeight="1" x14ac:dyDescent="0.2">
      <c r="A19" s="12" t="s">
        <v>44</v>
      </c>
      <c r="B19" s="449" t="s">
        <v>45</v>
      </c>
      <c r="C19" s="440" t="s">
        <v>35</v>
      </c>
      <c r="D19" s="434">
        <v>5154000</v>
      </c>
      <c r="E19" s="434">
        <v>4972700</v>
      </c>
      <c r="F19" s="535">
        <v>4972700</v>
      </c>
    </row>
    <row r="20" spans="1:6" s="11" customFormat="1" ht="24" customHeight="1" x14ac:dyDescent="0.2">
      <c r="A20" s="8" t="s">
        <v>46</v>
      </c>
      <c r="B20" s="449" t="s">
        <v>47</v>
      </c>
      <c r="C20" s="440" t="s">
        <v>35</v>
      </c>
      <c r="D20" s="434">
        <v>147083115</v>
      </c>
      <c r="E20" s="434">
        <v>154399786</v>
      </c>
      <c r="F20" s="535">
        <v>154399786</v>
      </c>
    </row>
    <row r="21" spans="1:6" s="11" customFormat="1" ht="24.75" customHeight="1" x14ac:dyDescent="0.2">
      <c r="A21" s="20" t="s">
        <v>48</v>
      </c>
      <c r="B21" s="449" t="s">
        <v>49</v>
      </c>
      <c r="C21" s="450" t="s">
        <v>35</v>
      </c>
      <c r="D21" s="451"/>
      <c r="E21" s="451">
        <v>2917103</v>
      </c>
      <c r="F21" s="452">
        <v>2917103</v>
      </c>
    </row>
    <row r="22" spans="1:6" s="11" customFormat="1" ht="18" customHeight="1" x14ac:dyDescent="0.2">
      <c r="A22" s="22" t="s">
        <v>50</v>
      </c>
      <c r="B22" s="453" t="s">
        <v>51</v>
      </c>
      <c r="C22" s="454" t="s">
        <v>52</v>
      </c>
      <c r="D22" s="348">
        <f>SUM(D12+D13+D14)</f>
        <v>342898688.33333337</v>
      </c>
      <c r="E22" s="349">
        <f>SUM(E12+E13+E14)</f>
        <v>367433353</v>
      </c>
      <c r="F22" s="455">
        <f>SUM(F12+F13+F14)</f>
        <v>367433353</v>
      </c>
    </row>
    <row r="23" spans="1:6" s="11" customFormat="1" ht="15.75" customHeight="1" x14ac:dyDescent="0.2">
      <c r="A23" s="8" t="s">
        <v>53</v>
      </c>
      <c r="B23" s="456" t="s">
        <v>54</v>
      </c>
      <c r="C23" s="437" t="s">
        <v>55</v>
      </c>
      <c r="D23" s="457"/>
      <c r="E23" s="433">
        <v>10168284</v>
      </c>
      <c r="F23" s="205">
        <v>10168284</v>
      </c>
    </row>
    <row r="24" spans="1:6" s="11" customFormat="1" ht="15.75" customHeight="1" x14ac:dyDescent="0.2">
      <c r="A24" s="12" t="s">
        <v>56</v>
      </c>
      <c r="B24" s="458" t="s">
        <v>57</v>
      </c>
      <c r="C24" s="440" t="s">
        <v>58</v>
      </c>
      <c r="D24" s="459">
        <f>SUM(D25:D30)</f>
        <v>122998649</v>
      </c>
      <c r="E24" s="459">
        <f>SUM(E25:E30)</f>
        <v>80944189</v>
      </c>
      <c r="F24" s="459">
        <f>SUM(F25:F30)</f>
        <v>19753444</v>
      </c>
    </row>
    <row r="25" spans="1:6" s="11" customFormat="1" ht="15.75" customHeight="1" x14ac:dyDescent="0.2">
      <c r="A25" s="12" t="s">
        <v>59</v>
      </c>
      <c r="B25" s="448" t="s">
        <v>60</v>
      </c>
      <c r="C25" s="440" t="s">
        <v>58</v>
      </c>
      <c r="D25" s="434">
        <v>8368284</v>
      </c>
      <c r="E25" s="461"/>
      <c r="F25" s="207"/>
    </row>
    <row r="26" spans="1:6" s="11" customFormat="1" ht="24" customHeight="1" x14ac:dyDescent="0.2">
      <c r="A26" s="8" t="s">
        <v>61</v>
      </c>
      <c r="B26" s="462" t="s">
        <v>62</v>
      </c>
      <c r="C26" s="440" t="s">
        <v>58</v>
      </c>
      <c r="D26" s="434">
        <v>114630365</v>
      </c>
      <c r="E26" s="434">
        <v>80944189</v>
      </c>
      <c r="F26" s="207">
        <v>14814486</v>
      </c>
    </row>
    <row r="27" spans="1:6" s="11" customFormat="1" ht="25.5" x14ac:dyDescent="0.2">
      <c r="A27" s="12" t="s">
        <v>63</v>
      </c>
      <c r="B27" s="462" t="s">
        <v>64</v>
      </c>
      <c r="C27" s="440" t="s">
        <v>58</v>
      </c>
      <c r="D27" s="461"/>
      <c r="E27" s="461"/>
      <c r="F27" s="207"/>
    </row>
    <row r="28" spans="1:6" s="11" customFormat="1" ht="15.75" customHeight="1" x14ac:dyDescent="0.2">
      <c r="A28" s="12" t="s">
        <v>65</v>
      </c>
      <c r="B28" s="462" t="s">
        <v>66</v>
      </c>
      <c r="C28" s="440" t="s">
        <v>58</v>
      </c>
      <c r="D28" s="461"/>
      <c r="E28" s="461"/>
      <c r="F28" s="207"/>
    </row>
    <row r="29" spans="1:6" s="11" customFormat="1" ht="24.75" customHeight="1" x14ac:dyDescent="0.2">
      <c r="A29" s="8" t="s">
        <v>67</v>
      </c>
      <c r="B29" s="462" t="s">
        <v>68</v>
      </c>
      <c r="C29" s="440" t="s">
        <v>58</v>
      </c>
      <c r="D29" s="461"/>
      <c r="E29" s="461"/>
      <c r="F29" s="207">
        <v>4938958</v>
      </c>
    </row>
    <row r="30" spans="1:6" s="11" customFormat="1" ht="24" customHeight="1" x14ac:dyDescent="0.2">
      <c r="A30" s="20" t="s">
        <v>69</v>
      </c>
      <c r="B30" s="463" t="s">
        <v>70</v>
      </c>
      <c r="C30" s="450" t="s">
        <v>58</v>
      </c>
      <c r="D30" s="464"/>
      <c r="E30" s="464"/>
      <c r="F30" s="465"/>
    </row>
    <row r="31" spans="1:6" s="11" customFormat="1" ht="22.5" customHeight="1" x14ac:dyDescent="0.2">
      <c r="A31" s="29" t="s">
        <v>71</v>
      </c>
      <c r="B31" s="30" t="s">
        <v>72</v>
      </c>
      <c r="C31" s="31" t="s">
        <v>73</v>
      </c>
      <c r="D31" s="350">
        <f>SUM(D23+D24)</f>
        <v>122998649</v>
      </c>
      <c r="E31" s="209">
        <f>SUM(E23+E24)</f>
        <v>91112473</v>
      </c>
      <c r="F31" s="466">
        <f>SUM(F23+F24)</f>
        <v>29921728</v>
      </c>
    </row>
    <row r="32" spans="1:6" s="11" customFormat="1" ht="14.25" customHeight="1" x14ac:dyDescent="0.2">
      <c r="A32" s="32" t="s">
        <v>74</v>
      </c>
      <c r="B32" s="33" t="s">
        <v>75</v>
      </c>
      <c r="C32" s="34" t="s">
        <v>76</v>
      </c>
      <c r="D32" s="332"/>
      <c r="E32" s="332"/>
      <c r="F32" s="219">
        <f>SUM(D32:E32)</f>
        <v>0</v>
      </c>
    </row>
    <row r="33" spans="1:6" s="11" customFormat="1" ht="14.25" customHeight="1" x14ac:dyDescent="0.2">
      <c r="A33" s="12" t="s">
        <v>77</v>
      </c>
      <c r="B33" s="439" t="s">
        <v>78</v>
      </c>
      <c r="C33" s="440" t="s">
        <v>79</v>
      </c>
      <c r="D33" s="445">
        <f>SUM(D34:D36)</f>
        <v>5500000</v>
      </c>
      <c r="E33" s="445">
        <f>SUM(E34:E36)</f>
        <v>6018008</v>
      </c>
      <c r="F33" s="445">
        <f>SUM(F34:F36)</f>
        <v>4149739</v>
      </c>
    </row>
    <row r="34" spans="1:6" s="11" customFormat="1" ht="14.25" customHeight="1" x14ac:dyDescent="0.2">
      <c r="A34" s="12" t="s">
        <v>80</v>
      </c>
      <c r="B34" s="35" t="s">
        <v>81</v>
      </c>
      <c r="C34" s="467" t="s">
        <v>79</v>
      </c>
      <c r="D34" s="468"/>
      <c r="E34" s="469"/>
      <c r="F34" s="470">
        <f>SUM(D34:E34)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467" t="s">
        <v>79</v>
      </c>
      <c r="D35" s="468"/>
      <c r="E35" s="469"/>
      <c r="F35" s="470">
        <f>SUM(D35:E35)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467" t="s">
        <v>79</v>
      </c>
      <c r="D36" s="468">
        <f>3500000+2000000</f>
        <v>5500000</v>
      </c>
      <c r="E36" s="469">
        <v>6018008</v>
      </c>
      <c r="F36" s="470">
        <v>4149739</v>
      </c>
    </row>
    <row r="37" spans="1:6" s="11" customFormat="1" ht="14.25" customHeight="1" x14ac:dyDescent="0.2">
      <c r="A37" s="12" t="s">
        <v>86</v>
      </c>
      <c r="B37" s="38" t="s">
        <v>87</v>
      </c>
      <c r="C37" s="440" t="s">
        <v>88</v>
      </c>
      <c r="D37" s="445">
        <f>SUM(D38:D39)</f>
        <v>19500000</v>
      </c>
      <c r="E37" s="446">
        <f>SUM(E38:E39)</f>
        <v>85823706</v>
      </c>
      <c r="F37" s="446">
        <f>SUM(F38:F39)</f>
        <v>67103783</v>
      </c>
    </row>
    <row r="38" spans="1:6" s="11" customFormat="1" ht="14.25" customHeight="1" x14ac:dyDescent="0.2">
      <c r="A38" s="12" t="s">
        <v>89</v>
      </c>
      <c r="B38" s="39" t="s">
        <v>90</v>
      </c>
      <c r="C38" s="467" t="s">
        <v>88</v>
      </c>
      <c r="D38" s="468">
        <f>16000000+3500000</f>
        <v>19500000</v>
      </c>
      <c r="E38" s="469">
        <v>85823706</v>
      </c>
      <c r="F38" s="469">
        <v>67103783</v>
      </c>
    </row>
    <row r="39" spans="1:6" s="11" customFormat="1" ht="14.25" customHeight="1" x14ac:dyDescent="0.2">
      <c r="A39" s="8" t="s">
        <v>91</v>
      </c>
      <c r="B39" s="39" t="s">
        <v>92</v>
      </c>
      <c r="C39" s="467" t="s">
        <v>88</v>
      </c>
      <c r="D39" s="468"/>
      <c r="E39" s="469"/>
      <c r="F39" s="460">
        <f>SUM(D39:E39)</f>
        <v>0</v>
      </c>
    </row>
    <row r="40" spans="1:6" s="11" customFormat="1" ht="17.25" customHeight="1" x14ac:dyDescent="0.2">
      <c r="A40" s="8" t="s">
        <v>93</v>
      </c>
      <c r="B40" s="40" t="s">
        <v>379</v>
      </c>
      <c r="C40" s="440" t="s">
        <v>95</v>
      </c>
      <c r="D40" s="434">
        <v>3500000</v>
      </c>
      <c r="E40" s="471">
        <v>4458180</v>
      </c>
      <c r="F40" s="460">
        <v>3877701</v>
      </c>
    </row>
    <row r="41" spans="1:6" s="11" customFormat="1" ht="17.25" customHeight="1" x14ac:dyDescent="0.2">
      <c r="A41" s="12" t="s">
        <v>96</v>
      </c>
      <c r="B41" s="38" t="s">
        <v>100</v>
      </c>
      <c r="C41" s="440" t="s">
        <v>101</v>
      </c>
      <c r="D41" s="445">
        <f>SUM(D42:D43)</f>
        <v>2760000</v>
      </c>
      <c r="E41" s="446">
        <f>SUM(E42:E43)</f>
        <v>4428067</v>
      </c>
      <c r="F41" s="446">
        <f>SUM(F42:F43)</f>
        <v>3734437</v>
      </c>
    </row>
    <row r="42" spans="1:6" s="11" customFormat="1" ht="14.25" customHeight="1" x14ac:dyDescent="0.2">
      <c r="A42" s="12" t="s">
        <v>97</v>
      </c>
      <c r="B42" s="39" t="s">
        <v>380</v>
      </c>
      <c r="C42" s="467" t="s">
        <v>382</v>
      </c>
      <c r="D42" s="468">
        <v>160000</v>
      </c>
      <c r="E42" s="468">
        <v>160000</v>
      </c>
      <c r="F42" s="207">
        <v>52400</v>
      </c>
    </row>
    <row r="43" spans="1:6" s="11" customFormat="1" ht="14.25" customHeight="1" x14ac:dyDescent="0.2">
      <c r="A43" s="8" t="s">
        <v>98</v>
      </c>
      <c r="B43" s="39" t="s">
        <v>381</v>
      </c>
      <c r="C43" s="467" t="s">
        <v>382</v>
      </c>
      <c r="D43" s="468">
        <v>2600000</v>
      </c>
      <c r="E43" s="468">
        <v>4268067</v>
      </c>
      <c r="F43" s="207">
        <v>3682037</v>
      </c>
    </row>
    <row r="44" spans="1:6" s="11" customFormat="1" ht="14.25" customHeight="1" x14ac:dyDescent="0.2">
      <c r="A44" s="41" t="s">
        <v>99</v>
      </c>
      <c r="B44" s="472" t="s">
        <v>383</v>
      </c>
      <c r="C44" s="473" t="s">
        <v>384</v>
      </c>
      <c r="D44" s="474"/>
      <c r="E44" s="474"/>
      <c r="F44" s="220">
        <f>SUM(D44:E44)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350">
        <f>SUM(D32+D33+D37+D40+D41+D44)</f>
        <v>31260000</v>
      </c>
      <c r="E45" s="350">
        <f>SUM(E32+E33+E37+E40+E41+E44)</f>
        <v>100727961</v>
      </c>
      <c r="F45" s="350">
        <f>SUM(F32+F33+F37+F40+F41+F44)</f>
        <v>78865660</v>
      </c>
    </row>
    <row r="46" spans="1:6" s="11" customFormat="1" ht="14.25" customHeight="1" x14ac:dyDescent="0.2">
      <c r="A46" s="32" t="s">
        <v>105</v>
      </c>
      <c r="B46" s="475" t="s">
        <v>106</v>
      </c>
      <c r="C46" s="476" t="s">
        <v>107</v>
      </c>
      <c r="D46" s="477">
        <v>11323866</v>
      </c>
      <c r="E46" s="477">
        <v>11323866</v>
      </c>
      <c r="F46" s="222">
        <v>10544222</v>
      </c>
    </row>
    <row r="47" spans="1:6" s="11" customFormat="1" ht="14.25" customHeight="1" x14ac:dyDescent="0.2">
      <c r="A47" s="12" t="s">
        <v>108</v>
      </c>
      <c r="B47" s="458" t="s">
        <v>109</v>
      </c>
      <c r="C47" s="478" t="s">
        <v>110</v>
      </c>
      <c r="D47" s="479">
        <v>10853933</v>
      </c>
      <c r="E47" s="479">
        <v>14387886</v>
      </c>
      <c r="F47" s="207">
        <v>12161662</v>
      </c>
    </row>
    <row r="48" spans="1:6" s="11" customFormat="1" ht="14.25" customHeight="1" x14ac:dyDescent="0.2">
      <c r="A48" s="12" t="s">
        <v>111</v>
      </c>
      <c r="B48" s="458" t="s">
        <v>112</v>
      </c>
      <c r="C48" s="478" t="s">
        <v>113</v>
      </c>
      <c r="D48" s="479">
        <v>4003802</v>
      </c>
      <c r="E48" s="479">
        <v>4003802</v>
      </c>
      <c r="F48" s="207">
        <v>2930238</v>
      </c>
    </row>
    <row r="49" spans="1:6" s="11" customFormat="1" ht="14.25" customHeight="1" x14ac:dyDescent="0.2">
      <c r="A49" s="12" t="s">
        <v>114</v>
      </c>
      <c r="B49" s="458" t="s">
        <v>115</v>
      </c>
      <c r="C49" s="478" t="s">
        <v>116</v>
      </c>
      <c r="D49" s="479">
        <v>0</v>
      </c>
      <c r="E49" s="479">
        <v>0</v>
      </c>
      <c r="F49" s="207">
        <v>0</v>
      </c>
    </row>
    <row r="50" spans="1:6" s="11" customFormat="1" ht="14.25" customHeight="1" x14ac:dyDescent="0.2">
      <c r="A50" s="12" t="s">
        <v>117</v>
      </c>
      <c r="B50" s="458" t="s">
        <v>118</v>
      </c>
      <c r="C50" s="478" t="s">
        <v>119</v>
      </c>
      <c r="D50" s="479">
        <v>325</v>
      </c>
      <c r="E50" s="479">
        <v>2886280</v>
      </c>
      <c r="F50" s="207">
        <v>2667944</v>
      </c>
    </row>
    <row r="51" spans="1:6" s="11" customFormat="1" ht="14.25" customHeight="1" x14ac:dyDescent="0.2">
      <c r="A51" s="12" t="s">
        <v>120</v>
      </c>
      <c r="B51" s="458" t="s">
        <v>121</v>
      </c>
      <c r="C51" s="478" t="s">
        <v>122</v>
      </c>
      <c r="D51" s="479">
        <v>2903199</v>
      </c>
      <c r="E51" s="479">
        <v>3979424</v>
      </c>
      <c r="F51" s="207">
        <v>3865232</v>
      </c>
    </row>
    <row r="52" spans="1:6" s="11" customFormat="1" ht="14.25" customHeight="1" x14ac:dyDescent="0.2">
      <c r="A52" s="12" t="s">
        <v>123</v>
      </c>
      <c r="B52" s="458" t="s">
        <v>124</v>
      </c>
      <c r="C52" s="478" t="s">
        <v>125</v>
      </c>
      <c r="D52" s="479">
        <v>0</v>
      </c>
      <c r="E52" s="479">
        <v>0</v>
      </c>
      <c r="F52" s="207"/>
    </row>
    <row r="53" spans="1:6" s="11" customFormat="1" ht="14.25" customHeight="1" x14ac:dyDescent="0.2">
      <c r="A53" s="12" t="s">
        <v>126</v>
      </c>
      <c r="B53" s="458" t="s">
        <v>127</v>
      </c>
      <c r="C53" s="478" t="s">
        <v>128</v>
      </c>
      <c r="D53" s="479">
        <v>0</v>
      </c>
      <c r="E53" s="479">
        <v>26</v>
      </c>
      <c r="F53" s="207">
        <v>26</v>
      </c>
    </row>
    <row r="54" spans="1:6" s="11" customFormat="1" ht="14.25" customHeight="1" x14ac:dyDescent="0.2">
      <c r="A54" s="12" t="s">
        <v>129</v>
      </c>
      <c r="B54" s="458" t="s">
        <v>130</v>
      </c>
      <c r="C54" s="478" t="s">
        <v>131</v>
      </c>
      <c r="D54" s="479">
        <v>0</v>
      </c>
      <c r="E54" s="479">
        <v>0</v>
      </c>
      <c r="F54" s="223"/>
    </row>
    <row r="55" spans="1:6" s="11" customFormat="1" ht="14.25" customHeight="1" x14ac:dyDescent="0.2">
      <c r="A55" s="12" t="s">
        <v>132</v>
      </c>
      <c r="B55" s="458" t="s">
        <v>133</v>
      </c>
      <c r="C55" s="478" t="s">
        <v>134</v>
      </c>
      <c r="D55" s="479">
        <v>0</v>
      </c>
      <c r="E55" s="479">
        <v>67993</v>
      </c>
      <c r="F55" s="223">
        <v>67993</v>
      </c>
    </row>
    <row r="56" spans="1:6" s="11" customFormat="1" ht="14.25" customHeight="1" x14ac:dyDescent="0.2">
      <c r="A56" s="20" t="s">
        <v>135</v>
      </c>
      <c r="B56" s="480" t="s">
        <v>136</v>
      </c>
      <c r="C56" s="473" t="s">
        <v>137</v>
      </c>
      <c r="D56" s="474">
        <v>7268849</v>
      </c>
      <c r="E56" s="474">
        <v>197701</v>
      </c>
      <c r="F56" s="208">
        <v>197701</v>
      </c>
    </row>
    <row r="57" spans="1:6" s="11" customFormat="1" ht="15.75" customHeight="1" x14ac:dyDescent="0.2">
      <c r="A57" s="22" t="s">
        <v>138</v>
      </c>
      <c r="B57" s="48" t="s">
        <v>139</v>
      </c>
      <c r="C57" s="454" t="s">
        <v>140</v>
      </c>
      <c r="D57" s="353">
        <f>SUM(D46:D56)</f>
        <v>36353974</v>
      </c>
      <c r="E57" s="325">
        <f>SUM(E46:E56)</f>
        <v>36846978</v>
      </c>
      <c r="F57" s="481">
        <f>SUM(F46:F56)</f>
        <v>32435018</v>
      </c>
    </row>
    <row r="58" spans="1:6" s="11" customFormat="1" ht="14.25" customHeight="1" x14ac:dyDescent="0.2">
      <c r="A58" s="49" t="s">
        <v>141</v>
      </c>
      <c r="B58" s="456" t="s">
        <v>142</v>
      </c>
      <c r="C58" s="482" t="s">
        <v>143</v>
      </c>
      <c r="D58" s="483"/>
      <c r="E58" s="483"/>
      <c r="F58" s="225"/>
    </row>
    <row r="59" spans="1:6" s="11" customFormat="1" ht="14.25" customHeight="1" x14ac:dyDescent="0.2">
      <c r="A59" s="51" t="s">
        <v>144</v>
      </c>
      <c r="B59" s="458" t="s">
        <v>145</v>
      </c>
      <c r="C59" s="478" t="s">
        <v>146</v>
      </c>
      <c r="D59" s="479">
        <v>600000</v>
      </c>
      <c r="E59" s="479">
        <v>800000</v>
      </c>
      <c r="F59" s="223">
        <v>800000</v>
      </c>
    </row>
    <row r="60" spans="1:6" s="11" customFormat="1" ht="14.25" customHeight="1" x14ac:dyDescent="0.2">
      <c r="A60" s="51" t="s">
        <v>147</v>
      </c>
      <c r="B60" s="458" t="s">
        <v>148</v>
      </c>
      <c r="C60" s="478" t="s">
        <v>149</v>
      </c>
      <c r="D60" s="479"/>
      <c r="E60" s="479"/>
      <c r="F60" s="223"/>
    </row>
    <row r="61" spans="1:6" s="11" customFormat="1" ht="14.25" customHeight="1" x14ac:dyDescent="0.2">
      <c r="A61" s="51" t="s">
        <v>150</v>
      </c>
      <c r="B61" s="458" t="s">
        <v>151</v>
      </c>
      <c r="C61" s="478" t="s">
        <v>152</v>
      </c>
      <c r="D61" s="479"/>
      <c r="E61" s="479"/>
      <c r="F61" s="223"/>
    </row>
    <row r="62" spans="1:6" s="11" customFormat="1" ht="14.25" customHeight="1" x14ac:dyDescent="0.2">
      <c r="A62" s="52" t="s">
        <v>153</v>
      </c>
      <c r="B62" s="480" t="s">
        <v>154</v>
      </c>
      <c r="C62" s="473" t="s">
        <v>155</v>
      </c>
      <c r="D62" s="474"/>
      <c r="E62" s="474">
        <v>1646776</v>
      </c>
      <c r="F62" s="208">
        <v>1646776</v>
      </c>
    </row>
    <row r="63" spans="1:6" s="11" customFormat="1" ht="19.5" customHeight="1" x14ac:dyDescent="0.2">
      <c r="A63" s="29" t="s">
        <v>156</v>
      </c>
      <c r="B63" s="48" t="s">
        <v>157</v>
      </c>
      <c r="C63" s="484" t="s">
        <v>158</v>
      </c>
      <c r="D63" s="351">
        <f>SUM(D58:D62)</f>
        <v>600000</v>
      </c>
      <c r="E63" s="352">
        <f>SUM(E58:E62)</f>
        <v>2446776</v>
      </c>
      <c r="F63" s="228">
        <f>SUM(F58:F62)</f>
        <v>2446776</v>
      </c>
    </row>
    <row r="64" spans="1:6" s="11" customFormat="1" ht="24" customHeight="1" x14ac:dyDescent="0.2">
      <c r="A64" s="32" t="s">
        <v>159</v>
      </c>
      <c r="B64" s="485" t="s">
        <v>160</v>
      </c>
      <c r="C64" s="486" t="s">
        <v>161</v>
      </c>
      <c r="D64" s="487"/>
      <c r="E64" s="531">
        <v>249715</v>
      </c>
      <c r="F64" s="222">
        <v>249715</v>
      </c>
    </row>
    <row r="65" spans="1:8" s="11" customFormat="1" ht="17.25" customHeight="1" x14ac:dyDescent="0.2">
      <c r="A65" s="20" t="s">
        <v>162</v>
      </c>
      <c r="B65" s="480" t="s">
        <v>163</v>
      </c>
      <c r="C65" s="488" t="s">
        <v>164</v>
      </c>
      <c r="D65" s="489"/>
      <c r="E65" s="532">
        <v>756000</v>
      </c>
      <c r="F65" s="220">
        <v>756000</v>
      </c>
    </row>
    <row r="66" spans="1:8" s="11" customFormat="1" ht="17.25" customHeight="1" x14ac:dyDescent="0.2">
      <c r="A66" s="29" t="s">
        <v>165</v>
      </c>
      <c r="B66" s="453" t="s">
        <v>166</v>
      </c>
      <c r="C66" s="454" t="s">
        <v>167</v>
      </c>
      <c r="D66" s="349">
        <f>SUM(D64:D65)</f>
        <v>0</v>
      </c>
      <c r="E66" s="349">
        <f>SUM(E64:E65)</f>
        <v>1005715</v>
      </c>
      <c r="F66" s="490">
        <f>SUM(F64:F65)</f>
        <v>1005715</v>
      </c>
    </row>
    <row r="67" spans="1:8" s="11" customFormat="1" ht="16.5" customHeight="1" x14ac:dyDescent="0.2">
      <c r="A67" s="8" t="s">
        <v>168</v>
      </c>
      <c r="B67" s="436" t="s">
        <v>169</v>
      </c>
      <c r="C67" s="437" t="s">
        <v>170</v>
      </c>
      <c r="D67" s="491"/>
      <c r="E67" s="491"/>
      <c r="F67" s="492"/>
    </row>
    <row r="68" spans="1:8" s="11" customFormat="1" ht="14.25" customHeight="1" x14ac:dyDescent="0.2">
      <c r="A68" s="20" t="s">
        <v>171</v>
      </c>
      <c r="B68" s="480" t="s">
        <v>172</v>
      </c>
      <c r="C68" s="450" t="s">
        <v>173</v>
      </c>
      <c r="D68" s="489"/>
      <c r="E68" s="532">
        <v>240000</v>
      </c>
      <c r="F68" s="493">
        <v>240000</v>
      </c>
    </row>
    <row r="69" spans="1:8" s="11" customFormat="1" ht="15.75" customHeight="1" x14ac:dyDescent="0.2">
      <c r="A69" s="20" t="s">
        <v>174</v>
      </c>
      <c r="B69" s="494" t="s">
        <v>175</v>
      </c>
      <c r="C69" s="495" t="s">
        <v>176</v>
      </c>
      <c r="D69" s="496">
        <f>SUM(D67:D68)</f>
        <v>0</v>
      </c>
      <c r="E69" s="496">
        <f>SUM(E67:E68)</f>
        <v>240000</v>
      </c>
      <c r="F69" s="497">
        <f>SUM(F67:F68)</f>
        <v>240000</v>
      </c>
    </row>
    <row r="70" spans="1:8" s="11" customFormat="1" ht="25.5" customHeight="1" x14ac:dyDescent="0.2">
      <c r="A70" s="29" t="s">
        <v>177</v>
      </c>
      <c r="B70" s="48" t="s">
        <v>178</v>
      </c>
      <c r="C70" s="59" t="s">
        <v>179</v>
      </c>
      <c r="D70" s="209">
        <f>SUM(D22+D31+D45+D57+D63+D66+D69)</f>
        <v>534111311.33333337</v>
      </c>
      <c r="E70" s="209">
        <f>SUM(E22+E31+E45+E57+E63+E66+E69)</f>
        <v>599813256</v>
      </c>
      <c r="F70" s="210">
        <f>SUM(F22+F31+F45+F57+F63+F66+F69)</f>
        <v>512348250</v>
      </c>
    </row>
    <row r="71" spans="1:8" s="11" customFormat="1" ht="14.25" customHeight="1" x14ac:dyDescent="0.2">
      <c r="A71" s="8" t="s">
        <v>180</v>
      </c>
      <c r="B71" s="436" t="s">
        <v>181</v>
      </c>
      <c r="C71" s="437" t="s">
        <v>182</v>
      </c>
      <c r="D71" s="433"/>
      <c r="E71" s="433"/>
      <c r="F71" s="227"/>
    </row>
    <row r="72" spans="1:8" s="11" customFormat="1" ht="14.25" customHeight="1" x14ac:dyDescent="0.2">
      <c r="A72" s="12" t="s">
        <v>183</v>
      </c>
      <c r="B72" s="439" t="s">
        <v>184</v>
      </c>
      <c r="C72" s="440" t="s">
        <v>185</v>
      </c>
      <c r="D72" s="498">
        <f>SUM(D73:D75)</f>
        <v>21202318</v>
      </c>
      <c r="E72" s="211">
        <f>SUM(E73:E74)</f>
        <v>4786508</v>
      </c>
      <c r="F72" s="499">
        <f>SUM(F73:F74)</f>
        <v>4786508</v>
      </c>
    </row>
    <row r="73" spans="1:8" s="11" customFormat="1" ht="14.25" customHeight="1" x14ac:dyDescent="0.2">
      <c r="A73" s="12" t="s">
        <v>186</v>
      </c>
      <c r="B73" s="500" t="s">
        <v>187</v>
      </c>
      <c r="C73" s="440" t="s">
        <v>188</v>
      </c>
      <c r="D73" s="434">
        <v>21202318</v>
      </c>
      <c r="E73" s="434">
        <v>4786508</v>
      </c>
      <c r="F73" s="223">
        <v>4786508</v>
      </c>
    </row>
    <row r="74" spans="1:8" s="11" customFormat="1" ht="14.25" customHeight="1" x14ac:dyDescent="0.2">
      <c r="A74" s="20" t="s">
        <v>189</v>
      </c>
      <c r="B74" s="705" t="s">
        <v>190</v>
      </c>
      <c r="C74" s="440" t="s">
        <v>191</v>
      </c>
      <c r="D74" s="451"/>
      <c r="E74" s="451"/>
      <c r="F74" s="208"/>
    </row>
    <row r="75" spans="1:8" s="11" customFormat="1" ht="14.25" customHeight="1" x14ac:dyDescent="0.2">
      <c r="A75" s="20" t="s">
        <v>192</v>
      </c>
      <c r="B75" s="439" t="s">
        <v>583</v>
      </c>
      <c r="C75" s="440" t="s">
        <v>584</v>
      </c>
      <c r="D75" s="451"/>
      <c r="E75" s="451">
        <v>5605355</v>
      </c>
      <c r="F75" s="208">
        <v>5605355</v>
      </c>
    </row>
    <row r="76" spans="1:8" s="11" customFormat="1" ht="24.75" customHeight="1" x14ac:dyDescent="0.2">
      <c r="A76" s="29" t="s">
        <v>195</v>
      </c>
      <c r="B76" s="501" t="s">
        <v>193</v>
      </c>
      <c r="C76" s="454" t="s">
        <v>194</v>
      </c>
      <c r="D76" s="350">
        <f>D71+D72+D75</f>
        <v>21202318</v>
      </c>
      <c r="E76" s="209">
        <f t="shared" ref="E76:F76" si="0">E71+E72+E75</f>
        <v>10391863</v>
      </c>
      <c r="F76" s="466">
        <f t="shared" si="0"/>
        <v>10391863</v>
      </c>
    </row>
    <row r="77" spans="1:8" s="11" customFormat="1" ht="27" customHeight="1" x14ac:dyDescent="0.2">
      <c r="A77" s="29" t="s">
        <v>361</v>
      </c>
      <c r="B77" s="501" t="s">
        <v>196</v>
      </c>
      <c r="C77" s="454" t="s">
        <v>364</v>
      </c>
      <c r="D77" s="350">
        <f>SUM(D76,D70)</f>
        <v>555313629.33333337</v>
      </c>
      <c r="E77" s="209">
        <f>SUM(E76,E70)</f>
        <v>610205119</v>
      </c>
      <c r="F77" s="466">
        <f>SUM(F76,F70)</f>
        <v>522740113</v>
      </c>
    </row>
    <row r="78" spans="1:8" ht="17.25" customHeight="1" x14ac:dyDescent="0.25">
      <c r="A78" s="934"/>
      <c r="B78" s="934"/>
      <c r="C78" s="934"/>
      <c r="D78" s="934"/>
      <c r="E78" s="934"/>
      <c r="F78" s="934"/>
      <c r="G78" s="534"/>
    </row>
    <row r="79" spans="1:8" s="63" customFormat="1" ht="16.5" customHeight="1" x14ac:dyDescent="0.25">
      <c r="A79" s="934" t="s">
        <v>197</v>
      </c>
      <c r="B79" s="934"/>
      <c r="C79" s="934"/>
      <c r="D79" s="934"/>
      <c r="E79" s="934"/>
      <c r="F79" s="934"/>
      <c r="G79" s="533"/>
      <c r="H79" s="533"/>
    </row>
    <row r="80" spans="1:8" ht="38.1" customHeight="1" x14ac:dyDescent="0.25">
      <c r="A80" s="4" t="s">
        <v>2</v>
      </c>
      <c r="B80" s="5" t="s">
        <v>198</v>
      </c>
      <c r="C80" s="5" t="s">
        <v>4</v>
      </c>
      <c r="D80" s="122" t="s">
        <v>335</v>
      </c>
      <c r="E80" s="122" t="s">
        <v>398</v>
      </c>
      <c r="F80" s="122" t="s">
        <v>399</v>
      </c>
    </row>
    <row r="81" spans="1:6" s="7" customFormat="1" ht="12" customHeight="1" x14ac:dyDescent="0.2">
      <c r="A81" s="4" t="s">
        <v>5</v>
      </c>
      <c r="B81" s="5" t="s">
        <v>6</v>
      </c>
      <c r="C81" s="5" t="s">
        <v>7</v>
      </c>
      <c r="D81" s="331" t="s">
        <v>8</v>
      </c>
      <c r="E81" s="331" t="s">
        <v>263</v>
      </c>
      <c r="F81" s="6" t="s">
        <v>286</v>
      </c>
    </row>
    <row r="82" spans="1:6" ht="16.5" customHeight="1" x14ac:dyDescent="0.25">
      <c r="A82" s="77" t="s">
        <v>9</v>
      </c>
      <c r="B82" s="33" t="s">
        <v>199</v>
      </c>
      <c r="C82" s="34" t="s">
        <v>200</v>
      </c>
      <c r="D82" s="336">
        <v>160637797.43735763</v>
      </c>
      <c r="E82" s="336">
        <v>163654628</v>
      </c>
      <c r="F82" s="410">
        <v>162301516</v>
      </c>
    </row>
    <row r="83" spans="1:6" ht="16.5" customHeight="1" x14ac:dyDescent="0.25">
      <c r="A83" s="51" t="s">
        <v>12</v>
      </c>
      <c r="B83" s="66" t="s">
        <v>201</v>
      </c>
      <c r="C83" s="67" t="s">
        <v>202</v>
      </c>
      <c r="D83" s="337">
        <v>19811728.062642369</v>
      </c>
      <c r="E83" s="337">
        <v>21011728</v>
      </c>
      <c r="F83" s="410">
        <v>20944627</v>
      </c>
    </row>
    <row r="84" spans="1:6" ht="16.5" customHeight="1" x14ac:dyDescent="0.25">
      <c r="A84" s="51" t="s">
        <v>15</v>
      </c>
      <c r="B84" s="66" t="s">
        <v>203</v>
      </c>
      <c r="C84" s="67" t="s">
        <v>204</v>
      </c>
      <c r="D84" s="337">
        <v>79542551.299212605</v>
      </c>
      <c r="E84" s="337">
        <v>108234620</v>
      </c>
      <c r="F84" s="410">
        <v>97650938</v>
      </c>
    </row>
    <row r="85" spans="1:6" ht="16.5" customHeight="1" x14ac:dyDescent="0.25">
      <c r="A85" s="51" t="s">
        <v>18</v>
      </c>
      <c r="B85" s="66" t="s">
        <v>205</v>
      </c>
      <c r="C85" s="67" t="s">
        <v>206</v>
      </c>
      <c r="D85" s="337">
        <v>3100000</v>
      </c>
      <c r="E85" s="337">
        <v>3100000</v>
      </c>
      <c r="F85" s="410">
        <v>933200</v>
      </c>
    </row>
    <row r="86" spans="1:6" ht="16.5" customHeight="1" x14ac:dyDescent="0.25">
      <c r="A86" s="51" t="s">
        <v>21</v>
      </c>
      <c r="B86" s="66" t="s">
        <v>207</v>
      </c>
      <c r="C86" s="67" t="s">
        <v>208</v>
      </c>
      <c r="D86" s="446">
        <f>SUM(D87:D93)</f>
        <v>8192702</v>
      </c>
      <c r="E86" s="446">
        <f>SUM(E87:E93)</f>
        <v>24743321</v>
      </c>
      <c r="F86" s="410">
        <f>SUM(F87:F93)</f>
        <v>13600793</v>
      </c>
    </row>
    <row r="87" spans="1:6" ht="16.5" customHeight="1" x14ac:dyDescent="0.25">
      <c r="A87" s="51" t="s">
        <v>24</v>
      </c>
      <c r="B87" s="66" t="s">
        <v>209</v>
      </c>
      <c r="C87" s="67" t="s">
        <v>385</v>
      </c>
      <c r="D87" s="337">
        <v>5492702</v>
      </c>
      <c r="E87" s="337">
        <v>14096321</v>
      </c>
      <c r="F87" s="410">
        <v>4317459</v>
      </c>
    </row>
    <row r="88" spans="1:6" ht="16.5" customHeight="1" x14ac:dyDescent="0.25">
      <c r="A88" s="51" t="s">
        <v>27</v>
      </c>
      <c r="B88" s="68" t="s">
        <v>211</v>
      </c>
      <c r="C88" s="93" t="s">
        <v>212</v>
      </c>
      <c r="D88" s="338">
        <v>0</v>
      </c>
      <c r="E88" s="338">
        <v>0</v>
      </c>
      <c r="F88" s="410"/>
    </row>
    <row r="89" spans="1:6" ht="16.5" customHeight="1" x14ac:dyDescent="0.25">
      <c r="A89" s="51" t="s">
        <v>30</v>
      </c>
      <c r="B89" s="68" t="s">
        <v>213</v>
      </c>
      <c r="C89" s="93" t="s">
        <v>214</v>
      </c>
      <c r="D89" s="338">
        <v>0</v>
      </c>
      <c r="E89" s="338">
        <v>0</v>
      </c>
      <c r="F89" s="410"/>
    </row>
    <row r="90" spans="1:6" ht="16.5" customHeight="1" x14ac:dyDescent="0.25">
      <c r="A90" s="51" t="s">
        <v>33</v>
      </c>
      <c r="B90" s="69" t="s">
        <v>215</v>
      </c>
      <c r="C90" s="93" t="s">
        <v>216</v>
      </c>
      <c r="D90" s="338">
        <v>0</v>
      </c>
      <c r="E90" s="338">
        <v>6434000</v>
      </c>
      <c r="F90" s="410">
        <v>5433076</v>
      </c>
    </row>
    <row r="91" spans="1:6" ht="16.5" customHeight="1" x14ac:dyDescent="0.25">
      <c r="A91" s="51" t="s">
        <v>36</v>
      </c>
      <c r="B91" s="68" t="s">
        <v>217</v>
      </c>
      <c r="C91" s="93" t="s">
        <v>218</v>
      </c>
      <c r="D91" s="338">
        <v>0</v>
      </c>
      <c r="E91" s="338">
        <v>0</v>
      </c>
      <c r="F91" s="410"/>
    </row>
    <row r="92" spans="1:6" ht="16.5" customHeight="1" x14ac:dyDescent="0.25">
      <c r="A92" s="51" t="s">
        <v>38</v>
      </c>
      <c r="B92" s="68" t="s">
        <v>219</v>
      </c>
      <c r="C92" s="93" t="s">
        <v>220</v>
      </c>
      <c r="D92" s="338">
        <v>2700000</v>
      </c>
      <c r="E92" s="338">
        <v>4213000</v>
      </c>
      <c r="F92" s="410">
        <v>3850258</v>
      </c>
    </row>
    <row r="93" spans="1:6" ht="16.5" customHeight="1" x14ac:dyDescent="0.25">
      <c r="A93" s="51" t="s">
        <v>40</v>
      </c>
      <c r="B93" s="68" t="s">
        <v>221</v>
      </c>
      <c r="C93" s="93" t="s">
        <v>222</v>
      </c>
      <c r="D93" s="338">
        <f>SUM(D94:D95)</f>
        <v>0</v>
      </c>
      <c r="E93" s="338">
        <f>SUM(E94:E95)</f>
        <v>0</v>
      </c>
      <c r="F93" s="218">
        <f>SUM(F94:F95)</f>
        <v>0</v>
      </c>
    </row>
    <row r="94" spans="1:6" ht="16.5" customHeight="1" x14ac:dyDescent="0.25">
      <c r="A94" s="51" t="s">
        <v>42</v>
      </c>
      <c r="B94" s="68" t="s">
        <v>223</v>
      </c>
      <c r="C94" s="70" t="s">
        <v>222</v>
      </c>
      <c r="D94" s="339"/>
      <c r="E94" s="339">
        <v>0</v>
      </c>
      <c r="F94" s="218"/>
    </row>
    <row r="95" spans="1:6" ht="16.5" customHeight="1" x14ac:dyDescent="0.25">
      <c r="A95" s="340" t="s">
        <v>44</v>
      </c>
      <c r="B95" s="341" t="s">
        <v>224</v>
      </c>
      <c r="C95" s="342" t="s">
        <v>222</v>
      </c>
      <c r="D95" s="343"/>
      <c r="E95" s="343"/>
      <c r="F95" s="344"/>
    </row>
    <row r="96" spans="1:6" ht="16.5" customHeight="1" x14ac:dyDescent="0.25">
      <c r="A96" s="73" t="s">
        <v>46</v>
      </c>
      <c r="B96" s="74" t="s">
        <v>282</v>
      </c>
      <c r="C96" s="31" t="s">
        <v>225</v>
      </c>
      <c r="D96" s="333">
        <f>SUM(D82:D86)</f>
        <v>271284778.79921257</v>
      </c>
      <c r="E96" s="333">
        <f>SUM(E82:E86)</f>
        <v>320744297</v>
      </c>
      <c r="F96" s="224">
        <f>SUM(F82:F86)</f>
        <v>295431074</v>
      </c>
    </row>
    <row r="97" spans="1:6" ht="16.5" customHeight="1" x14ac:dyDescent="0.25">
      <c r="A97" s="77" t="s">
        <v>48</v>
      </c>
      <c r="B97" s="33" t="s">
        <v>226</v>
      </c>
      <c r="C97" s="34" t="s">
        <v>227</v>
      </c>
      <c r="D97" s="336">
        <v>113110550</v>
      </c>
      <c r="E97" s="336">
        <v>114910550</v>
      </c>
      <c r="F97" s="222">
        <v>21755528</v>
      </c>
    </row>
    <row r="98" spans="1:6" ht="16.5" customHeight="1" x14ac:dyDescent="0.25">
      <c r="A98" s="51" t="s">
        <v>50</v>
      </c>
      <c r="B98" s="66" t="s">
        <v>228</v>
      </c>
      <c r="C98" s="67" t="s">
        <v>229</v>
      </c>
      <c r="D98" s="337">
        <v>43127714</v>
      </c>
      <c r="E98" s="337">
        <f>43127714</f>
        <v>43127714</v>
      </c>
      <c r="F98" s="207">
        <v>26171968</v>
      </c>
    </row>
    <row r="99" spans="1:6" ht="16.5" customHeight="1" x14ac:dyDescent="0.25">
      <c r="A99" s="51" t="s">
        <v>53</v>
      </c>
      <c r="B99" s="439" t="s">
        <v>230</v>
      </c>
      <c r="C99" s="440" t="s">
        <v>231</v>
      </c>
      <c r="D99" s="471">
        <f>SUM(D100:D105)</f>
        <v>565000</v>
      </c>
      <c r="E99" s="471">
        <f>SUM(E100:E105)</f>
        <v>2499982</v>
      </c>
      <c r="F99" s="207">
        <f>SUM(F100:F105)</f>
        <v>1934982</v>
      </c>
    </row>
    <row r="100" spans="1:6" ht="16.5" customHeight="1" x14ac:dyDescent="0.25">
      <c r="A100" s="51" t="s">
        <v>56</v>
      </c>
      <c r="B100" s="245" t="s">
        <v>232</v>
      </c>
      <c r="C100" s="467" t="s">
        <v>233</v>
      </c>
      <c r="D100" s="469"/>
      <c r="E100" s="469"/>
      <c r="F100" s="242">
        <f>SUM(D100:E100)</f>
        <v>0</v>
      </c>
    </row>
    <row r="101" spans="1:6" ht="16.5" customHeight="1" x14ac:dyDescent="0.25">
      <c r="A101" s="51" t="s">
        <v>59</v>
      </c>
      <c r="B101" s="246" t="s">
        <v>213</v>
      </c>
      <c r="C101" s="467" t="s">
        <v>234</v>
      </c>
      <c r="D101" s="469"/>
      <c r="E101" s="469"/>
      <c r="F101" s="242">
        <f>SUM(D101:E101)</f>
        <v>0</v>
      </c>
    </row>
    <row r="102" spans="1:6" ht="16.5" customHeight="1" x14ac:dyDescent="0.25">
      <c r="A102" s="51" t="s">
        <v>61</v>
      </c>
      <c r="B102" s="246" t="s">
        <v>235</v>
      </c>
      <c r="C102" s="467" t="s">
        <v>236</v>
      </c>
      <c r="D102" s="469"/>
      <c r="E102" s="469">
        <v>1934982</v>
      </c>
      <c r="F102" s="242">
        <v>1934982</v>
      </c>
    </row>
    <row r="103" spans="1:6" ht="16.5" customHeight="1" x14ac:dyDescent="0.25">
      <c r="A103" s="51" t="s">
        <v>63</v>
      </c>
      <c r="B103" s="246" t="s">
        <v>237</v>
      </c>
      <c r="C103" s="467" t="s">
        <v>238</v>
      </c>
      <c r="D103" s="469"/>
      <c r="E103" s="469"/>
      <c r="F103" s="242">
        <f>SUM(D103:E103)</f>
        <v>0</v>
      </c>
    </row>
    <row r="104" spans="1:6" ht="16.5" customHeight="1" x14ac:dyDescent="0.25">
      <c r="A104" s="51" t="s">
        <v>65</v>
      </c>
      <c r="B104" s="246" t="s">
        <v>239</v>
      </c>
      <c r="C104" s="467" t="s">
        <v>240</v>
      </c>
      <c r="D104" s="469"/>
      <c r="E104" s="469"/>
      <c r="F104" s="242">
        <f>SUM(D104:E104)</f>
        <v>0</v>
      </c>
    </row>
    <row r="105" spans="1:6" ht="16.5" customHeight="1" x14ac:dyDescent="0.25">
      <c r="A105" s="340" t="s">
        <v>67</v>
      </c>
      <c r="B105" s="345" t="s">
        <v>241</v>
      </c>
      <c r="C105" s="502" t="s">
        <v>242</v>
      </c>
      <c r="D105" s="503">
        <v>565000</v>
      </c>
      <c r="E105" s="503">
        <v>565000</v>
      </c>
      <c r="F105" s="346"/>
    </row>
    <row r="106" spans="1:6" ht="16.5" customHeight="1" x14ac:dyDescent="0.25">
      <c r="A106" s="73" t="s">
        <v>69</v>
      </c>
      <c r="B106" s="74" t="s">
        <v>281</v>
      </c>
      <c r="C106" s="31" t="s">
        <v>243</v>
      </c>
      <c r="D106" s="333">
        <f>+D97+D98+D99</f>
        <v>156803264</v>
      </c>
      <c r="E106" s="333">
        <f>+E97+E98+E99</f>
        <v>160538246</v>
      </c>
      <c r="F106" s="210">
        <f>+F97+F98+F99</f>
        <v>49862478</v>
      </c>
    </row>
    <row r="107" spans="1:6" ht="16.5" customHeight="1" x14ac:dyDescent="0.25">
      <c r="A107" s="76" t="s">
        <v>71</v>
      </c>
      <c r="B107" s="48" t="s">
        <v>244</v>
      </c>
      <c r="C107" s="31" t="s">
        <v>245</v>
      </c>
      <c r="D107" s="334">
        <f>SUM(D96+D106)</f>
        <v>428088042.79921257</v>
      </c>
      <c r="E107" s="335">
        <f>SUM(E96+E106)</f>
        <v>481282543</v>
      </c>
      <c r="F107" s="228">
        <f>SUM(F96+F106)</f>
        <v>345293552</v>
      </c>
    </row>
    <row r="108" spans="1:6" ht="16.5" customHeight="1" x14ac:dyDescent="0.25">
      <c r="A108" s="77" t="s">
        <v>74</v>
      </c>
      <c r="B108" s="514" t="s">
        <v>246</v>
      </c>
      <c r="C108" s="515" t="s">
        <v>247</v>
      </c>
      <c r="D108" s="516"/>
      <c r="E108" s="516"/>
      <c r="F108" s="229"/>
    </row>
    <row r="109" spans="1:6" ht="16.5" customHeight="1" x14ac:dyDescent="0.25">
      <c r="A109" s="51" t="s">
        <v>77</v>
      </c>
      <c r="B109" s="80" t="s">
        <v>248</v>
      </c>
      <c r="C109" s="67" t="s">
        <v>249</v>
      </c>
      <c r="D109" s="337"/>
      <c r="E109" s="337"/>
      <c r="F109" s="207"/>
    </row>
    <row r="110" spans="1:6" ht="16.5" customHeight="1" x14ac:dyDescent="0.25">
      <c r="A110" s="81" t="s">
        <v>80</v>
      </c>
      <c r="B110" s="80" t="s">
        <v>250</v>
      </c>
      <c r="C110" s="67" t="s">
        <v>251</v>
      </c>
      <c r="D110" s="337">
        <v>6750837</v>
      </c>
      <c r="E110" s="337">
        <v>6750837</v>
      </c>
      <c r="F110" s="207">
        <v>6750837</v>
      </c>
    </row>
    <row r="111" spans="1:6" ht="16.5" customHeight="1" x14ac:dyDescent="0.25">
      <c r="A111" s="51" t="s">
        <v>82</v>
      </c>
      <c r="B111" s="80" t="s">
        <v>276</v>
      </c>
      <c r="C111" s="67" t="s">
        <v>275</v>
      </c>
      <c r="D111" s="337">
        <v>120474749</v>
      </c>
      <c r="E111" s="337">
        <v>122171739</v>
      </c>
      <c r="F111" s="207">
        <v>117348874</v>
      </c>
    </row>
    <row r="112" spans="1:6" ht="16.5" customHeight="1" x14ac:dyDescent="0.25">
      <c r="A112" s="81" t="s">
        <v>84</v>
      </c>
      <c r="B112" s="80" t="s">
        <v>252</v>
      </c>
      <c r="C112" s="67" t="s">
        <v>253</v>
      </c>
      <c r="D112" s="337"/>
      <c r="E112" s="337"/>
      <c r="F112" s="207"/>
    </row>
    <row r="113" spans="1:6" ht="16.5" customHeight="1" x14ac:dyDescent="0.25">
      <c r="A113" s="51" t="s">
        <v>86</v>
      </c>
      <c r="B113" s="30" t="s">
        <v>254</v>
      </c>
      <c r="C113" s="31" t="s">
        <v>255</v>
      </c>
      <c r="D113" s="333">
        <f>SUM(D108:D112)</f>
        <v>127225586</v>
      </c>
      <c r="E113" s="333">
        <f>SUM(E108:E112)</f>
        <v>128922576</v>
      </c>
      <c r="F113" s="504">
        <f>SUM(F108:F112)</f>
        <v>124099711</v>
      </c>
    </row>
    <row r="114" spans="1:6" s="11" customFormat="1" ht="24.75" customHeight="1" x14ac:dyDescent="0.2">
      <c r="A114" s="347" t="s">
        <v>89</v>
      </c>
      <c r="B114" s="453" t="s">
        <v>256</v>
      </c>
      <c r="C114" s="505" t="s">
        <v>257</v>
      </c>
      <c r="D114" s="506">
        <f>D107+D113</f>
        <v>555313628.79921257</v>
      </c>
      <c r="E114" s="506">
        <f>E107+E113</f>
        <v>610205119</v>
      </c>
      <c r="F114" s="504">
        <f>F107+F113</f>
        <v>469393263</v>
      </c>
    </row>
    <row r="115" spans="1:6" ht="16.5" customHeight="1" x14ac:dyDescent="0.25"/>
    <row r="116" spans="1:6" x14ac:dyDescent="0.25">
      <c r="D116" s="508"/>
      <c r="E116" s="508">
        <f t="shared" ref="E116" si="1">E77-E114</f>
        <v>0</v>
      </c>
      <c r="F116" s="508"/>
    </row>
  </sheetData>
  <mergeCells count="5">
    <mergeCell ref="A1:F1"/>
    <mergeCell ref="A2:F2"/>
    <mergeCell ref="A3:B3"/>
    <mergeCell ref="A78:F78"/>
    <mergeCell ref="A79:F79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&amp;R&amp;"Times New Roman CE,Félkövér dőlt"&amp;11 9. melléklet a ........./2019. (.......) önkormányzati rendelethez</oddHeader>
  </headerFooter>
  <rowBreaks count="2" manualBreakCount="2">
    <brk id="45" max="3" man="1"/>
    <brk id="96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62"/>
  <sheetViews>
    <sheetView topLeftCell="A31" zoomScaleNormal="100" workbookViewId="0">
      <selection activeCell="E53" sqref="E53:F53"/>
    </sheetView>
  </sheetViews>
  <sheetFormatPr defaultRowHeight="12.75" x14ac:dyDescent="0.2"/>
  <cols>
    <col min="1" max="1" width="6.83203125" style="525" customWidth="1"/>
    <col min="2" max="2" width="60.1640625" style="526" customWidth="1"/>
    <col min="3" max="3" width="8.1640625" style="526" customWidth="1"/>
    <col min="4" max="6" width="14.5" style="527" customWidth="1"/>
    <col min="7" max="7" width="9.33203125" style="123" customWidth="1"/>
    <col min="8" max="8" width="9.33203125" style="123"/>
    <col min="9" max="9" width="10.5" style="123" bestFit="1" customWidth="1"/>
    <col min="10" max="12" width="11.83203125" style="123" bestFit="1" customWidth="1"/>
    <col min="13" max="13" width="11.33203125" style="123" bestFit="1" customWidth="1"/>
    <col min="14" max="251" width="9.33203125" style="123"/>
    <col min="252" max="252" width="6.83203125" style="123" customWidth="1"/>
    <col min="253" max="253" width="60.1640625" style="123" customWidth="1"/>
    <col min="254" max="254" width="8.1640625" style="123" customWidth="1"/>
    <col min="255" max="257" width="14.5" style="123" customWidth="1"/>
    <col min="258" max="507" width="9.33203125" style="123"/>
    <col min="508" max="508" width="6.83203125" style="123" customWidth="1"/>
    <col min="509" max="509" width="60.1640625" style="123" customWidth="1"/>
    <col min="510" max="510" width="8.1640625" style="123" customWidth="1"/>
    <col min="511" max="513" width="14.5" style="123" customWidth="1"/>
    <col min="514" max="763" width="9.33203125" style="123"/>
    <col min="764" max="764" width="6.83203125" style="123" customWidth="1"/>
    <col min="765" max="765" width="60.1640625" style="123" customWidth="1"/>
    <col min="766" max="766" width="8.1640625" style="123" customWidth="1"/>
    <col min="767" max="769" width="14.5" style="123" customWidth="1"/>
    <col min="770" max="1019" width="9.33203125" style="123"/>
    <col min="1020" max="1020" width="6.83203125" style="123" customWidth="1"/>
    <col min="1021" max="1021" width="60.1640625" style="123" customWidth="1"/>
    <col min="1022" max="1022" width="8.1640625" style="123" customWidth="1"/>
    <col min="1023" max="1025" width="14.5" style="123" customWidth="1"/>
    <col min="1026" max="1275" width="9.33203125" style="123"/>
    <col min="1276" max="1276" width="6.83203125" style="123" customWidth="1"/>
    <col min="1277" max="1277" width="60.1640625" style="123" customWidth="1"/>
    <col min="1278" max="1278" width="8.1640625" style="123" customWidth="1"/>
    <col min="1279" max="1281" width="14.5" style="123" customWidth="1"/>
    <col min="1282" max="1531" width="9.33203125" style="123"/>
    <col min="1532" max="1532" width="6.83203125" style="123" customWidth="1"/>
    <col min="1533" max="1533" width="60.1640625" style="123" customWidth="1"/>
    <col min="1534" max="1534" width="8.1640625" style="123" customWidth="1"/>
    <col min="1535" max="1537" width="14.5" style="123" customWidth="1"/>
    <col min="1538" max="1787" width="9.33203125" style="123"/>
    <col min="1788" max="1788" width="6.83203125" style="123" customWidth="1"/>
    <col min="1789" max="1789" width="60.1640625" style="123" customWidth="1"/>
    <col min="1790" max="1790" width="8.1640625" style="123" customWidth="1"/>
    <col min="1791" max="1793" width="14.5" style="123" customWidth="1"/>
    <col min="1794" max="2043" width="9.33203125" style="123"/>
    <col min="2044" max="2044" width="6.83203125" style="123" customWidth="1"/>
    <col min="2045" max="2045" width="60.1640625" style="123" customWidth="1"/>
    <col min="2046" max="2046" width="8.1640625" style="123" customWidth="1"/>
    <col min="2047" max="2049" width="14.5" style="123" customWidth="1"/>
    <col min="2050" max="2299" width="9.33203125" style="123"/>
    <col min="2300" max="2300" width="6.83203125" style="123" customWidth="1"/>
    <col min="2301" max="2301" width="60.1640625" style="123" customWidth="1"/>
    <col min="2302" max="2302" width="8.1640625" style="123" customWidth="1"/>
    <col min="2303" max="2305" width="14.5" style="123" customWidth="1"/>
    <col min="2306" max="2555" width="9.33203125" style="123"/>
    <col min="2556" max="2556" width="6.83203125" style="123" customWidth="1"/>
    <col min="2557" max="2557" width="60.1640625" style="123" customWidth="1"/>
    <col min="2558" max="2558" width="8.1640625" style="123" customWidth="1"/>
    <col min="2559" max="2561" width="14.5" style="123" customWidth="1"/>
    <col min="2562" max="2811" width="9.33203125" style="123"/>
    <col min="2812" max="2812" width="6.83203125" style="123" customWidth="1"/>
    <col min="2813" max="2813" width="60.1640625" style="123" customWidth="1"/>
    <col min="2814" max="2814" width="8.1640625" style="123" customWidth="1"/>
    <col min="2815" max="2817" width="14.5" style="123" customWidth="1"/>
    <col min="2818" max="3067" width="9.33203125" style="123"/>
    <col min="3068" max="3068" width="6.83203125" style="123" customWidth="1"/>
    <col min="3069" max="3069" width="60.1640625" style="123" customWidth="1"/>
    <col min="3070" max="3070" width="8.1640625" style="123" customWidth="1"/>
    <col min="3071" max="3073" width="14.5" style="123" customWidth="1"/>
    <col min="3074" max="3323" width="9.33203125" style="123"/>
    <col min="3324" max="3324" width="6.83203125" style="123" customWidth="1"/>
    <col min="3325" max="3325" width="60.1640625" style="123" customWidth="1"/>
    <col min="3326" max="3326" width="8.1640625" style="123" customWidth="1"/>
    <col min="3327" max="3329" width="14.5" style="123" customWidth="1"/>
    <col min="3330" max="3579" width="9.33203125" style="123"/>
    <col min="3580" max="3580" width="6.83203125" style="123" customWidth="1"/>
    <col min="3581" max="3581" width="60.1640625" style="123" customWidth="1"/>
    <col min="3582" max="3582" width="8.1640625" style="123" customWidth="1"/>
    <col min="3583" max="3585" width="14.5" style="123" customWidth="1"/>
    <col min="3586" max="3835" width="9.33203125" style="123"/>
    <col min="3836" max="3836" width="6.83203125" style="123" customWidth="1"/>
    <col min="3837" max="3837" width="60.1640625" style="123" customWidth="1"/>
    <col min="3838" max="3838" width="8.1640625" style="123" customWidth="1"/>
    <col min="3839" max="3841" width="14.5" style="123" customWidth="1"/>
    <col min="3842" max="4091" width="9.33203125" style="123"/>
    <col min="4092" max="4092" width="6.83203125" style="123" customWidth="1"/>
    <col min="4093" max="4093" width="60.1640625" style="123" customWidth="1"/>
    <col min="4094" max="4094" width="8.1640625" style="123" customWidth="1"/>
    <col min="4095" max="4097" width="14.5" style="123" customWidth="1"/>
    <col min="4098" max="4347" width="9.33203125" style="123"/>
    <col min="4348" max="4348" width="6.83203125" style="123" customWidth="1"/>
    <col min="4349" max="4349" width="60.1640625" style="123" customWidth="1"/>
    <col min="4350" max="4350" width="8.1640625" style="123" customWidth="1"/>
    <col min="4351" max="4353" width="14.5" style="123" customWidth="1"/>
    <col min="4354" max="4603" width="9.33203125" style="123"/>
    <col min="4604" max="4604" width="6.83203125" style="123" customWidth="1"/>
    <col min="4605" max="4605" width="60.1640625" style="123" customWidth="1"/>
    <col min="4606" max="4606" width="8.1640625" style="123" customWidth="1"/>
    <col min="4607" max="4609" width="14.5" style="123" customWidth="1"/>
    <col min="4610" max="4859" width="9.33203125" style="123"/>
    <col min="4860" max="4860" width="6.83203125" style="123" customWidth="1"/>
    <col min="4861" max="4861" width="60.1640625" style="123" customWidth="1"/>
    <col min="4862" max="4862" width="8.1640625" style="123" customWidth="1"/>
    <col min="4863" max="4865" width="14.5" style="123" customWidth="1"/>
    <col min="4866" max="5115" width="9.33203125" style="123"/>
    <col min="5116" max="5116" width="6.83203125" style="123" customWidth="1"/>
    <col min="5117" max="5117" width="60.1640625" style="123" customWidth="1"/>
    <col min="5118" max="5118" width="8.1640625" style="123" customWidth="1"/>
    <col min="5119" max="5121" width="14.5" style="123" customWidth="1"/>
    <col min="5122" max="5371" width="9.33203125" style="123"/>
    <col min="5372" max="5372" width="6.83203125" style="123" customWidth="1"/>
    <col min="5373" max="5373" width="60.1640625" style="123" customWidth="1"/>
    <col min="5374" max="5374" width="8.1640625" style="123" customWidth="1"/>
    <col min="5375" max="5377" width="14.5" style="123" customWidth="1"/>
    <col min="5378" max="5627" width="9.33203125" style="123"/>
    <col min="5628" max="5628" width="6.83203125" style="123" customWidth="1"/>
    <col min="5629" max="5629" width="60.1640625" style="123" customWidth="1"/>
    <col min="5630" max="5630" width="8.1640625" style="123" customWidth="1"/>
    <col min="5631" max="5633" width="14.5" style="123" customWidth="1"/>
    <col min="5634" max="5883" width="9.33203125" style="123"/>
    <col min="5884" max="5884" width="6.83203125" style="123" customWidth="1"/>
    <col min="5885" max="5885" width="60.1640625" style="123" customWidth="1"/>
    <col min="5886" max="5886" width="8.1640625" style="123" customWidth="1"/>
    <col min="5887" max="5889" width="14.5" style="123" customWidth="1"/>
    <col min="5890" max="6139" width="9.33203125" style="123"/>
    <col min="6140" max="6140" width="6.83203125" style="123" customWidth="1"/>
    <col min="6141" max="6141" width="60.1640625" style="123" customWidth="1"/>
    <col min="6142" max="6142" width="8.1640625" style="123" customWidth="1"/>
    <col min="6143" max="6145" width="14.5" style="123" customWidth="1"/>
    <col min="6146" max="6395" width="9.33203125" style="123"/>
    <col min="6396" max="6396" width="6.83203125" style="123" customWidth="1"/>
    <col min="6397" max="6397" width="60.1640625" style="123" customWidth="1"/>
    <col min="6398" max="6398" width="8.1640625" style="123" customWidth="1"/>
    <col min="6399" max="6401" width="14.5" style="123" customWidth="1"/>
    <col min="6402" max="6651" width="9.33203125" style="123"/>
    <col min="6652" max="6652" width="6.83203125" style="123" customWidth="1"/>
    <col min="6653" max="6653" width="60.1640625" style="123" customWidth="1"/>
    <col min="6654" max="6654" width="8.1640625" style="123" customWidth="1"/>
    <col min="6655" max="6657" width="14.5" style="123" customWidth="1"/>
    <col min="6658" max="6907" width="9.33203125" style="123"/>
    <col min="6908" max="6908" width="6.83203125" style="123" customWidth="1"/>
    <col min="6909" max="6909" width="60.1640625" style="123" customWidth="1"/>
    <col min="6910" max="6910" width="8.1640625" style="123" customWidth="1"/>
    <col min="6911" max="6913" width="14.5" style="123" customWidth="1"/>
    <col min="6914" max="7163" width="9.33203125" style="123"/>
    <col min="7164" max="7164" width="6.83203125" style="123" customWidth="1"/>
    <col min="7165" max="7165" width="60.1640625" style="123" customWidth="1"/>
    <col min="7166" max="7166" width="8.1640625" style="123" customWidth="1"/>
    <col min="7167" max="7169" width="14.5" style="123" customWidth="1"/>
    <col min="7170" max="7419" width="9.33203125" style="123"/>
    <col min="7420" max="7420" width="6.83203125" style="123" customWidth="1"/>
    <col min="7421" max="7421" width="60.1640625" style="123" customWidth="1"/>
    <col min="7422" max="7422" width="8.1640625" style="123" customWidth="1"/>
    <col min="7423" max="7425" width="14.5" style="123" customWidth="1"/>
    <col min="7426" max="7675" width="9.33203125" style="123"/>
    <col min="7676" max="7676" width="6.83203125" style="123" customWidth="1"/>
    <col min="7677" max="7677" width="60.1640625" style="123" customWidth="1"/>
    <col min="7678" max="7678" width="8.1640625" style="123" customWidth="1"/>
    <col min="7679" max="7681" width="14.5" style="123" customWidth="1"/>
    <col min="7682" max="7931" width="9.33203125" style="123"/>
    <col min="7932" max="7932" width="6.83203125" style="123" customWidth="1"/>
    <col min="7933" max="7933" width="60.1640625" style="123" customWidth="1"/>
    <col min="7934" max="7934" width="8.1640625" style="123" customWidth="1"/>
    <col min="7935" max="7937" width="14.5" style="123" customWidth="1"/>
    <col min="7938" max="8187" width="9.33203125" style="123"/>
    <col min="8188" max="8188" width="6.83203125" style="123" customWidth="1"/>
    <col min="8189" max="8189" width="60.1640625" style="123" customWidth="1"/>
    <col min="8190" max="8190" width="8.1640625" style="123" customWidth="1"/>
    <col min="8191" max="8193" width="14.5" style="123" customWidth="1"/>
    <col min="8194" max="8443" width="9.33203125" style="123"/>
    <col min="8444" max="8444" width="6.83203125" style="123" customWidth="1"/>
    <col min="8445" max="8445" width="60.1640625" style="123" customWidth="1"/>
    <col min="8446" max="8446" width="8.1640625" style="123" customWidth="1"/>
    <col min="8447" max="8449" width="14.5" style="123" customWidth="1"/>
    <col min="8450" max="8699" width="9.33203125" style="123"/>
    <col min="8700" max="8700" width="6.83203125" style="123" customWidth="1"/>
    <col min="8701" max="8701" width="60.1640625" style="123" customWidth="1"/>
    <col min="8702" max="8702" width="8.1640625" style="123" customWidth="1"/>
    <col min="8703" max="8705" width="14.5" style="123" customWidth="1"/>
    <col min="8706" max="8955" width="9.33203125" style="123"/>
    <col min="8956" max="8956" width="6.83203125" style="123" customWidth="1"/>
    <col min="8957" max="8957" width="60.1640625" style="123" customWidth="1"/>
    <col min="8958" max="8958" width="8.1640625" style="123" customWidth="1"/>
    <col min="8959" max="8961" width="14.5" style="123" customWidth="1"/>
    <col min="8962" max="9211" width="9.33203125" style="123"/>
    <col min="9212" max="9212" width="6.83203125" style="123" customWidth="1"/>
    <col min="9213" max="9213" width="60.1640625" style="123" customWidth="1"/>
    <col min="9214" max="9214" width="8.1640625" style="123" customWidth="1"/>
    <col min="9215" max="9217" width="14.5" style="123" customWidth="1"/>
    <col min="9218" max="9467" width="9.33203125" style="123"/>
    <col min="9468" max="9468" width="6.83203125" style="123" customWidth="1"/>
    <col min="9469" max="9469" width="60.1640625" style="123" customWidth="1"/>
    <col min="9470" max="9470" width="8.1640625" style="123" customWidth="1"/>
    <col min="9471" max="9473" width="14.5" style="123" customWidth="1"/>
    <col min="9474" max="9723" width="9.33203125" style="123"/>
    <col min="9724" max="9724" width="6.83203125" style="123" customWidth="1"/>
    <col min="9725" max="9725" width="60.1640625" style="123" customWidth="1"/>
    <col min="9726" max="9726" width="8.1640625" style="123" customWidth="1"/>
    <col min="9727" max="9729" width="14.5" style="123" customWidth="1"/>
    <col min="9730" max="9979" width="9.33203125" style="123"/>
    <col min="9980" max="9980" width="6.83203125" style="123" customWidth="1"/>
    <col min="9981" max="9981" width="60.1640625" style="123" customWidth="1"/>
    <col min="9982" max="9982" width="8.1640625" style="123" customWidth="1"/>
    <col min="9983" max="9985" width="14.5" style="123" customWidth="1"/>
    <col min="9986" max="10235" width="9.33203125" style="123"/>
    <col min="10236" max="10236" width="6.83203125" style="123" customWidth="1"/>
    <col min="10237" max="10237" width="60.1640625" style="123" customWidth="1"/>
    <col min="10238" max="10238" width="8.1640625" style="123" customWidth="1"/>
    <col min="10239" max="10241" width="14.5" style="123" customWidth="1"/>
    <col min="10242" max="10491" width="9.33203125" style="123"/>
    <col min="10492" max="10492" width="6.83203125" style="123" customWidth="1"/>
    <col min="10493" max="10493" width="60.1640625" style="123" customWidth="1"/>
    <col min="10494" max="10494" width="8.1640625" style="123" customWidth="1"/>
    <col min="10495" max="10497" width="14.5" style="123" customWidth="1"/>
    <col min="10498" max="10747" width="9.33203125" style="123"/>
    <col min="10748" max="10748" width="6.83203125" style="123" customWidth="1"/>
    <col min="10749" max="10749" width="60.1640625" style="123" customWidth="1"/>
    <col min="10750" max="10750" width="8.1640625" style="123" customWidth="1"/>
    <col min="10751" max="10753" width="14.5" style="123" customWidth="1"/>
    <col min="10754" max="11003" width="9.33203125" style="123"/>
    <col min="11004" max="11004" width="6.83203125" style="123" customWidth="1"/>
    <col min="11005" max="11005" width="60.1640625" style="123" customWidth="1"/>
    <col min="11006" max="11006" width="8.1640625" style="123" customWidth="1"/>
    <col min="11007" max="11009" width="14.5" style="123" customWidth="1"/>
    <col min="11010" max="11259" width="9.33203125" style="123"/>
    <col min="11260" max="11260" width="6.83203125" style="123" customWidth="1"/>
    <col min="11261" max="11261" width="60.1640625" style="123" customWidth="1"/>
    <col min="11262" max="11262" width="8.1640625" style="123" customWidth="1"/>
    <col min="11263" max="11265" width="14.5" style="123" customWidth="1"/>
    <col min="11266" max="11515" width="9.33203125" style="123"/>
    <col min="11516" max="11516" width="6.83203125" style="123" customWidth="1"/>
    <col min="11517" max="11517" width="60.1640625" style="123" customWidth="1"/>
    <col min="11518" max="11518" width="8.1640625" style="123" customWidth="1"/>
    <col min="11519" max="11521" width="14.5" style="123" customWidth="1"/>
    <col min="11522" max="11771" width="9.33203125" style="123"/>
    <col min="11772" max="11772" width="6.83203125" style="123" customWidth="1"/>
    <col min="11773" max="11773" width="60.1640625" style="123" customWidth="1"/>
    <col min="11774" max="11774" width="8.1640625" style="123" customWidth="1"/>
    <col min="11775" max="11777" width="14.5" style="123" customWidth="1"/>
    <col min="11778" max="12027" width="9.33203125" style="123"/>
    <col min="12028" max="12028" width="6.83203125" style="123" customWidth="1"/>
    <col min="12029" max="12029" width="60.1640625" style="123" customWidth="1"/>
    <col min="12030" max="12030" width="8.1640625" style="123" customWidth="1"/>
    <col min="12031" max="12033" width="14.5" style="123" customWidth="1"/>
    <col min="12034" max="12283" width="9.33203125" style="123"/>
    <col min="12284" max="12284" width="6.83203125" style="123" customWidth="1"/>
    <col min="12285" max="12285" width="60.1640625" style="123" customWidth="1"/>
    <col min="12286" max="12286" width="8.1640625" style="123" customWidth="1"/>
    <col min="12287" max="12289" width="14.5" style="123" customWidth="1"/>
    <col min="12290" max="12539" width="9.33203125" style="123"/>
    <col min="12540" max="12540" width="6.83203125" style="123" customWidth="1"/>
    <col min="12541" max="12541" width="60.1640625" style="123" customWidth="1"/>
    <col min="12542" max="12542" width="8.1640625" style="123" customWidth="1"/>
    <col min="12543" max="12545" width="14.5" style="123" customWidth="1"/>
    <col min="12546" max="12795" width="9.33203125" style="123"/>
    <col min="12796" max="12796" width="6.83203125" style="123" customWidth="1"/>
    <col min="12797" max="12797" width="60.1640625" style="123" customWidth="1"/>
    <col min="12798" max="12798" width="8.1640625" style="123" customWidth="1"/>
    <col min="12799" max="12801" width="14.5" style="123" customWidth="1"/>
    <col min="12802" max="13051" width="9.33203125" style="123"/>
    <col min="13052" max="13052" width="6.83203125" style="123" customWidth="1"/>
    <col min="13053" max="13053" width="60.1640625" style="123" customWidth="1"/>
    <col min="13054" max="13054" width="8.1640625" style="123" customWidth="1"/>
    <col min="13055" max="13057" width="14.5" style="123" customWidth="1"/>
    <col min="13058" max="13307" width="9.33203125" style="123"/>
    <col min="13308" max="13308" width="6.83203125" style="123" customWidth="1"/>
    <col min="13309" max="13309" width="60.1640625" style="123" customWidth="1"/>
    <col min="13310" max="13310" width="8.1640625" style="123" customWidth="1"/>
    <col min="13311" max="13313" width="14.5" style="123" customWidth="1"/>
    <col min="13314" max="13563" width="9.33203125" style="123"/>
    <col min="13564" max="13564" width="6.83203125" style="123" customWidth="1"/>
    <col min="13565" max="13565" width="60.1640625" style="123" customWidth="1"/>
    <col min="13566" max="13566" width="8.1640625" style="123" customWidth="1"/>
    <col min="13567" max="13569" width="14.5" style="123" customWidth="1"/>
    <col min="13570" max="13819" width="9.33203125" style="123"/>
    <col min="13820" max="13820" width="6.83203125" style="123" customWidth="1"/>
    <col min="13821" max="13821" width="60.1640625" style="123" customWidth="1"/>
    <col min="13822" max="13822" width="8.1640625" style="123" customWidth="1"/>
    <col min="13823" max="13825" width="14.5" style="123" customWidth="1"/>
    <col min="13826" max="14075" width="9.33203125" style="123"/>
    <col min="14076" max="14076" width="6.83203125" style="123" customWidth="1"/>
    <col min="14077" max="14077" width="60.1640625" style="123" customWidth="1"/>
    <col min="14078" max="14078" width="8.1640625" style="123" customWidth="1"/>
    <col min="14079" max="14081" width="14.5" style="123" customWidth="1"/>
    <col min="14082" max="14331" width="9.33203125" style="123"/>
    <col min="14332" max="14332" width="6.83203125" style="123" customWidth="1"/>
    <col min="14333" max="14333" width="60.1640625" style="123" customWidth="1"/>
    <col min="14334" max="14334" width="8.1640625" style="123" customWidth="1"/>
    <col min="14335" max="14337" width="14.5" style="123" customWidth="1"/>
    <col min="14338" max="14587" width="9.33203125" style="123"/>
    <col min="14588" max="14588" width="6.83203125" style="123" customWidth="1"/>
    <col min="14589" max="14589" width="60.1640625" style="123" customWidth="1"/>
    <col min="14590" max="14590" width="8.1640625" style="123" customWidth="1"/>
    <col min="14591" max="14593" width="14.5" style="123" customWidth="1"/>
    <col min="14594" max="14843" width="9.33203125" style="123"/>
    <col min="14844" max="14844" width="6.83203125" style="123" customWidth="1"/>
    <col min="14845" max="14845" width="60.1640625" style="123" customWidth="1"/>
    <col min="14846" max="14846" width="8.1640625" style="123" customWidth="1"/>
    <col min="14847" max="14849" width="14.5" style="123" customWidth="1"/>
    <col min="14850" max="15099" width="9.33203125" style="123"/>
    <col min="15100" max="15100" width="6.83203125" style="123" customWidth="1"/>
    <col min="15101" max="15101" width="60.1640625" style="123" customWidth="1"/>
    <col min="15102" max="15102" width="8.1640625" style="123" customWidth="1"/>
    <col min="15103" max="15105" width="14.5" style="123" customWidth="1"/>
    <col min="15106" max="15355" width="9.33203125" style="123"/>
    <col min="15356" max="15356" width="6.83203125" style="123" customWidth="1"/>
    <col min="15357" max="15357" width="60.1640625" style="123" customWidth="1"/>
    <col min="15358" max="15358" width="8.1640625" style="123" customWidth="1"/>
    <col min="15359" max="15361" width="14.5" style="123" customWidth="1"/>
    <col min="15362" max="15611" width="9.33203125" style="123"/>
    <col min="15612" max="15612" width="6.83203125" style="123" customWidth="1"/>
    <col min="15613" max="15613" width="60.1640625" style="123" customWidth="1"/>
    <col min="15614" max="15614" width="8.1640625" style="123" customWidth="1"/>
    <col min="15615" max="15617" width="14.5" style="123" customWidth="1"/>
    <col min="15618" max="15867" width="9.33203125" style="123"/>
    <col min="15868" max="15868" width="6.83203125" style="123" customWidth="1"/>
    <col min="15869" max="15869" width="60.1640625" style="123" customWidth="1"/>
    <col min="15870" max="15870" width="8.1640625" style="123" customWidth="1"/>
    <col min="15871" max="15873" width="14.5" style="123" customWidth="1"/>
    <col min="15874" max="16123" width="9.33203125" style="123"/>
    <col min="16124" max="16124" width="6.83203125" style="123" customWidth="1"/>
    <col min="16125" max="16125" width="60.1640625" style="123" customWidth="1"/>
    <col min="16126" max="16126" width="8.1640625" style="123" customWidth="1"/>
    <col min="16127" max="16129" width="14.5" style="123" customWidth="1"/>
    <col min="16130" max="16384" width="9.33203125" style="123"/>
  </cols>
  <sheetData>
    <row r="1" spans="1:13" s="117" customFormat="1" ht="51.75" customHeight="1" x14ac:dyDescent="0.2">
      <c r="A1" s="964" t="s">
        <v>376</v>
      </c>
      <c r="B1" s="965"/>
      <c r="C1" s="965"/>
      <c r="D1" s="965"/>
      <c r="E1" s="965"/>
      <c r="F1" s="965"/>
    </row>
    <row r="2" spans="1:13" s="120" customFormat="1" ht="12" customHeight="1" x14ac:dyDescent="0.2">
      <c r="A2" s="118"/>
      <c r="B2" s="118"/>
      <c r="C2" s="119"/>
      <c r="D2" s="119"/>
      <c r="E2" s="119"/>
      <c r="F2" s="119" t="s">
        <v>1</v>
      </c>
    </row>
    <row r="3" spans="1:13" ht="38.25" customHeight="1" x14ac:dyDescent="0.2">
      <c r="A3" s="121" t="s">
        <v>269</v>
      </c>
      <c r="B3" s="121" t="s">
        <v>284</v>
      </c>
      <c r="C3" s="122" t="s">
        <v>285</v>
      </c>
      <c r="D3" s="122" t="s">
        <v>335</v>
      </c>
      <c r="E3" s="122" t="s">
        <v>398</v>
      </c>
      <c r="F3" s="122" t="s">
        <v>399</v>
      </c>
    </row>
    <row r="4" spans="1:13" s="125" customFormat="1" ht="12.95" customHeight="1" x14ac:dyDescent="0.2">
      <c r="A4" s="124" t="s">
        <v>5</v>
      </c>
      <c r="B4" s="124" t="s">
        <v>6</v>
      </c>
      <c r="C4" s="124" t="s">
        <v>7</v>
      </c>
      <c r="D4" s="285" t="s">
        <v>8</v>
      </c>
      <c r="E4" s="286" t="s">
        <v>263</v>
      </c>
      <c r="F4" s="124" t="s">
        <v>365</v>
      </c>
    </row>
    <row r="5" spans="1:13" s="125" customFormat="1" ht="15.95" customHeight="1" x14ac:dyDescent="0.2">
      <c r="A5" s="966" t="s">
        <v>260</v>
      </c>
      <c r="B5" s="967"/>
      <c r="C5" s="967"/>
      <c r="D5" s="967"/>
      <c r="E5" s="967"/>
      <c r="F5" s="968"/>
    </row>
    <row r="6" spans="1:13" s="125" customFormat="1" ht="25.5" customHeight="1" x14ac:dyDescent="0.2">
      <c r="A6" s="126" t="s">
        <v>9</v>
      </c>
      <c r="B6" s="127" t="s">
        <v>287</v>
      </c>
      <c r="C6" s="126" t="s">
        <v>288</v>
      </c>
      <c r="D6" s="287"/>
      <c r="E6" s="288"/>
      <c r="F6" s="128">
        <f>SUM(D6:E6)</f>
        <v>0</v>
      </c>
    </row>
    <row r="7" spans="1:13" s="125" customFormat="1" ht="30" customHeight="1" x14ac:dyDescent="0.2">
      <c r="A7" s="129" t="s">
        <v>12</v>
      </c>
      <c r="B7" s="130" t="s">
        <v>289</v>
      </c>
      <c r="C7" s="129" t="s">
        <v>290</v>
      </c>
      <c r="D7" s="289"/>
      <c r="E7" s="290"/>
      <c r="F7" s="131">
        <f>SUM(D7:E7)</f>
        <v>0</v>
      </c>
    </row>
    <row r="8" spans="1:13" s="125" customFormat="1" ht="25.5" customHeight="1" x14ac:dyDescent="0.2">
      <c r="A8" s="129" t="s">
        <v>15</v>
      </c>
      <c r="B8" s="130" t="s">
        <v>291</v>
      </c>
      <c r="C8" s="132" t="s">
        <v>292</v>
      </c>
      <c r="D8" s="289"/>
      <c r="E8" s="290"/>
      <c r="F8" s="131">
        <f>SUM(D8:E8)</f>
        <v>0</v>
      </c>
    </row>
    <row r="9" spans="1:13" s="125" customFormat="1" ht="25.5" customHeight="1" x14ac:dyDescent="0.2">
      <c r="A9" s="254" t="s">
        <v>18</v>
      </c>
      <c r="B9" s="255" t="s">
        <v>293</v>
      </c>
      <c r="C9" s="256" t="s">
        <v>294</v>
      </c>
      <c r="D9" s="291"/>
      <c r="E9" s="292">
        <v>746330</v>
      </c>
      <c r="F9" s="278">
        <v>746330</v>
      </c>
      <c r="I9" s="292"/>
      <c r="J9" s="528"/>
      <c r="M9" s="528"/>
    </row>
    <row r="10" spans="1:13" s="125" customFormat="1" ht="27.75" customHeight="1" x14ac:dyDescent="0.2">
      <c r="A10" s="147" t="s">
        <v>21</v>
      </c>
      <c r="B10" s="260" t="s">
        <v>295</v>
      </c>
      <c r="C10" s="147" t="s">
        <v>35</v>
      </c>
      <c r="D10" s="293">
        <f>SUM(D6:D9)</f>
        <v>0</v>
      </c>
      <c r="E10" s="294">
        <f>SUM(E6:E9)</f>
        <v>746330</v>
      </c>
      <c r="F10" s="261">
        <f>SUM(F6:F9)</f>
        <v>746330</v>
      </c>
    </row>
    <row r="11" spans="1:13" s="125" customFormat="1" ht="24.75" customHeight="1" x14ac:dyDescent="0.2">
      <c r="A11" s="257" t="s">
        <v>24</v>
      </c>
      <c r="B11" s="258" t="s">
        <v>296</v>
      </c>
      <c r="C11" s="257" t="s">
        <v>297</v>
      </c>
      <c r="D11" s="295"/>
      <c r="E11" s="296"/>
      <c r="F11" s="259">
        <f>SUM(D11:E11)</f>
        <v>0</v>
      </c>
    </row>
    <row r="12" spans="1:13" s="125" customFormat="1" ht="30" customHeight="1" x14ac:dyDescent="0.2">
      <c r="A12" s="129" t="s">
        <v>27</v>
      </c>
      <c r="B12" s="130" t="s">
        <v>298</v>
      </c>
      <c r="C12" s="129" t="s">
        <v>299</v>
      </c>
      <c r="D12" s="297"/>
      <c r="E12" s="298"/>
      <c r="F12" s="259">
        <f>SUM(D12:E12)</f>
        <v>0</v>
      </c>
    </row>
    <row r="13" spans="1:13" s="125" customFormat="1" ht="30" customHeight="1" x14ac:dyDescent="0.2">
      <c r="A13" s="129" t="s">
        <v>30</v>
      </c>
      <c r="B13" s="130" t="s">
        <v>300</v>
      </c>
      <c r="C13" s="129" t="s">
        <v>301</v>
      </c>
      <c r="D13" s="297"/>
      <c r="E13" s="298"/>
      <c r="F13" s="259">
        <f>SUM(D13:E13)</f>
        <v>0</v>
      </c>
    </row>
    <row r="14" spans="1:13" s="125" customFormat="1" ht="30" customHeight="1" x14ac:dyDescent="0.2">
      <c r="A14" s="254" t="s">
        <v>33</v>
      </c>
      <c r="B14" s="255" t="s">
        <v>302</v>
      </c>
      <c r="C14" s="254" t="s">
        <v>303</v>
      </c>
      <c r="D14" s="299"/>
      <c r="E14" s="300"/>
      <c r="F14" s="259">
        <f>SUM(D14:E14)</f>
        <v>0</v>
      </c>
    </row>
    <row r="15" spans="1:13" s="125" customFormat="1" ht="21.75" customHeight="1" x14ac:dyDescent="0.2">
      <c r="A15" s="147" t="s">
        <v>36</v>
      </c>
      <c r="B15" s="265" t="s">
        <v>277</v>
      </c>
      <c r="C15" s="266" t="s">
        <v>58</v>
      </c>
      <c r="D15" s="293">
        <f>SUM(D11:D14)</f>
        <v>0</v>
      </c>
      <c r="E15" s="294">
        <f>SUM(E11:E14)</f>
        <v>0</v>
      </c>
      <c r="F15" s="261">
        <f>SUM(F11:F14)</f>
        <v>0</v>
      </c>
    </row>
    <row r="16" spans="1:13" s="139" customFormat="1" ht="16.5" customHeight="1" x14ac:dyDescent="0.2">
      <c r="A16" s="257" t="s">
        <v>38</v>
      </c>
      <c r="B16" s="262" t="s">
        <v>106</v>
      </c>
      <c r="C16" s="263" t="s">
        <v>107</v>
      </c>
      <c r="D16" s="301"/>
      <c r="E16" s="302"/>
      <c r="F16" s="264">
        <f>SUM(D16:E16)</f>
        <v>0</v>
      </c>
    </row>
    <row r="17" spans="1:6" s="139" customFormat="1" ht="16.5" customHeight="1" x14ac:dyDescent="0.2">
      <c r="A17" s="129" t="s">
        <v>40</v>
      </c>
      <c r="B17" s="136" t="s">
        <v>109</v>
      </c>
      <c r="C17" s="137" t="s">
        <v>110</v>
      </c>
      <c r="D17" s="303"/>
      <c r="E17" s="304"/>
      <c r="F17" s="138">
        <f>SUM(D17:E17)</f>
        <v>0</v>
      </c>
    </row>
    <row r="18" spans="1:6" s="139" customFormat="1" ht="16.5" customHeight="1" x14ac:dyDescent="0.2">
      <c r="A18" s="129" t="s">
        <v>42</v>
      </c>
      <c r="B18" s="136" t="s">
        <v>304</v>
      </c>
      <c r="C18" s="137" t="s">
        <v>113</v>
      </c>
      <c r="D18" s="303">
        <f>SUM(D19:D20)</f>
        <v>0</v>
      </c>
      <c r="E18" s="304">
        <f>SUM(E19:E20)</f>
        <v>0</v>
      </c>
      <c r="F18" s="138">
        <f>SUM(F19:F20)</f>
        <v>0</v>
      </c>
    </row>
    <row r="19" spans="1:6" s="139" customFormat="1" ht="16.5" customHeight="1" x14ac:dyDescent="0.2">
      <c r="A19" s="129" t="s">
        <v>44</v>
      </c>
      <c r="B19" s="140" t="s">
        <v>305</v>
      </c>
      <c r="C19" s="141" t="s">
        <v>306</v>
      </c>
      <c r="D19" s="305"/>
      <c r="E19" s="306"/>
      <c r="F19" s="142">
        <f t="shared" ref="F19:F27" si="0">SUM(D19:E19)</f>
        <v>0</v>
      </c>
    </row>
    <row r="20" spans="1:6" s="143" customFormat="1" ht="16.5" customHeight="1" x14ac:dyDescent="0.2">
      <c r="A20" s="129" t="s">
        <v>46</v>
      </c>
      <c r="B20" s="140" t="s">
        <v>307</v>
      </c>
      <c r="C20" s="141" t="s">
        <v>308</v>
      </c>
      <c r="D20" s="305"/>
      <c r="E20" s="306"/>
      <c r="F20" s="142">
        <f t="shared" si="0"/>
        <v>0</v>
      </c>
    </row>
    <row r="21" spans="1:6" s="143" customFormat="1" ht="16.5" customHeight="1" x14ac:dyDescent="0.2">
      <c r="A21" s="129" t="s">
        <v>48</v>
      </c>
      <c r="B21" s="144" t="s">
        <v>115</v>
      </c>
      <c r="C21" s="137" t="s">
        <v>116</v>
      </c>
      <c r="D21" s="305"/>
      <c r="E21" s="306"/>
      <c r="F21" s="142">
        <f t="shared" si="0"/>
        <v>0</v>
      </c>
    </row>
    <row r="22" spans="1:6" s="139" customFormat="1" ht="16.5" customHeight="1" x14ac:dyDescent="0.2">
      <c r="A22" s="129" t="s">
        <v>50</v>
      </c>
      <c r="B22" s="136" t="s">
        <v>118</v>
      </c>
      <c r="C22" s="137" t="s">
        <v>119</v>
      </c>
      <c r="D22" s="303"/>
      <c r="E22" s="304"/>
      <c r="F22" s="142">
        <f t="shared" si="0"/>
        <v>0</v>
      </c>
    </row>
    <row r="23" spans="1:6" s="139" customFormat="1" ht="16.5" customHeight="1" x14ac:dyDescent="0.2">
      <c r="A23" s="129" t="s">
        <v>53</v>
      </c>
      <c r="B23" s="136" t="s">
        <v>309</v>
      </c>
      <c r="C23" s="137" t="s">
        <v>122</v>
      </c>
      <c r="D23" s="303"/>
      <c r="E23" s="304"/>
      <c r="F23" s="142">
        <f t="shared" si="0"/>
        <v>0</v>
      </c>
    </row>
    <row r="24" spans="1:6" s="143" customFormat="1" ht="16.5" customHeight="1" x14ac:dyDescent="0.2">
      <c r="A24" s="129" t="s">
        <v>56</v>
      </c>
      <c r="B24" s="136" t="s">
        <v>310</v>
      </c>
      <c r="C24" s="137" t="s">
        <v>125</v>
      </c>
      <c r="D24" s="303"/>
      <c r="E24" s="304"/>
      <c r="F24" s="142">
        <f t="shared" si="0"/>
        <v>0</v>
      </c>
    </row>
    <row r="25" spans="1:6" s="143" customFormat="1" ht="16.5" customHeight="1" x14ac:dyDescent="0.2">
      <c r="A25" s="129" t="s">
        <v>59</v>
      </c>
      <c r="B25" s="145" t="s">
        <v>127</v>
      </c>
      <c r="C25" s="137" t="s">
        <v>128</v>
      </c>
      <c r="D25" s="303"/>
      <c r="E25" s="304"/>
      <c r="F25" s="142">
        <f t="shared" si="0"/>
        <v>0</v>
      </c>
    </row>
    <row r="26" spans="1:6" s="143" customFormat="1" ht="16.5" customHeight="1" x14ac:dyDescent="0.2">
      <c r="A26" s="129" t="s">
        <v>61</v>
      </c>
      <c r="B26" s="136" t="s">
        <v>311</v>
      </c>
      <c r="C26" s="137" t="s">
        <v>131</v>
      </c>
      <c r="D26" s="303"/>
      <c r="E26" s="304"/>
      <c r="F26" s="142">
        <f t="shared" si="0"/>
        <v>0</v>
      </c>
    </row>
    <row r="27" spans="1:6" s="143" customFormat="1" ht="16.5" customHeight="1" x14ac:dyDescent="0.2">
      <c r="A27" s="129" t="s">
        <v>63</v>
      </c>
      <c r="B27" s="136" t="s">
        <v>312</v>
      </c>
      <c r="C27" s="137" t="s">
        <v>134</v>
      </c>
      <c r="D27" s="303"/>
      <c r="E27" s="304"/>
      <c r="F27" s="142">
        <f t="shared" si="0"/>
        <v>0</v>
      </c>
    </row>
    <row r="28" spans="1:6" s="143" customFormat="1" ht="16.5" customHeight="1" x14ac:dyDescent="0.2">
      <c r="A28" s="254" t="s">
        <v>65</v>
      </c>
      <c r="B28" s="267" t="s">
        <v>136</v>
      </c>
      <c r="C28" s="268" t="s">
        <v>137</v>
      </c>
      <c r="D28" s="307"/>
      <c r="E28" s="704">
        <v>23559</v>
      </c>
      <c r="F28" s="142">
        <v>23559</v>
      </c>
    </row>
    <row r="29" spans="1:6" s="143" customFormat="1" ht="21" customHeight="1" x14ac:dyDescent="0.2">
      <c r="A29" s="147" t="s">
        <v>67</v>
      </c>
      <c r="B29" s="148" t="s">
        <v>313</v>
      </c>
      <c r="C29" s="269" t="s">
        <v>140</v>
      </c>
      <c r="D29" s="308">
        <f>SUM(D16+D17+D18+D21+D22+D23+D24+D25+D26+D27+D28)</f>
        <v>0</v>
      </c>
      <c r="E29" s="309">
        <f>SUM(E16+E17+E18+E21+E22+E23+E24+E25+E26+E27+E28)</f>
        <v>23559</v>
      </c>
      <c r="F29" s="150">
        <f>SUM(F16+F17+F18+F21+F22+F23+F24+F25+F26+F27+F28)</f>
        <v>23559</v>
      </c>
    </row>
    <row r="30" spans="1:6" s="146" customFormat="1" ht="21" customHeight="1" x14ac:dyDescent="0.2">
      <c r="A30" s="147" t="s">
        <v>69</v>
      </c>
      <c r="B30" s="148" t="s">
        <v>279</v>
      </c>
      <c r="C30" s="269" t="s">
        <v>158</v>
      </c>
      <c r="D30" s="308"/>
      <c r="E30" s="309"/>
      <c r="F30" s="150">
        <f>SUM(D30:E30)</f>
        <v>0</v>
      </c>
    </row>
    <row r="31" spans="1:6" s="143" customFormat="1" ht="21" customHeight="1" x14ac:dyDescent="0.2">
      <c r="A31" s="147" t="s">
        <v>71</v>
      </c>
      <c r="B31" s="148" t="s">
        <v>272</v>
      </c>
      <c r="C31" s="269" t="s">
        <v>167</v>
      </c>
      <c r="D31" s="310"/>
      <c r="E31" s="311"/>
      <c r="F31" s="274">
        <f>SUM(D31:E31)</f>
        <v>0</v>
      </c>
    </row>
    <row r="32" spans="1:6" s="143" customFormat="1" ht="21" customHeight="1" x14ac:dyDescent="0.2">
      <c r="A32" s="270" t="s">
        <v>74</v>
      </c>
      <c r="B32" s="271" t="s">
        <v>280</v>
      </c>
      <c r="C32" s="272" t="s">
        <v>176</v>
      </c>
      <c r="D32" s="312"/>
      <c r="E32" s="313"/>
      <c r="F32" s="273">
        <f>SUM(D32:E32)</f>
        <v>0</v>
      </c>
    </row>
    <row r="33" spans="1:12" s="143" customFormat="1" ht="21" customHeight="1" x14ac:dyDescent="0.2">
      <c r="A33" s="147" t="s">
        <v>77</v>
      </c>
      <c r="B33" s="148" t="s">
        <v>314</v>
      </c>
      <c r="C33" s="149"/>
      <c r="D33" s="308">
        <f>D10+D15+D29+D30+D31+D32</f>
        <v>0</v>
      </c>
      <c r="E33" s="309">
        <f>E10+E15+E29+E30+E31+E32</f>
        <v>769889</v>
      </c>
      <c r="F33" s="150">
        <f>F10+F15+F29+F30+F31+F32</f>
        <v>769889</v>
      </c>
    </row>
    <row r="34" spans="1:12" s="139" customFormat="1" ht="20.25" customHeight="1" x14ac:dyDescent="0.2">
      <c r="A34" s="129" t="s">
        <v>80</v>
      </c>
      <c r="B34" s="151" t="s">
        <v>315</v>
      </c>
      <c r="C34" s="154" t="s">
        <v>185</v>
      </c>
      <c r="D34" s="517">
        <f>SUM(D35:D36)</f>
        <v>1102783</v>
      </c>
      <c r="E34" s="518">
        <f>SUM(E35:E36)</f>
        <v>1102783</v>
      </c>
      <c r="F34" s="519">
        <f>SUM(F35:F36)</f>
        <v>1102783</v>
      </c>
    </row>
    <row r="35" spans="1:12" s="139" customFormat="1" ht="20.25" customHeight="1" x14ac:dyDescent="0.2">
      <c r="A35" s="129" t="s">
        <v>82</v>
      </c>
      <c r="B35" s="101" t="s">
        <v>187</v>
      </c>
      <c r="C35" s="154" t="s">
        <v>188</v>
      </c>
      <c r="D35" s="517">
        <v>1102783</v>
      </c>
      <c r="E35" s="518">
        <v>1102783</v>
      </c>
      <c r="F35" s="519">
        <v>1102783</v>
      </c>
    </row>
    <row r="36" spans="1:12" s="139" customFormat="1" ht="20.25" customHeight="1" x14ac:dyDescent="0.2">
      <c r="A36" s="129" t="s">
        <v>84</v>
      </c>
      <c r="B36" s="101" t="s">
        <v>190</v>
      </c>
      <c r="C36" s="154" t="s">
        <v>191</v>
      </c>
      <c r="D36" s="517"/>
      <c r="E36" s="518"/>
      <c r="F36" s="519">
        <f>SUM(D36:E36)</f>
        <v>0</v>
      </c>
    </row>
    <row r="37" spans="1:12" s="139" customFormat="1" ht="20.25" customHeight="1" x14ac:dyDescent="0.2">
      <c r="A37" s="129" t="s">
        <v>86</v>
      </c>
      <c r="B37" s="151" t="s">
        <v>316</v>
      </c>
      <c r="C37" s="154" t="s">
        <v>317</v>
      </c>
      <c r="D37" s="517">
        <f>SUM(D38:D39)</f>
        <v>39950643</v>
      </c>
      <c r="E37" s="517">
        <f>SUM(E38:E39)</f>
        <v>41990497</v>
      </c>
      <c r="F37" s="519">
        <f>SUM(F38:F39)</f>
        <v>41719140</v>
      </c>
      <c r="J37" s="702"/>
      <c r="K37" s="702"/>
      <c r="L37" s="702"/>
    </row>
    <row r="38" spans="1:12" s="139" customFormat="1" ht="20.25" customHeight="1" x14ac:dyDescent="0.2">
      <c r="A38" s="129"/>
      <c r="B38" s="214" t="s">
        <v>340</v>
      </c>
      <c r="C38" s="215" t="s">
        <v>317</v>
      </c>
      <c r="D38" s="517">
        <v>29770000</v>
      </c>
      <c r="E38" s="518">
        <v>29770000</v>
      </c>
      <c r="F38" s="519">
        <v>29770000</v>
      </c>
    </row>
    <row r="39" spans="1:12" s="139" customFormat="1" ht="20.25" customHeight="1" x14ac:dyDescent="0.2">
      <c r="A39" s="254"/>
      <c r="B39" s="275" t="s">
        <v>341</v>
      </c>
      <c r="C39" s="276" t="s">
        <v>317</v>
      </c>
      <c r="D39" s="520">
        <v>10180643</v>
      </c>
      <c r="E39" s="521">
        <v>12220497</v>
      </c>
      <c r="F39" s="522">
        <v>11949140</v>
      </c>
    </row>
    <row r="40" spans="1:12" s="139" customFormat="1" ht="20.25" customHeight="1" x14ac:dyDescent="0.2">
      <c r="A40" s="277" t="s">
        <v>89</v>
      </c>
      <c r="B40" s="148" t="s">
        <v>318</v>
      </c>
      <c r="C40" s="155" t="s">
        <v>319</v>
      </c>
      <c r="D40" s="314">
        <f>SUM(D34+D37)</f>
        <v>41053426</v>
      </c>
      <c r="E40" s="315">
        <f>SUM(E34+E37)</f>
        <v>43093280</v>
      </c>
      <c r="F40" s="156">
        <f>SUM(F34+F37)</f>
        <v>42821923</v>
      </c>
    </row>
    <row r="41" spans="1:12" s="139" customFormat="1" ht="20.25" customHeight="1" x14ac:dyDescent="0.2">
      <c r="A41" s="147" t="s">
        <v>93</v>
      </c>
      <c r="B41" s="148" t="s">
        <v>320</v>
      </c>
      <c r="C41" s="155" t="s">
        <v>194</v>
      </c>
      <c r="D41" s="314">
        <f>D40</f>
        <v>41053426</v>
      </c>
      <c r="E41" s="315">
        <f>E40</f>
        <v>43093280</v>
      </c>
      <c r="F41" s="156">
        <f>F40</f>
        <v>42821923</v>
      </c>
    </row>
    <row r="42" spans="1:12" s="139" customFormat="1" ht="27" customHeight="1" x14ac:dyDescent="0.2">
      <c r="A42" s="147" t="s">
        <v>96</v>
      </c>
      <c r="B42" s="148" t="s">
        <v>321</v>
      </c>
      <c r="C42" s="157"/>
      <c r="D42" s="314">
        <f>D33+D41</f>
        <v>41053426</v>
      </c>
      <c r="E42" s="315">
        <f>E33+E41</f>
        <v>43863169</v>
      </c>
      <c r="F42" s="156">
        <f>F33+F41</f>
        <v>43591812</v>
      </c>
    </row>
    <row r="43" spans="1:12" s="139" customFormat="1" ht="15" customHeight="1" x14ac:dyDescent="0.2">
      <c r="A43" s="158"/>
      <c r="B43" s="159"/>
      <c r="C43" s="160"/>
      <c r="D43" s="161"/>
      <c r="E43" s="161"/>
      <c r="F43" s="161"/>
    </row>
    <row r="44" spans="1:12" s="139" customFormat="1" ht="15" customHeight="1" x14ac:dyDescent="0.2">
      <c r="A44" s="969" t="s">
        <v>322</v>
      </c>
      <c r="B44" s="969"/>
      <c r="C44" s="969"/>
      <c r="D44" s="969"/>
      <c r="E44" s="969"/>
      <c r="F44" s="162"/>
    </row>
    <row r="45" spans="1:12" s="139" customFormat="1" ht="38.25" customHeight="1" x14ac:dyDescent="0.2">
      <c r="A45" s="122" t="s">
        <v>269</v>
      </c>
      <c r="B45" s="122" t="s">
        <v>262</v>
      </c>
      <c r="C45" s="163" t="s">
        <v>285</v>
      </c>
      <c r="D45" s="122" t="s">
        <v>335</v>
      </c>
      <c r="E45" s="122" t="s">
        <v>398</v>
      </c>
      <c r="F45" s="122" t="s">
        <v>399</v>
      </c>
    </row>
    <row r="46" spans="1:12" s="139" customFormat="1" ht="15" customHeight="1" x14ac:dyDescent="0.2">
      <c r="A46" s="164" t="s">
        <v>5</v>
      </c>
      <c r="B46" s="164" t="s">
        <v>6</v>
      </c>
      <c r="C46" s="164"/>
      <c r="D46" s="316" t="s">
        <v>8</v>
      </c>
      <c r="E46" s="317" t="s">
        <v>263</v>
      </c>
      <c r="F46" s="164" t="s">
        <v>286</v>
      </c>
    </row>
    <row r="47" spans="1:12" s="139" customFormat="1" ht="17.25" customHeight="1" x14ac:dyDescent="0.2">
      <c r="A47" s="165" t="s">
        <v>9</v>
      </c>
      <c r="B47" s="166" t="s">
        <v>199</v>
      </c>
      <c r="C47" s="167" t="s">
        <v>200</v>
      </c>
      <c r="D47" s="318">
        <v>25084754</v>
      </c>
      <c r="E47" s="523">
        <v>27579754</v>
      </c>
      <c r="F47" s="168">
        <v>27193702</v>
      </c>
    </row>
    <row r="48" spans="1:12" s="139" customFormat="1" ht="17.25" customHeight="1" x14ac:dyDescent="0.2">
      <c r="A48" s="169" t="s">
        <v>12</v>
      </c>
      <c r="B48" s="170" t="s">
        <v>201</v>
      </c>
      <c r="C48" s="171" t="s">
        <v>202</v>
      </c>
      <c r="D48" s="319">
        <v>4864374.5892000012</v>
      </c>
      <c r="E48" s="206">
        <v>5910236</v>
      </c>
      <c r="F48" s="168">
        <v>5759213</v>
      </c>
    </row>
    <row r="49" spans="1:7" s="139" customFormat="1" ht="17.25" customHeight="1" x14ac:dyDescent="0.2">
      <c r="A49" s="169" t="s">
        <v>15</v>
      </c>
      <c r="B49" s="170" t="s">
        <v>203</v>
      </c>
      <c r="C49" s="171" t="s">
        <v>204</v>
      </c>
      <c r="D49" s="319">
        <v>11004297.409448819</v>
      </c>
      <c r="E49" s="206">
        <v>9993179</v>
      </c>
      <c r="F49" s="168">
        <v>9197802</v>
      </c>
    </row>
    <row r="50" spans="1:7" s="139" customFormat="1" ht="17.25" customHeight="1" x14ac:dyDescent="0.2">
      <c r="A50" s="169" t="s">
        <v>18</v>
      </c>
      <c r="B50" s="170" t="s">
        <v>205</v>
      </c>
      <c r="C50" s="171" t="s">
        <v>206</v>
      </c>
      <c r="D50" s="319"/>
      <c r="E50" s="206"/>
      <c r="F50" s="168">
        <f>SUM(D50:E50)</f>
        <v>0</v>
      </c>
    </row>
    <row r="51" spans="1:7" s="139" customFormat="1" ht="17.25" customHeight="1" x14ac:dyDescent="0.2">
      <c r="A51" s="169" t="s">
        <v>21</v>
      </c>
      <c r="B51" s="170" t="s">
        <v>207</v>
      </c>
      <c r="C51" s="171" t="s">
        <v>208</v>
      </c>
      <c r="D51" s="319"/>
      <c r="E51" s="206"/>
      <c r="F51" s="168">
        <f>SUM(D51:E51)</f>
        <v>0</v>
      </c>
    </row>
    <row r="52" spans="1:7" s="125" customFormat="1" ht="17.25" customHeight="1" x14ac:dyDescent="0.2">
      <c r="A52" s="173" t="s">
        <v>24</v>
      </c>
      <c r="B52" s="174" t="s">
        <v>323</v>
      </c>
      <c r="C52" s="175" t="s">
        <v>225</v>
      </c>
      <c r="D52" s="320">
        <f>SUM(D47:D51)</f>
        <v>40953425.998648822</v>
      </c>
      <c r="E52" s="321">
        <f>SUM(E47:E51)</f>
        <v>43483169</v>
      </c>
      <c r="F52" s="176">
        <f>SUM(F47:F51)</f>
        <v>42150717</v>
      </c>
      <c r="G52" s="177"/>
    </row>
    <row r="53" spans="1:7" s="179" customFormat="1" ht="17.25" customHeight="1" x14ac:dyDescent="0.2">
      <c r="A53" s="169" t="s">
        <v>27</v>
      </c>
      <c r="B53" s="170" t="s">
        <v>324</v>
      </c>
      <c r="C53" s="171" t="s">
        <v>227</v>
      </c>
      <c r="D53" s="319">
        <v>100000</v>
      </c>
      <c r="E53" s="206">
        <v>380000</v>
      </c>
      <c r="F53" s="172">
        <v>308858</v>
      </c>
      <c r="G53" s="178"/>
    </row>
    <row r="54" spans="1:7" ht="17.25" customHeight="1" x14ac:dyDescent="0.2">
      <c r="A54" s="169" t="s">
        <v>30</v>
      </c>
      <c r="B54" s="170" t="s">
        <v>228</v>
      </c>
      <c r="C54" s="171" t="s">
        <v>229</v>
      </c>
      <c r="D54" s="319"/>
      <c r="E54" s="206"/>
      <c r="F54" s="172"/>
      <c r="G54" s="180"/>
    </row>
    <row r="55" spans="1:7" ht="17.25" customHeight="1" x14ac:dyDescent="0.2">
      <c r="A55" s="279" t="s">
        <v>33</v>
      </c>
      <c r="B55" s="280" t="s">
        <v>325</v>
      </c>
      <c r="C55" s="281" t="s">
        <v>231</v>
      </c>
      <c r="D55" s="322"/>
      <c r="E55" s="323"/>
      <c r="F55" s="282"/>
      <c r="G55" s="180"/>
    </row>
    <row r="56" spans="1:7" ht="17.25" customHeight="1" x14ac:dyDescent="0.2">
      <c r="A56" s="181" t="s">
        <v>36</v>
      </c>
      <c r="B56" s="283" t="s">
        <v>326</v>
      </c>
      <c r="C56" s="157" t="s">
        <v>243</v>
      </c>
      <c r="D56" s="324">
        <f>SUM(D53:D55)</f>
        <v>100000</v>
      </c>
      <c r="E56" s="325">
        <f>SUM(E53:E55)</f>
        <v>380000</v>
      </c>
      <c r="F56" s="284">
        <f>SUM(F53:F55)</f>
        <v>308858</v>
      </c>
      <c r="G56" s="180"/>
    </row>
    <row r="57" spans="1:7" ht="17.25" customHeight="1" x14ac:dyDescent="0.2">
      <c r="A57" s="181" t="s">
        <v>38</v>
      </c>
      <c r="B57" s="182" t="s">
        <v>327</v>
      </c>
      <c r="C57" s="157" t="s">
        <v>328</v>
      </c>
      <c r="D57" s="326">
        <f>D52+D56</f>
        <v>41053425.998648822</v>
      </c>
      <c r="E57" s="209">
        <f>E52+E56</f>
        <v>43863169</v>
      </c>
      <c r="F57" s="183">
        <f>F52+F56</f>
        <v>42459575</v>
      </c>
      <c r="G57" s="180"/>
    </row>
    <row r="58" spans="1:7" ht="22.5" customHeight="1" x14ac:dyDescent="0.2">
      <c r="A58" s="524" t="s">
        <v>40</v>
      </c>
      <c r="B58" s="184" t="s">
        <v>329</v>
      </c>
      <c r="C58" s="185" t="s">
        <v>330</v>
      </c>
      <c r="D58" s="327"/>
      <c r="E58" s="328"/>
      <c r="F58" s="186">
        <f>SUM(D58:E58)</f>
        <v>0</v>
      </c>
      <c r="G58" s="180"/>
    </row>
    <row r="59" spans="1:7" ht="20.25" customHeight="1" x14ac:dyDescent="0.2">
      <c r="A59" s="157" t="s">
        <v>44</v>
      </c>
      <c r="B59" s="182" t="s">
        <v>342</v>
      </c>
      <c r="C59" s="157" t="s">
        <v>255</v>
      </c>
      <c r="D59" s="326">
        <f>D58</f>
        <v>0</v>
      </c>
      <c r="E59" s="209">
        <f>E58</f>
        <v>0</v>
      </c>
      <c r="F59" s="183">
        <f>F58</f>
        <v>0</v>
      </c>
      <c r="G59" s="180"/>
    </row>
    <row r="60" spans="1:7" ht="30.75" customHeight="1" x14ac:dyDescent="0.2">
      <c r="A60" s="187" t="s">
        <v>46</v>
      </c>
      <c r="B60" s="188" t="s">
        <v>331</v>
      </c>
      <c r="C60" s="157" t="s">
        <v>257</v>
      </c>
      <c r="D60" s="329">
        <f>SUM(D57+D59)</f>
        <v>41053425.998648822</v>
      </c>
      <c r="E60" s="330">
        <f>SUM(E57+E59)</f>
        <v>43863169</v>
      </c>
      <c r="F60" s="189">
        <f>SUM(F57+F59)</f>
        <v>42459575</v>
      </c>
      <c r="G60" s="180"/>
    </row>
    <row r="61" spans="1:7" ht="12" customHeight="1" x14ac:dyDescent="0.2">
      <c r="A61" s="190"/>
      <c r="B61" s="191"/>
      <c r="C61" s="192"/>
      <c r="D61" s="192"/>
      <c r="E61" s="192"/>
      <c r="F61" s="192"/>
      <c r="G61" s="180"/>
    </row>
    <row r="62" spans="1:7" ht="12" customHeight="1" x14ac:dyDescent="0.2">
      <c r="A62" s="190"/>
      <c r="B62" s="191"/>
      <c r="C62" s="192"/>
      <c r="D62" s="192">
        <f>D42-D60</f>
        <v>1.3511776924133301E-3</v>
      </c>
      <c r="E62" s="192">
        <f t="shared" ref="E62" si="1">E42-E60</f>
        <v>0</v>
      </c>
      <c r="F62" s="192"/>
      <c r="G62" s="180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 a ……/2019. (……) önkormányzati rendelethez</oddHead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J65"/>
  <sheetViews>
    <sheetView zoomScaleNormal="100" workbookViewId="0">
      <selection activeCell="F53" sqref="F53"/>
    </sheetView>
  </sheetViews>
  <sheetFormatPr defaultRowHeight="12.75" x14ac:dyDescent="0.2"/>
  <cols>
    <col min="1" max="1" width="6.83203125" style="195" customWidth="1"/>
    <col min="2" max="2" width="66.83203125" style="196" customWidth="1"/>
    <col min="3" max="3" width="8.1640625" style="196" customWidth="1"/>
    <col min="4" max="6" width="16.33203125" style="123" customWidth="1"/>
    <col min="7" max="7" width="10.6640625" style="401" bestFit="1" customWidth="1"/>
    <col min="8" max="9" width="9.33203125" style="123"/>
    <col min="10" max="10" width="11.83203125" style="123" bestFit="1" customWidth="1"/>
    <col min="11" max="232" width="9.33203125" style="123"/>
    <col min="233" max="233" width="6.83203125" style="123" customWidth="1"/>
    <col min="234" max="234" width="60.1640625" style="123" customWidth="1"/>
    <col min="235" max="235" width="8.1640625" style="123" customWidth="1"/>
    <col min="236" max="238" width="14.5" style="123" customWidth="1"/>
    <col min="239" max="488" width="9.33203125" style="123"/>
    <col min="489" max="489" width="6.83203125" style="123" customWidth="1"/>
    <col min="490" max="490" width="60.1640625" style="123" customWidth="1"/>
    <col min="491" max="491" width="8.1640625" style="123" customWidth="1"/>
    <col min="492" max="494" width="14.5" style="123" customWidth="1"/>
    <col min="495" max="744" width="9.33203125" style="123"/>
    <col min="745" max="745" width="6.83203125" style="123" customWidth="1"/>
    <col min="746" max="746" width="60.1640625" style="123" customWidth="1"/>
    <col min="747" max="747" width="8.1640625" style="123" customWidth="1"/>
    <col min="748" max="750" width="14.5" style="123" customWidth="1"/>
    <col min="751" max="1000" width="9.33203125" style="123"/>
    <col min="1001" max="1001" width="6.83203125" style="123" customWidth="1"/>
    <col min="1002" max="1002" width="60.1640625" style="123" customWidth="1"/>
    <col min="1003" max="1003" width="8.1640625" style="123" customWidth="1"/>
    <col min="1004" max="1006" width="14.5" style="123" customWidth="1"/>
    <col min="1007" max="1256" width="9.33203125" style="123"/>
    <col min="1257" max="1257" width="6.83203125" style="123" customWidth="1"/>
    <col min="1258" max="1258" width="60.1640625" style="123" customWidth="1"/>
    <col min="1259" max="1259" width="8.1640625" style="123" customWidth="1"/>
    <col min="1260" max="1262" width="14.5" style="123" customWidth="1"/>
    <col min="1263" max="1512" width="9.33203125" style="123"/>
    <col min="1513" max="1513" width="6.83203125" style="123" customWidth="1"/>
    <col min="1514" max="1514" width="60.1640625" style="123" customWidth="1"/>
    <col min="1515" max="1515" width="8.1640625" style="123" customWidth="1"/>
    <col min="1516" max="1518" width="14.5" style="123" customWidth="1"/>
    <col min="1519" max="1768" width="9.33203125" style="123"/>
    <col min="1769" max="1769" width="6.83203125" style="123" customWidth="1"/>
    <col min="1770" max="1770" width="60.1640625" style="123" customWidth="1"/>
    <col min="1771" max="1771" width="8.1640625" style="123" customWidth="1"/>
    <col min="1772" max="1774" width="14.5" style="123" customWidth="1"/>
    <col min="1775" max="2024" width="9.33203125" style="123"/>
    <col min="2025" max="2025" width="6.83203125" style="123" customWidth="1"/>
    <col min="2026" max="2026" width="60.1640625" style="123" customWidth="1"/>
    <col min="2027" max="2027" width="8.1640625" style="123" customWidth="1"/>
    <col min="2028" max="2030" width="14.5" style="123" customWidth="1"/>
    <col min="2031" max="2280" width="9.33203125" style="123"/>
    <col min="2281" max="2281" width="6.83203125" style="123" customWidth="1"/>
    <col min="2282" max="2282" width="60.1640625" style="123" customWidth="1"/>
    <col min="2283" max="2283" width="8.1640625" style="123" customWidth="1"/>
    <col min="2284" max="2286" width="14.5" style="123" customWidth="1"/>
    <col min="2287" max="2536" width="9.33203125" style="123"/>
    <col min="2537" max="2537" width="6.83203125" style="123" customWidth="1"/>
    <col min="2538" max="2538" width="60.1640625" style="123" customWidth="1"/>
    <col min="2539" max="2539" width="8.1640625" style="123" customWidth="1"/>
    <col min="2540" max="2542" width="14.5" style="123" customWidth="1"/>
    <col min="2543" max="2792" width="9.33203125" style="123"/>
    <col min="2793" max="2793" width="6.83203125" style="123" customWidth="1"/>
    <col min="2794" max="2794" width="60.1640625" style="123" customWidth="1"/>
    <col min="2795" max="2795" width="8.1640625" style="123" customWidth="1"/>
    <col min="2796" max="2798" width="14.5" style="123" customWidth="1"/>
    <col min="2799" max="3048" width="9.33203125" style="123"/>
    <col min="3049" max="3049" width="6.83203125" style="123" customWidth="1"/>
    <col min="3050" max="3050" width="60.1640625" style="123" customWidth="1"/>
    <col min="3051" max="3051" width="8.1640625" style="123" customWidth="1"/>
    <col min="3052" max="3054" width="14.5" style="123" customWidth="1"/>
    <col min="3055" max="3304" width="9.33203125" style="123"/>
    <col min="3305" max="3305" width="6.83203125" style="123" customWidth="1"/>
    <col min="3306" max="3306" width="60.1640625" style="123" customWidth="1"/>
    <col min="3307" max="3307" width="8.1640625" style="123" customWidth="1"/>
    <col min="3308" max="3310" width="14.5" style="123" customWidth="1"/>
    <col min="3311" max="3560" width="9.33203125" style="123"/>
    <col min="3561" max="3561" width="6.83203125" style="123" customWidth="1"/>
    <col min="3562" max="3562" width="60.1640625" style="123" customWidth="1"/>
    <col min="3563" max="3563" width="8.1640625" style="123" customWidth="1"/>
    <col min="3564" max="3566" width="14.5" style="123" customWidth="1"/>
    <col min="3567" max="3816" width="9.33203125" style="123"/>
    <col min="3817" max="3817" width="6.83203125" style="123" customWidth="1"/>
    <col min="3818" max="3818" width="60.1640625" style="123" customWidth="1"/>
    <col min="3819" max="3819" width="8.1640625" style="123" customWidth="1"/>
    <col min="3820" max="3822" width="14.5" style="123" customWidth="1"/>
    <col min="3823" max="4072" width="9.33203125" style="123"/>
    <col min="4073" max="4073" width="6.83203125" style="123" customWidth="1"/>
    <col min="4074" max="4074" width="60.1640625" style="123" customWidth="1"/>
    <col min="4075" max="4075" width="8.1640625" style="123" customWidth="1"/>
    <col min="4076" max="4078" width="14.5" style="123" customWidth="1"/>
    <col min="4079" max="4328" width="9.33203125" style="123"/>
    <col min="4329" max="4329" width="6.83203125" style="123" customWidth="1"/>
    <col min="4330" max="4330" width="60.1640625" style="123" customWidth="1"/>
    <col min="4331" max="4331" width="8.1640625" style="123" customWidth="1"/>
    <col min="4332" max="4334" width="14.5" style="123" customWidth="1"/>
    <col min="4335" max="4584" width="9.33203125" style="123"/>
    <col min="4585" max="4585" width="6.83203125" style="123" customWidth="1"/>
    <col min="4586" max="4586" width="60.1640625" style="123" customWidth="1"/>
    <col min="4587" max="4587" width="8.1640625" style="123" customWidth="1"/>
    <col min="4588" max="4590" width="14.5" style="123" customWidth="1"/>
    <col min="4591" max="4840" width="9.33203125" style="123"/>
    <col min="4841" max="4841" width="6.83203125" style="123" customWidth="1"/>
    <col min="4842" max="4842" width="60.1640625" style="123" customWidth="1"/>
    <col min="4843" max="4843" width="8.1640625" style="123" customWidth="1"/>
    <col min="4844" max="4846" width="14.5" style="123" customWidth="1"/>
    <col min="4847" max="5096" width="9.33203125" style="123"/>
    <col min="5097" max="5097" width="6.83203125" style="123" customWidth="1"/>
    <col min="5098" max="5098" width="60.1640625" style="123" customWidth="1"/>
    <col min="5099" max="5099" width="8.1640625" style="123" customWidth="1"/>
    <col min="5100" max="5102" width="14.5" style="123" customWidth="1"/>
    <col min="5103" max="5352" width="9.33203125" style="123"/>
    <col min="5353" max="5353" width="6.83203125" style="123" customWidth="1"/>
    <col min="5354" max="5354" width="60.1640625" style="123" customWidth="1"/>
    <col min="5355" max="5355" width="8.1640625" style="123" customWidth="1"/>
    <col min="5356" max="5358" width="14.5" style="123" customWidth="1"/>
    <col min="5359" max="5608" width="9.33203125" style="123"/>
    <col min="5609" max="5609" width="6.83203125" style="123" customWidth="1"/>
    <col min="5610" max="5610" width="60.1640625" style="123" customWidth="1"/>
    <col min="5611" max="5611" width="8.1640625" style="123" customWidth="1"/>
    <col min="5612" max="5614" width="14.5" style="123" customWidth="1"/>
    <col min="5615" max="5864" width="9.33203125" style="123"/>
    <col min="5865" max="5865" width="6.83203125" style="123" customWidth="1"/>
    <col min="5866" max="5866" width="60.1640625" style="123" customWidth="1"/>
    <col min="5867" max="5867" width="8.1640625" style="123" customWidth="1"/>
    <col min="5868" max="5870" width="14.5" style="123" customWidth="1"/>
    <col min="5871" max="6120" width="9.33203125" style="123"/>
    <col min="6121" max="6121" width="6.83203125" style="123" customWidth="1"/>
    <col min="6122" max="6122" width="60.1640625" style="123" customWidth="1"/>
    <col min="6123" max="6123" width="8.1640625" style="123" customWidth="1"/>
    <col min="6124" max="6126" width="14.5" style="123" customWidth="1"/>
    <col min="6127" max="6376" width="9.33203125" style="123"/>
    <col min="6377" max="6377" width="6.83203125" style="123" customWidth="1"/>
    <col min="6378" max="6378" width="60.1640625" style="123" customWidth="1"/>
    <col min="6379" max="6379" width="8.1640625" style="123" customWidth="1"/>
    <col min="6380" max="6382" width="14.5" style="123" customWidth="1"/>
    <col min="6383" max="6632" width="9.33203125" style="123"/>
    <col min="6633" max="6633" width="6.83203125" style="123" customWidth="1"/>
    <col min="6634" max="6634" width="60.1640625" style="123" customWidth="1"/>
    <col min="6635" max="6635" width="8.1640625" style="123" customWidth="1"/>
    <col min="6636" max="6638" width="14.5" style="123" customWidth="1"/>
    <col min="6639" max="6888" width="9.33203125" style="123"/>
    <col min="6889" max="6889" width="6.83203125" style="123" customWidth="1"/>
    <col min="6890" max="6890" width="60.1640625" style="123" customWidth="1"/>
    <col min="6891" max="6891" width="8.1640625" style="123" customWidth="1"/>
    <col min="6892" max="6894" width="14.5" style="123" customWidth="1"/>
    <col min="6895" max="7144" width="9.33203125" style="123"/>
    <col min="7145" max="7145" width="6.83203125" style="123" customWidth="1"/>
    <col min="7146" max="7146" width="60.1640625" style="123" customWidth="1"/>
    <col min="7147" max="7147" width="8.1640625" style="123" customWidth="1"/>
    <col min="7148" max="7150" width="14.5" style="123" customWidth="1"/>
    <col min="7151" max="7400" width="9.33203125" style="123"/>
    <col min="7401" max="7401" width="6.83203125" style="123" customWidth="1"/>
    <col min="7402" max="7402" width="60.1640625" style="123" customWidth="1"/>
    <col min="7403" max="7403" width="8.1640625" style="123" customWidth="1"/>
    <col min="7404" max="7406" width="14.5" style="123" customWidth="1"/>
    <col min="7407" max="7656" width="9.33203125" style="123"/>
    <col min="7657" max="7657" width="6.83203125" style="123" customWidth="1"/>
    <col min="7658" max="7658" width="60.1640625" style="123" customWidth="1"/>
    <col min="7659" max="7659" width="8.1640625" style="123" customWidth="1"/>
    <col min="7660" max="7662" width="14.5" style="123" customWidth="1"/>
    <col min="7663" max="7912" width="9.33203125" style="123"/>
    <col min="7913" max="7913" width="6.83203125" style="123" customWidth="1"/>
    <col min="7914" max="7914" width="60.1640625" style="123" customWidth="1"/>
    <col min="7915" max="7915" width="8.1640625" style="123" customWidth="1"/>
    <col min="7916" max="7918" width="14.5" style="123" customWidth="1"/>
    <col min="7919" max="8168" width="9.33203125" style="123"/>
    <col min="8169" max="8169" width="6.83203125" style="123" customWidth="1"/>
    <col min="8170" max="8170" width="60.1640625" style="123" customWidth="1"/>
    <col min="8171" max="8171" width="8.1640625" style="123" customWidth="1"/>
    <col min="8172" max="8174" width="14.5" style="123" customWidth="1"/>
    <col min="8175" max="8424" width="9.33203125" style="123"/>
    <col min="8425" max="8425" width="6.83203125" style="123" customWidth="1"/>
    <col min="8426" max="8426" width="60.1640625" style="123" customWidth="1"/>
    <col min="8427" max="8427" width="8.1640625" style="123" customWidth="1"/>
    <col min="8428" max="8430" width="14.5" style="123" customWidth="1"/>
    <col min="8431" max="8680" width="9.33203125" style="123"/>
    <col min="8681" max="8681" width="6.83203125" style="123" customWidth="1"/>
    <col min="8682" max="8682" width="60.1640625" style="123" customWidth="1"/>
    <col min="8683" max="8683" width="8.1640625" style="123" customWidth="1"/>
    <col min="8684" max="8686" width="14.5" style="123" customWidth="1"/>
    <col min="8687" max="8936" width="9.33203125" style="123"/>
    <col min="8937" max="8937" width="6.83203125" style="123" customWidth="1"/>
    <col min="8938" max="8938" width="60.1640625" style="123" customWidth="1"/>
    <col min="8939" max="8939" width="8.1640625" style="123" customWidth="1"/>
    <col min="8940" max="8942" width="14.5" style="123" customWidth="1"/>
    <col min="8943" max="9192" width="9.33203125" style="123"/>
    <col min="9193" max="9193" width="6.83203125" style="123" customWidth="1"/>
    <col min="9194" max="9194" width="60.1640625" style="123" customWidth="1"/>
    <col min="9195" max="9195" width="8.1640625" style="123" customWidth="1"/>
    <col min="9196" max="9198" width="14.5" style="123" customWidth="1"/>
    <col min="9199" max="9448" width="9.33203125" style="123"/>
    <col min="9449" max="9449" width="6.83203125" style="123" customWidth="1"/>
    <col min="9450" max="9450" width="60.1640625" style="123" customWidth="1"/>
    <col min="9451" max="9451" width="8.1640625" style="123" customWidth="1"/>
    <col min="9452" max="9454" width="14.5" style="123" customWidth="1"/>
    <col min="9455" max="9704" width="9.33203125" style="123"/>
    <col min="9705" max="9705" width="6.83203125" style="123" customWidth="1"/>
    <col min="9706" max="9706" width="60.1640625" style="123" customWidth="1"/>
    <col min="9707" max="9707" width="8.1640625" style="123" customWidth="1"/>
    <col min="9708" max="9710" width="14.5" style="123" customWidth="1"/>
    <col min="9711" max="9960" width="9.33203125" style="123"/>
    <col min="9961" max="9961" width="6.83203125" style="123" customWidth="1"/>
    <col min="9962" max="9962" width="60.1640625" style="123" customWidth="1"/>
    <col min="9963" max="9963" width="8.1640625" style="123" customWidth="1"/>
    <col min="9964" max="9966" width="14.5" style="123" customWidth="1"/>
    <col min="9967" max="10216" width="9.33203125" style="123"/>
    <col min="10217" max="10217" width="6.83203125" style="123" customWidth="1"/>
    <col min="10218" max="10218" width="60.1640625" style="123" customWidth="1"/>
    <col min="10219" max="10219" width="8.1640625" style="123" customWidth="1"/>
    <col min="10220" max="10222" width="14.5" style="123" customWidth="1"/>
    <col min="10223" max="10472" width="9.33203125" style="123"/>
    <col min="10473" max="10473" width="6.83203125" style="123" customWidth="1"/>
    <col min="10474" max="10474" width="60.1640625" style="123" customWidth="1"/>
    <col min="10475" max="10475" width="8.1640625" style="123" customWidth="1"/>
    <col min="10476" max="10478" width="14.5" style="123" customWidth="1"/>
    <col min="10479" max="10728" width="9.33203125" style="123"/>
    <col min="10729" max="10729" width="6.83203125" style="123" customWidth="1"/>
    <col min="10730" max="10730" width="60.1640625" style="123" customWidth="1"/>
    <col min="10731" max="10731" width="8.1640625" style="123" customWidth="1"/>
    <col min="10732" max="10734" width="14.5" style="123" customWidth="1"/>
    <col min="10735" max="10984" width="9.33203125" style="123"/>
    <col min="10985" max="10985" width="6.83203125" style="123" customWidth="1"/>
    <col min="10986" max="10986" width="60.1640625" style="123" customWidth="1"/>
    <col min="10987" max="10987" width="8.1640625" style="123" customWidth="1"/>
    <col min="10988" max="10990" width="14.5" style="123" customWidth="1"/>
    <col min="10991" max="11240" width="9.33203125" style="123"/>
    <col min="11241" max="11241" width="6.83203125" style="123" customWidth="1"/>
    <col min="11242" max="11242" width="60.1640625" style="123" customWidth="1"/>
    <col min="11243" max="11243" width="8.1640625" style="123" customWidth="1"/>
    <col min="11244" max="11246" width="14.5" style="123" customWidth="1"/>
    <col min="11247" max="11496" width="9.33203125" style="123"/>
    <col min="11497" max="11497" width="6.83203125" style="123" customWidth="1"/>
    <col min="11498" max="11498" width="60.1640625" style="123" customWidth="1"/>
    <col min="11499" max="11499" width="8.1640625" style="123" customWidth="1"/>
    <col min="11500" max="11502" width="14.5" style="123" customWidth="1"/>
    <col min="11503" max="11752" width="9.33203125" style="123"/>
    <col min="11753" max="11753" width="6.83203125" style="123" customWidth="1"/>
    <col min="11754" max="11754" width="60.1640625" style="123" customWidth="1"/>
    <col min="11755" max="11755" width="8.1640625" style="123" customWidth="1"/>
    <col min="11756" max="11758" width="14.5" style="123" customWidth="1"/>
    <col min="11759" max="12008" width="9.33203125" style="123"/>
    <col min="12009" max="12009" width="6.83203125" style="123" customWidth="1"/>
    <col min="12010" max="12010" width="60.1640625" style="123" customWidth="1"/>
    <col min="12011" max="12011" width="8.1640625" style="123" customWidth="1"/>
    <col min="12012" max="12014" width="14.5" style="123" customWidth="1"/>
    <col min="12015" max="12264" width="9.33203125" style="123"/>
    <col min="12265" max="12265" width="6.83203125" style="123" customWidth="1"/>
    <col min="12266" max="12266" width="60.1640625" style="123" customWidth="1"/>
    <col min="12267" max="12267" width="8.1640625" style="123" customWidth="1"/>
    <col min="12268" max="12270" width="14.5" style="123" customWidth="1"/>
    <col min="12271" max="12520" width="9.33203125" style="123"/>
    <col min="12521" max="12521" width="6.83203125" style="123" customWidth="1"/>
    <col min="12522" max="12522" width="60.1640625" style="123" customWidth="1"/>
    <col min="12523" max="12523" width="8.1640625" style="123" customWidth="1"/>
    <col min="12524" max="12526" width="14.5" style="123" customWidth="1"/>
    <col min="12527" max="12776" width="9.33203125" style="123"/>
    <col min="12777" max="12777" width="6.83203125" style="123" customWidth="1"/>
    <col min="12778" max="12778" width="60.1640625" style="123" customWidth="1"/>
    <col min="12779" max="12779" width="8.1640625" style="123" customWidth="1"/>
    <col min="12780" max="12782" width="14.5" style="123" customWidth="1"/>
    <col min="12783" max="13032" width="9.33203125" style="123"/>
    <col min="13033" max="13033" width="6.83203125" style="123" customWidth="1"/>
    <col min="13034" max="13034" width="60.1640625" style="123" customWidth="1"/>
    <col min="13035" max="13035" width="8.1640625" style="123" customWidth="1"/>
    <col min="13036" max="13038" width="14.5" style="123" customWidth="1"/>
    <col min="13039" max="13288" width="9.33203125" style="123"/>
    <col min="13289" max="13289" width="6.83203125" style="123" customWidth="1"/>
    <col min="13290" max="13290" width="60.1640625" style="123" customWidth="1"/>
    <col min="13291" max="13291" width="8.1640625" style="123" customWidth="1"/>
    <col min="13292" max="13294" width="14.5" style="123" customWidth="1"/>
    <col min="13295" max="13544" width="9.33203125" style="123"/>
    <col min="13545" max="13545" width="6.83203125" style="123" customWidth="1"/>
    <col min="13546" max="13546" width="60.1640625" style="123" customWidth="1"/>
    <col min="13547" max="13547" width="8.1640625" style="123" customWidth="1"/>
    <col min="13548" max="13550" width="14.5" style="123" customWidth="1"/>
    <col min="13551" max="13800" width="9.33203125" style="123"/>
    <col min="13801" max="13801" width="6.83203125" style="123" customWidth="1"/>
    <col min="13802" max="13802" width="60.1640625" style="123" customWidth="1"/>
    <col min="13803" max="13803" width="8.1640625" style="123" customWidth="1"/>
    <col min="13804" max="13806" width="14.5" style="123" customWidth="1"/>
    <col min="13807" max="14056" width="9.33203125" style="123"/>
    <col min="14057" max="14057" width="6.83203125" style="123" customWidth="1"/>
    <col min="14058" max="14058" width="60.1640625" style="123" customWidth="1"/>
    <col min="14059" max="14059" width="8.1640625" style="123" customWidth="1"/>
    <col min="14060" max="14062" width="14.5" style="123" customWidth="1"/>
    <col min="14063" max="14312" width="9.33203125" style="123"/>
    <col min="14313" max="14313" width="6.83203125" style="123" customWidth="1"/>
    <col min="14314" max="14314" width="60.1640625" style="123" customWidth="1"/>
    <col min="14315" max="14315" width="8.1640625" style="123" customWidth="1"/>
    <col min="14316" max="14318" width="14.5" style="123" customWidth="1"/>
    <col min="14319" max="14568" width="9.33203125" style="123"/>
    <col min="14569" max="14569" width="6.83203125" style="123" customWidth="1"/>
    <col min="14570" max="14570" width="60.1640625" style="123" customWidth="1"/>
    <col min="14571" max="14571" width="8.1640625" style="123" customWidth="1"/>
    <col min="14572" max="14574" width="14.5" style="123" customWidth="1"/>
    <col min="14575" max="14824" width="9.33203125" style="123"/>
    <col min="14825" max="14825" width="6.83203125" style="123" customWidth="1"/>
    <col min="14826" max="14826" width="60.1640625" style="123" customWidth="1"/>
    <col min="14827" max="14827" width="8.1640625" style="123" customWidth="1"/>
    <col min="14828" max="14830" width="14.5" style="123" customWidth="1"/>
    <col min="14831" max="15080" width="9.33203125" style="123"/>
    <col min="15081" max="15081" width="6.83203125" style="123" customWidth="1"/>
    <col min="15082" max="15082" width="60.1640625" style="123" customWidth="1"/>
    <col min="15083" max="15083" width="8.1640625" style="123" customWidth="1"/>
    <col min="15084" max="15086" width="14.5" style="123" customWidth="1"/>
    <col min="15087" max="15336" width="9.33203125" style="123"/>
    <col min="15337" max="15337" width="6.83203125" style="123" customWidth="1"/>
    <col min="15338" max="15338" width="60.1640625" style="123" customWidth="1"/>
    <col min="15339" max="15339" width="8.1640625" style="123" customWidth="1"/>
    <col min="15340" max="15342" width="14.5" style="123" customWidth="1"/>
    <col min="15343" max="15592" width="9.33203125" style="123"/>
    <col min="15593" max="15593" width="6.83203125" style="123" customWidth="1"/>
    <col min="15594" max="15594" width="60.1640625" style="123" customWidth="1"/>
    <col min="15595" max="15595" width="8.1640625" style="123" customWidth="1"/>
    <col min="15596" max="15598" width="14.5" style="123" customWidth="1"/>
    <col min="15599" max="15848" width="9.33203125" style="123"/>
    <col min="15849" max="15849" width="6.83203125" style="123" customWidth="1"/>
    <col min="15850" max="15850" width="60.1640625" style="123" customWidth="1"/>
    <col min="15851" max="15851" width="8.1640625" style="123" customWidth="1"/>
    <col min="15852" max="15854" width="14.5" style="123" customWidth="1"/>
    <col min="15855" max="16104" width="9.33203125" style="123"/>
    <col min="16105" max="16105" width="6.83203125" style="123" customWidth="1"/>
    <col min="16106" max="16106" width="60.1640625" style="123" customWidth="1"/>
    <col min="16107" max="16107" width="8.1640625" style="123" customWidth="1"/>
    <col min="16108" max="16110" width="14.5" style="123" customWidth="1"/>
    <col min="16111" max="16384" width="9.33203125" style="123"/>
  </cols>
  <sheetData>
    <row r="1" spans="1:7" s="117" customFormat="1" ht="40.5" customHeight="1" x14ac:dyDescent="0.2">
      <c r="A1" s="964" t="s">
        <v>377</v>
      </c>
      <c r="B1" s="965"/>
      <c r="C1" s="965"/>
      <c r="D1" s="965"/>
      <c r="E1" s="965"/>
      <c r="F1" s="965"/>
    </row>
    <row r="2" spans="1:7" s="120" customFormat="1" ht="15.95" customHeight="1" x14ac:dyDescent="0.2">
      <c r="A2" s="118"/>
      <c r="B2" s="118"/>
      <c r="C2" s="119"/>
      <c r="D2" s="119"/>
      <c r="E2" s="119"/>
      <c r="F2" s="119" t="s">
        <v>1</v>
      </c>
    </row>
    <row r="3" spans="1:7" ht="38.25" customHeight="1" x14ac:dyDescent="0.2">
      <c r="A3" s="121" t="s">
        <v>269</v>
      </c>
      <c r="B3" s="121" t="s">
        <v>284</v>
      </c>
      <c r="C3" s="122" t="s">
        <v>285</v>
      </c>
      <c r="D3" s="122" t="s">
        <v>335</v>
      </c>
      <c r="E3" s="122" t="s">
        <v>398</v>
      </c>
      <c r="F3" s="122" t="s">
        <v>399</v>
      </c>
    </row>
    <row r="4" spans="1:7" s="125" customFormat="1" ht="12.95" customHeight="1" x14ac:dyDescent="0.2">
      <c r="A4" s="124" t="s">
        <v>5</v>
      </c>
      <c r="B4" s="124" t="s">
        <v>6</v>
      </c>
      <c r="C4" s="124" t="s">
        <v>7</v>
      </c>
      <c r="D4" s="124" t="s">
        <v>8</v>
      </c>
      <c r="E4" s="124" t="s">
        <v>263</v>
      </c>
      <c r="F4" s="124" t="s">
        <v>286</v>
      </c>
      <c r="G4" s="402"/>
    </row>
    <row r="5" spans="1:7" s="125" customFormat="1" ht="15.95" customHeight="1" x14ac:dyDescent="0.2">
      <c r="A5" s="966" t="s">
        <v>260</v>
      </c>
      <c r="B5" s="967"/>
      <c r="C5" s="967"/>
      <c r="D5" s="967"/>
      <c r="E5" s="967"/>
      <c r="F5" s="968"/>
      <c r="G5" s="402"/>
    </row>
    <row r="6" spans="1:7" s="125" customFormat="1" ht="25.5" customHeight="1" x14ac:dyDescent="0.2">
      <c r="A6" s="126" t="s">
        <v>9</v>
      </c>
      <c r="B6" s="356" t="s">
        <v>287</v>
      </c>
      <c r="C6" s="126" t="s">
        <v>288</v>
      </c>
      <c r="D6" s="128">
        <v>300000</v>
      </c>
      <c r="E6" s="128">
        <v>1721661</v>
      </c>
      <c r="F6" s="128">
        <v>1721661</v>
      </c>
      <c r="G6" s="402"/>
    </row>
    <row r="7" spans="1:7" s="125" customFormat="1" ht="30" customHeight="1" x14ac:dyDescent="0.2">
      <c r="A7" s="129" t="s">
        <v>12</v>
      </c>
      <c r="B7" s="357" t="s">
        <v>289</v>
      </c>
      <c r="C7" s="129" t="s">
        <v>290</v>
      </c>
      <c r="D7" s="131"/>
      <c r="E7" s="131"/>
      <c r="F7" s="131">
        <f>SUM(D7:E7)</f>
        <v>0</v>
      </c>
      <c r="G7" s="402"/>
    </row>
    <row r="8" spans="1:7" s="125" customFormat="1" ht="25.5" customHeight="1" x14ac:dyDescent="0.2">
      <c r="A8" s="129" t="s">
        <v>15</v>
      </c>
      <c r="B8" s="357" t="s">
        <v>291</v>
      </c>
      <c r="C8" s="132" t="s">
        <v>292</v>
      </c>
      <c r="D8" s="131"/>
      <c r="E8" s="131"/>
      <c r="F8" s="131">
        <f>SUM(D8:E8)</f>
        <v>0</v>
      </c>
      <c r="G8" s="402"/>
    </row>
    <row r="9" spans="1:7" s="125" customFormat="1" ht="25.5" customHeight="1" x14ac:dyDescent="0.2">
      <c r="A9" s="129" t="s">
        <v>18</v>
      </c>
      <c r="B9" s="357" t="s">
        <v>293</v>
      </c>
      <c r="C9" s="132" t="s">
        <v>294</v>
      </c>
      <c r="D9" s="131"/>
      <c r="E9" s="131"/>
      <c r="F9" s="131">
        <f>SUM(D9:E9)</f>
        <v>0</v>
      </c>
      <c r="G9" s="402"/>
    </row>
    <row r="10" spans="1:7" s="125" customFormat="1" ht="27.75" customHeight="1" x14ac:dyDescent="0.2">
      <c r="A10" s="133" t="s">
        <v>21</v>
      </c>
      <c r="B10" s="358" t="s">
        <v>295</v>
      </c>
      <c r="C10" s="133" t="s">
        <v>35</v>
      </c>
      <c r="D10" s="131">
        <f>SUM(D6:D9)</f>
        <v>300000</v>
      </c>
      <c r="E10" s="131">
        <f>SUM(E6:E9)</f>
        <v>1721661</v>
      </c>
      <c r="F10" s="131">
        <f>SUM(F6:F9)</f>
        <v>1721661</v>
      </c>
      <c r="G10" s="402"/>
    </row>
    <row r="11" spans="1:7" s="125" customFormat="1" ht="24.75" customHeight="1" x14ac:dyDescent="0.2">
      <c r="A11" s="129" t="s">
        <v>24</v>
      </c>
      <c r="B11" s="357" t="s">
        <v>296</v>
      </c>
      <c r="C11" s="129" t="s">
        <v>297</v>
      </c>
      <c r="D11" s="131"/>
      <c r="E11" s="131"/>
      <c r="F11" s="131">
        <f>SUM(D11:E11)</f>
        <v>0</v>
      </c>
      <c r="G11" s="402"/>
    </row>
    <row r="12" spans="1:7" s="125" customFormat="1" ht="30" customHeight="1" x14ac:dyDescent="0.2">
      <c r="A12" s="129" t="s">
        <v>27</v>
      </c>
      <c r="B12" s="357" t="s">
        <v>298</v>
      </c>
      <c r="C12" s="129" t="s">
        <v>299</v>
      </c>
      <c r="D12" s="131"/>
      <c r="E12" s="131"/>
      <c r="F12" s="131">
        <f>SUM(D12:E12)</f>
        <v>0</v>
      </c>
      <c r="G12" s="402"/>
    </row>
    <row r="13" spans="1:7" s="125" customFormat="1" ht="30" customHeight="1" x14ac:dyDescent="0.2">
      <c r="A13" s="129" t="s">
        <v>30</v>
      </c>
      <c r="B13" s="357" t="s">
        <v>300</v>
      </c>
      <c r="C13" s="129" t="s">
        <v>301</v>
      </c>
      <c r="D13" s="131"/>
      <c r="E13" s="131"/>
      <c r="F13" s="131">
        <f>SUM(D13:E13)</f>
        <v>0</v>
      </c>
      <c r="G13" s="402"/>
    </row>
    <row r="14" spans="1:7" s="125" customFormat="1" ht="30" customHeight="1" x14ac:dyDescent="0.2">
      <c r="A14" s="129" t="s">
        <v>33</v>
      </c>
      <c r="B14" s="357" t="s">
        <v>302</v>
      </c>
      <c r="C14" s="129" t="s">
        <v>303</v>
      </c>
      <c r="D14" s="131"/>
      <c r="E14" s="131"/>
      <c r="F14" s="131">
        <f>SUM(D14:E14)</f>
        <v>0</v>
      </c>
      <c r="G14" s="402"/>
    </row>
    <row r="15" spans="1:7" s="125" customFormat="1" ht="21.75" customHeight="1" x14ac:dyDescent="0.2">
      <c r="A15" s="133" t="s">
        <v>36</v>
      </c>
      <c r="B15" s="359" t="s">
        <v>277</v>
      </c>
      <c r="C15" s="135" t="s">
        <v>58</v>
      </c>
      <c r="D15" s="134">
        <f>SUM(D11:D14)</f>
        <v>0</v>
      </c>
      <c r="E15" s="134">
        <f>SUM(E11:E14)</f>
        <v>0</v>
      </c>
      <c r="F15" s="134">
        <f>SUM(F11:F14)</f>
        <v>0</v>
      </c>
      <c r="G15" s="402"/>
    </row>
    <row r="16" spans="1:7" s="139" customFormat="1" ht="16.5" customHeight="1" x14ac:dyDescent="0.2">
      <c r="A16" s="129" t="s">
        <v>38</v>
      </c>
      <c r="B16" s="360" t="s">
        <v>106</v>
      </c>
      <c r="C16" s="137" t="s">
        <v>107</v>
      </c>
      <c r="D16" s="138"/>
      <c r="E16" s="138">
        <v>2800</v>
      </c>
      <c r="F16" s="138">
        <f>SUM(D16:E16)</f>
        <v>2800</v>
      </c>
      <c r="G16" s="403"/>
    </row>
    <row r="17" spans="1:7" s="139" customFormat="1" ht="16.5" customHeight="1" x14ac:dyDescent="0.2">
      <c r="A17" s="129" t="s">
        <v>40</v>
      </c>
      <c r="B17" s="360" t="s">
        <v>109</v>
      </c>
      <c r="C17" s="137" t="s">
        <v>110</v>
      </c>
      <c r="D17" s="138">
        <v>574803</v>
      </c>
      <c r="E17" s="138">
        <v>879367</v>
      </c>
      <c r="F17" s="138">
        <v>879367</v>
      </c>
      <c r="G17" s="403"/>
    </row>
    <row r="18" spans="1:7" s="139" customFormat="1" ht="16.5" customHeight="1" x14ac:dyDescent="0.2">
      <c r="A18" s="129" t="s">
        <v>42</v>
      </c>
      <c r="B18" s="360" t="s">
        <v>304</v>
      </c>
      <c r="C18" s="137" t="s">
        <v>113</v>
      </c>
      <c r="D18" s="138">
        <f>SUM(D19:D20)</f>
        <v>0</v>
      </c>
      <c r="E18" s="138">
        <f>SUM(E19:E20)</f>
        <v>0</v>
      </c>
      <c r="F18" s="138"/>
      <c r="G18" s="403"/>
    </row>
    <row r="19" spans="1:7" s="139" customFormat="1" ht="16.5" customHeight="1" x14ac:dyDescent="0.2">
      <c r="A19" s="129" t="s">
        <v>44</v>
      </c>
      <c r="B19" s="361" t="s">
        <v>305</v>
      </c>
      <c r="C19" s="141" t="s">
        <v>306</v>
      </c>
      <c r="D19" s="142"/>
      <c r="E19" s="142"/>
      <c r="F19" s="142"/>
      <c r="G19" s="403"/>
    </row>
    <row r="20" spans="1:7" s="143" customFormat="1" ht="16.5" customHeight="1" x14ac:dyDescent="0.2">
      <c r="A20" s="129" t="s">
        <v>46</v>
      </c>
      <c r="B20" s="361" t="s">
        <v>307</v>
      </c>
      <c r="C20" s="141" t="s">
        <v>308</v>
      </c>
      <c r="D20" s="142"/>
      <c r="E20" s="142"/>
      <c r="F20" s="142"/>
      <c r="G20" s="404"/>
    </row>
    <row r="21" spans="1:7" s="143" customFormat="1" ht="16.5" customHeight="1" x14ac:dyDescent="0.2">
      <c r="A21" s="129" t="s">
        <v>48</v>
      </c>
      <c r="B21" s="362" t="s">
        <v>115</v>
      </c>
      <c r="C21" s="137" t="s">
        <v>116</v>
      </c>
      <c r="D21" s="142"/>
      <c r="E21" s="142"/>
      <c r="F21" s="142"/>
      <c r="G21" s="404"/>
    </row>
    <row r="22" spans="1:7" s="139" customFormat="1" ht="16.5" customHeight="1" x14ac:dyDescent="0.2">
      <c r="A22" s="129" t="s">
        <v>50</v>
      </c>
      <c r="B22" s="360" t="s">
        <v>118</v>
      </c>
      <c r="C22" s="137" t="s">
        <v>119</v>
      </c>
      <c r="D22" s="138"/>
      <c r="E22" s="138"/>
      <c r="F22" s="142"/>
      <c r="G22" s="403"/>
    </row>
    <row r="23" spans="1:7" s="139" customFormat="1" ht="16.5" customHeight="1" x14ac:dyDescent="0.2">
      <c r="A23" s="129" t="s">
        <v>53</v>
      </c>
      <c r="B23" s="360" t="s">
        <v>309</v>
      </c>
      <c r="C23" s="137" t="s">
        <v>122</v>
      </c>
      <c r="D23" s="138">
        <v>155197</v>
      </c>
      <c r="E23" s="138">
        <v>155197</v>
      </c>
      <c r="F23" s="142">
        <v>64088</v>
      </c>
      <c r="G23" s="403"/>
    </row>
    <row r="24" spans="1:7" s="143" customFormat="1" ht="16.5" customHeight="1" x14ac:dyDescent="0.2">
      <c r="A24" s="129" t="s">
        <v>56</v>
      </c>
      <c r="B24" s="360" t="s">
        <v>310</v>
      </c>
      <c r="C24" s="137" t="s">
        <v>125</v>
      </c>
      <c r="D24" s="138"/>
      <c r="E24" s="138"/>
      <c r="F24" s="142"/>
      <c r="G24" s="404"/>
    </row>
    <row r="25" spans="1:7" s="143" customFormat="1" ht="16.5" customHeight="1" x14ac:dyDescent="0.2">
      <c r="A25" s="129" t="s">
        <v>59</v>
      </c>
      <c r="B25" s="363" t="s">
        <v>127</v>
      </c>
      <c r="C25" s="137" t="s">
        <v>128</v>
      </c>
      <c r="D25" s="138"/>
      <c r="E25" s="138"/>
      <c r="F25" s="142"/>
      <c r="G25" s="404"/>
    </row>
    <row r="26" spans="1:7" s="143" customFormat="1" ht="16.5" customHeight="1" x14ac:dyDescent="0.2">
      <c r="A26" s="129" t="s">
        <v>61</v>
      </c>
      <c r="B26" s="360" t="s">
        <v>311</v>
      </c>
      <c r="C26" s="137" t="s">
        <v>131</v>
      </c>
      <c r="D26" s="138"/>
      <c r="E26" s="138"/>
      <c r="F26" s="142"/>
      <c r="G26" s="404"/>
    </row>
    <row r="27" spans="1:7" s="143" customFormat="1" ht="16.5" customHeight="1" x14ac:dyDescent="0.2">
      <c r="A27" s="129" t="s">
        <v>63</v>
      </c>
      <c r="B27" s="360" t="s">
        <v>312</v>
      </c>
      <c r="C27" s="137" t="s">
        <v>134</v>
      </c>
      <c r="D27" s="138"/>
      <c r="E27" s="138"/>
      <c r="F27" s="142"/>
      <c r="G27" s="404"/>
    </row>
    <row r="28" spans="1:7" s="143" customFormat="1" ht="16.5" customHeight="1" x14ac:dyDescent="0.2">
      <c r="A28" s="254" t="s">
        <v>65</v>
      </c>
      <c r="B28" s="364" t="s">
        <v>136</v>
      </c>
      <c r="C28" s="268" t="s">
        <v>137</v>
      </c>
      <c r="D28" s="104"/>
      <c r="E28" s="529">
        <v>4176</v>
      </c>
      <c r="F28" s="354">
        <v>4176</v>
      </c>
      <c r="G28" s="404"/>
    </row>
    <row r="29" spans="1:7" s="143" customFormat="1" ht="21.75" customHeight="1" x14ac:dyDescent="0.2">
      <c r="A29" s="147" t="s">
        <v>67</v>
      </c>
      <c r="B29" s="365" t="s">
        <v>313</v>
      </c>
      <c r="C29" s="269" t="s">
        <v>140</v>
      </c>
      <c r="D29" s="150">
        <f>SUM(D16+D17+D18+D21+D22+D23+D24+D25+D26+D27+D28)</f>
        <v>730000</v>
      </c>
      <c r="E29" s="150">
        <f>SUM(E16+E17+E18+E21+E22+E23+E24+E25+E26+E27+E28)</f>
        <v>1041540</v>
      </c>
      <c r="F29" s="150">
        <f>SUM(F16+F17+F18+F21+F22+F23+F24+F25+F26+F27+F28)</f>
        <v>950431</v>
      </c>
      <c r="G29" s="404"/>
    </row>
    <row r="30" spans="1:7" s="146" customFormat="1" ht="21.75" customHeight="1" x14ac:dyDescent="0.2">
      <c r="A30" s="147" t="s">
        <v>69</v>
      </c>
      <c r="B30" s="365" t="s">
        <v>279</v>
      </c>
      <c r="C30" s="269" t="s">
        <v>158</v>
      </c>
      <c r="D30" s="150"/>
      <c r="E30" s="150"/>
      <c r="F30" s="150"/>
      <c r="G30" s="405"/>
    </row>
    <row r="31" spans="1:7" s="143" customFormat="1" ht="21.75" customHeight="1" x14ac:dyDescent="0.2">
      <c r="A31" s="147" t="s">
        <v>71</v>
      </c>
      <c r="B31" s="365" t="s">
        <v>272</v>
      </c>
      <c r="C31" s="269" t="s">
        <v>167</v>
      </c>
      <c r="D31" s="274">
        <v>500000</v>
      </c>
      <c r="E31" s="274">
        <v>826800</v>
      </c>
      <c r="F31" s="274">
        <v>826800</v>
      </c>
      <c r="G31" s="404"/>
    </row>
    <row r="32" spans="1:7" s="143" customFormat="1" ht="21.75" customHeight="1" x14ac:dyDescent="0.2">
      <c r="A32" s="270" t="s">
        <v>74</v>
      </c>
      <c r="B32" s="366" t="s">
        <v>280</v>
      </c>
      <c r="C32" s="272" t="s">
        <v>176</v>
      </c>
      <c r="D32" s="273"/>
      <c r="E32" s="273"/>
      <c r="F32" s="273"/>
      <c r="G32" s="404"/>
    </row>
    <row r="33" spans="1:10" s="143" customFormat="1" ht="21.75" customHeight="1" x14ac:dyDescent="0.2">
      <c r="A33" s="147" t="s">
        <v>77</v>
      </c>
      <c r="B33" s="365" t="s">
        <v>314</v>
      </c>
      <c r="C33" s="149"/>
      <c r="D33" s="150">
        <f>D10+D15+D29+D30+D31+D32</f>
        <v>1530000</v>
      </c>
      <c r="E33" s="150">
        <f>E10+E15+E29+E30+E31+E32</f>
        <v>3590001</v>
      </c>
      <c r="F33" s="150">
        <f>F10+F15+F29+F30+F31+F32</f>
        <v>3498892</v>
      </c>
      <c r="G33" s="404"/>
    </row>
    <row r="34" spans="1:10" s="139" customFormat="1" ht="21.75" customHeight="1" x14ac:dyDescent="0.2">
      <c r="A34" s="129" t="s">
        <v>80</v>
      </c>
      <c r="B34" s="367" t="s">
        <v>315</v>
      </c>
      <c r="C34" s="152" t="s">
        <v>185</v>
      </c>
      <c r="D34" s="153">
        <f>SUM(D35:D36)</f>
        <v>289995</v>
      </c>
      <c r="E34" s="153">
        <f>SUM(E35:E36)</f>
        <v>289995</v>
      </c>
      <c r="F34" s="153">
        <f>SUM(F35:F36)</f>
        <v>289995</v>
      </c>
      <c r="G34" s="403"/>
    </row>
    <row r="35" spans="1:10" s="139" customFormat="1" ht="21.75" customHeight="1" x14ac:dyDescent="0.2">
      <c r="A35" s="129" t="s">
        <v>82</v>
      </c>
      <c r="B35" s="368" t="s">
        <v>187</v>
      </c>
      <c r="C35" s="152" t="s">
        <v>188</v>
      </c>
      <c r="D35" s="153">
        <v>289995</v>
      </c>
      <c r="E35" s="153">
        <v>289995</v>
      </c>
      <c r="F35" s="153">
        <v>289995</v>
      </c>
      <c r="G35" s="403"/>
    </row>
    <row r="36" spans="1:10" s="139" customFormat="1" ht="21.75" customHeight="1" x14ac:dyDescent="0.2">
      <c r="A36" s="129" t="s">
        <v>84</v>
      </c>
      <c r="B36" s="368" t="s">
        <v>190</v>
      </c>
      <c r="C36" s="152" t="s">
        <v>191</v>
      </c>
      <c r="D36" s="153"/>
      <c r="E36" s="153"/>
      <c r="F36" s="153"/>
      <c r="G36" s="403"/>
    </row>
    <row r="37" spans="1:10" s="139" customFormat="1" ht="21.75" customHeight="1" x14ac:dyDescent="0.2">
      <c r="A37" s="129" t="s">
        <v>86</v>
      </c>
      <c r="B37" s="367" t="s">
        <v>316</v>
      </c>
      <c r="C37" s="154" t="s">
        <v>317</v>
      </c>
      <c r="D37" s="153">
        <f>SUM(D38:D39)</f>
        <v>20203584</v>
      </c>
      <c r="E37" s="153">
        <f>SUM(E38:E39)</f>
        <v>20068602</v>
      </c>
      <c r="F37" s="153">
        <f>SUM(F38:F39)</f>
        <v>18124982</v>
      </c>
      <c r="G37" s="403"/>
    </row>
    <row r="38" spans="1:10" s="139" customFormat="1" ht="21.75" customHeight="1" x14ac:dyDescent="0.2">
      <c r="A38" s="129"/>
      <c r="B38" s="369" t="s">
        <v>340</v>
      </c>
      <c r="C38" s="215" t="s">
        <v>317</v>
      </c>
      <c r="D38" s="216">
        <v>2720080</v>
      </c>
      <c r="E38" s="216">
        <v>2720080</v>
      </c>
      <c r="F38" s="216">
        <v>2720080</v>
      </c>
      <c r="G38" s="406"/>
      <c r="J38" s="702"/>
    </row>
    <row r="39" spans="1:10" s="139" customFormat="1" ht="21.75" customHeight="1" x14ac:dyDescent="0.2">
      <c r="A39" s="254"/>
      <c r="B39" s="370" t="s">
        <v>341</v>
      </c>
      <c r="C39" s="276" t="s">
        <v>317</v>
      </c>
      <c r="D39" s="355">
        <v>17483504</v>
      </c>
      <c r="E39" s="355">
        <v>17348522</v>
      </c>
      <c r="F39" s="355">
        <v>15404902</v>
      </c>
      <c r="G39" s="403"/>
    </row>
    <row r="40" spans="1:10" s="139" customFormat="1" ht="21.75" customHeight="1" x14ac:dyDescent="0.2">
      <c r="A40" s="277" t="s">
        <v>89</v>
      </c>
      <c r="B40" s="365" t="s">
        <v>318</v>
      </c>
      <c r="C40" s="155" t="s">
        <v>319</v>
      </c>
      <c r="D40" s="156">
        <f>SUM(D34+D37)</f>
        <v>20493579</v>
      </c>
      <c r="E40" s="156">
        <f>SUM(E34+E37)</f>
        <v>20358597</v>
      </c>
      <c r="F40" s="156">
        <f>SUM(F34+F37)</f>
        <v>18414977</v>
      </c>
      <c r="G40" s="403"/>
    </row>
    <row r="41" spans="1:10" s="139" customFormat="1" ht="21.75" customHeight="1" x14ac:dyDescent="0.2">
      <c r="A41" s="147" t="s">
        <v>93</v>
      </c>
      <c r="B41" s="365" t="s">
        <v>343</v>
      </c>
      <c r="C41" s="155" t="s">
        <v>194</v>
      </c>
      <c r="D41" s="156">
        <f>D40</f>
        <v>20493579</v>
      </c>
      <c r="E41" s="156">
        <f>E40</f>
        <v>20358597</v>
      </c>
      <c r="F41" s="156">
        <f>F40</f>
        <v>18414977</v>
      </c>
      <c r="G41" s="403"/>
    </row>
    <row r="42" spans="1:10" s="139" customFormat="1" ht="21.75" customHeight="1" x14ac:dyDescent="0.2">
      <c r="A42" s="147" t="s">
        <v>96</v>
      </c>
      <c r="B42" s="365" t="s">
        <v>321</v>
      </c>
      <c r="C42" s="157"/>
      <c r="D42" s="156">
        <f>D33+D41</f>
        <v>22023579</v>
      </c>
      <c r="E42" s="156">
        <f>E33+E41</f>
        <v>23948598</v>
      </c>
      <c r="F42" s="156">
        <f>F33+F41</f>
        <v>21913869</v>
      </c>
      <c r="G42" s="403"/>
    </row>
    <row r="43" spans="1:10" s="139" customFormat="1" ht="15" customHeight="1" x14ac:dyDescent="0.2">
      <c r="A43" s="158"/>
      <c r="B43" s="159"/>
      <c r="C43" s="160"/>
      <c r="D43" s="161"/>
      <c r="E43" s="161"/>
      <c r="F43" s="161"/>
      <c r="G43" s="403"/>
    </row>
    <row r="44" spans="1:10" s="139" customFormat="1" ht="15" customHeight="1" x14ac:dyDescent="0.2">
      <c r="A44" s="969" t="s">
        <v>322</v>
      </c>
      <c r="B44" s="969"/>
      <c r="C44" s="969"/>
      <c r="D44" s="969"/>
      <c r="E44" s="969"/>
      <c r="F44" s="162"/>
      <c r="G44" s="403"/>
    </row>
    <row r="45" spans="1:10" s="139" customFormat="1" ht="38.25" customHeight="1" x14ac:dyDescent="0.2">
      <c r="A45" s="122" t="s">
        <v>269</v>
      </c>
      <c r="B45" s="122" t="s">
        <v>262</v>
      </c>
      <c r="C45" s="163" t="s">
        <v>285</v>
      </c>
      <c r="D45" s="122" t="s">
        <v>335</v>
      </c>
      <c r="E45" s="122" t="s">
        <v>398</v>
      </c>
      <c r="F45" s="122" t="s">
        <v>399</v>
      </c>
      <c r="G45" s="403"/>
    </row>
    <row r="46" spans="1:10" s="139" customFormat="1" ht="15" customHeight="1" x14ac:dyDescent="0.2">
      <c r="A46" s="164" t="s">
        <v>5</v>
      </c>
      <c r="B46" s="164" t="s">
        <v>6</v>
      </c>
      <c r="C46" s="164"/>
      <c r="D46" s="164" t="s">
        <v>8</v>
      </c>
      <c r="E46" s="164" t="s">
        <v>263</v>
      </c>
      <c r="F46" s="164" t="s">
        <v>286</v>
      </c>
      <c r="G46" s="403"/>
    </row>
    <row r="47" spans="1:10" s="139" customFormat="1" ht="24.75" customHeight="1" x14ac:dyDescent="0.2">
      <c r="A47" s="371" t="s">
        <v>9</v>
      </c>
      <c r="B47" s="372" t="s">
        <v>199</v>
      </c>
      <c r="C47" s="373" t="s">
        <v>200</v>
      </c>
      <c r="D47" s="374">
        <v>9642448</v>
      </c>
      <c r="E47" s="374">
        <v>11018948</v>
      </c>
      <c r="F47" s="374">
        <v>10816712</v>
      </c>
      <c r="G47" s="403"/>
    </row>
    <row r="48" spans="1:10" s="139" customFormat="1" ht="24.75" customHeight="1" x14ac:dyDescent="0.2">
      <c r="A48" s="375" t="s">
        <v>12</v>
      </c>
      <c r="B48" s="376" t="s">
        <v>201</v>
      </c>
      <c r="C48" s="377" t="s">
        <v>202</v>
      </c>
      <c r="D48" s="378">
        <v>1847023</v>
      </c>
      <c r="E48" s="378">
        <v>2145316</v>
      </c>
      <c r="F48" s="374">
        <v>2118087</v>
      </c>
      <c r="G48" s="403"/>
    </row>
    <row r="49" spans="1:7" s="139" customFormat="1" ht="24.75" customHeight="1" x14ac:dyDescent="0.2">
      <c r="A49" s="375" t="s">
        <v>15</v>
      </c>
      <c r="B49" s="376" t="s">
        <v>203</v>
      </c>
      <c r="C49" s="377" t="s">
        <v>204</v>
      </c>
      <c r="D49" s="378">
        <v>9684107.9921259843</v>
      </c>
      <c r="E49" s="378">
        <v>9934334</v>
      </c>
      <c r="F49" s="374">
        <v>8156921</v>
      </c>
      <c r="G49" s="403"/>
    </row>
    <row r="50" spans="1:7" s="139" customFormat="1" ht="24.75" customHeight="1" x14ac:dyDescent="0.2">
      <c r="A50" s="375" t="s">
        <v>18</v>
      </c>
      <c r="B50" s="376" t="s">
        <v>205</v>
      </c>
      <c r="C50" s="377" t="s">
        <v>206</v>
      </c>
      <c r="D50" s="378"/>
      <c r="E50" s="378"/>
      <c r="F50" s="374"/>
      <c r="G50" s="403"/>
    </row>
    <row r="51" spans="1:7" s="139" customFormat="1" ht="24.75" customHeight="1" x14ac:dyDescent="0.2">
      <c r="A51" s="375" t="s">
        <v>21</v>
      </c>
      <c r="B51" s="376" t="s">
        <v>207</v>
      </c>
      <c r="C51" s="377" t="s">
        <v>208</v>
      </c>
      <c r="D51" s="378"/>
      <c r="E51" s="378"/>
      <c r="F51" s="374"/>
      <c r="G51" s="403"/>
    </row>
    <row r="52" spans="1:7" s="125" customFormat="1" ht="24.75" customHeight="1" x14ac:dyDescent="0.2">
      <c r="A52" s="379" t="s">
        <v>24</v>
      </c>
      <c r="B52" s="380" t="s">
        <v>323</v>
      </c>
      <c r="C52" s="381" t="s">
        <v>225</v>
      </c>
      <c r="D52" s="382">
        <f>SUM(D47:D51)</f>
        <v>21173578.992125984</v>
      </c>
      <c r="E52" s="382">
        <f>SUM(E47:E51)</f>
        <v>23098598</v>
      </c>
      <c r="F52" s="382">
        <f>SUM(F47:F51)</f>
        <v>21091720</v>
      </c>
      <c r="G52" s="407"/>
    </row>
    <row r="53" spans="1:7" s="179" customFormat="1" ht="24.75" customHeight="1" x14ac:dyDescent="0.2">
      <c r="A53" s="375" t="s">
        <v>27</v>
      </c>
      <c r="B53" s="376" t="s">
        <v>324</v>
      </c>
      <c r="C53" s="377" t="s">
        <v>227</v>
      </c>
      <c r="D53" s="378">
        <v>850000</v>
      </c>
      <c r="E53" s="378">
        <v>850000</v>
      </c>
      <c r="F53" s="378">
        <v>346710</v>
      </c>
      <c r="G53" s="408"/>
    </row>
    <row r="54" spans="1:7" ht="24.75" customHeight="1" x14ac:dyDescent="0.2">
      <c r="A54" s="375" t="s">
        <v>30</v>
      </c>
      <c r="B54" s="376" t="s">
        <v>228</v>
      </c>
      <c r="C54" s="377" t="s">
        <v>229</v>
      </c>
      <c r="D54" s="378"/>
      <c r="E54" s="378"/>
      <c r="F54" s="378"/>
      <c r="G54" s="409"/>
    </row>
    <row r="55" spans="1:7" ht="24.75" customHeight="1" x14ac:dyDescent="0.2">
      <c r="A55" s="375" t="s">
        <v>33</v>
      </c>
      <c r="B55" s="376" t="s">
        <v>325</v>
      </c>
      <c r="C55" s="377" t="s">
        <v>231</v>
      </c>
      <c r="D55" s="378"/>
      <c r="E55" s="378"/>
      <c r="F55" s="378"/>
      <c r="G55" s="409"/>
    </row>
    <row r="56" spans="1:7" ht="24.75" customHeight="1" x14ac:dyDescent="0.2">
      <c r="A56" s="383" t="s">
        <v>36</v>
      </c>
      <c r="B56" s="384" t="s">
        <v>326</v>
      </c>
      <c r="C56" s="385" t="s">
        <v>243</v>
      </c>
      <c r="D56" s="386">
        <f>SUM(D53:D55)</f>
        <v>850000</v>
      </c>
      <c r="E56" s="386">
        <f>SUM(E53:E55)</f>
        <v>850000</v>
      </c>
      <c r="F56" s="382">
        <f>SUM(F53:F55)</f>
        <v>346710</v>
      </c>
      <c r="G56" s="409"/>
    </row>
    <row r="57" spans="1:7" ht="24.75" customHeight="1" x14ac:dyDescent="0.2">
      <c r="A57" s="387" t="s">
        <v>38</v>
      </c>
      <c r="B57" s="388" t="s">
        <v>327</v>
      </c>
      <c r="C57" s="389" t="s">
        <v>328</v>
      </c>
      <c r="D57" s="390">
        <f>D52+D56</f>
        <v>22023578.992125984</v>
      </c>
      <c r="E57" s="390">
        <f>E52+E56</f>
        <v>23948598</v>
      </c>
      <c r="F57" s="390">
        <f>F52+F56</f>
        <v>21438430</v>
      </c>
      <c r="G57" s="409"/>
    </row>
    <row r="58" spans="1:7" ht="24.75" customHeight="1" x14ac:dyDescent="0.2">
      <c r="A58" s="373" t="s">
        <v>40</v>
      </c>
      <c r="B58" s="391" t="s">
        <v>329</v>
      </c>
      <c r="C58" s="392" t="s">
        <v>330</v>
      </c>
      <c r="D58" s="393"/>
      <c r="E58" s="393"/>
      <c r="F58" s="393">
        <f>SUM(D58:E58)</f>
        <v>0</v>
      </c>
      <c r="G58" s="409"/>
    </row>
    <row r="59" spans="1:7" ht="24.75" customHeight="1" x14ac:dyDescent="0.2">
      <c r="A59" s="389" t="s">
        <v>44</v>
      </c>
      <c r="B59" s="388" t="s">
        <v>342</v>
      </c>
      <c r="C59" s="389" t="s">
        <v>255</v>
      </c>
      <c r="D59" s="390">
        <f>SUM(D58:D58)</f>
        <v>0</v>
      </c>
      <c r="E59" s="390">
        <f>SUM(E58:E58)</f>
        <v>0</v>
      </c>
      <c r="F59" s="390">
        <f>SUM(F58:F58)</f>
        <v>0</v>
      </c>
      <c r="G59" s="409"/>
    </row>
    <row r="60" spans="1:7" ht="24.75" customHeight="1" x14ac:dyDescent="0.2">
      <c r="A60" s="394" t="s">
        <v>46</v>
      </c>
      <c r="B60" s="395" t="s">
        <v>331</v>
      </c>
      <c r="C60" s="389" t="s">
        <v>257</v>
      </c>
      <c r="D60" s="396">
        <f>SUM(D57+D59)</f>
        <v>22023578.992125984</v>
      </c>
      <c r="E60" s="396">
        <f>SUM(E57+E59)</f>
        <v>23948598</v>
      </c>
      <c r="F60" s="396">
        <f>SUM(F57+F59)</f>
        <v>21438430</v>
      </c>
      <c r="G60" s="409"/>
    </row>
    <row r="61" spans="1:7" ht="12" customHeight="1" x14ac:dyDescent="0.2">
      <c r="A61" s="190"/>
      <c r="B61" s="191"/>
      <c r="C61" s="192"/>
      <c r="D61" s="192"/>
      <c r="E61" s="192"/>
      <c r="F61" s="192"/>
      <c r="G61" s="409"/>
    </row>
    <row r="62" spans="1:7" ht="12" customHeight="1" x14ac:dyDescent="0.2">
      <c r="A62" s="190"/>
      <c r="B62" s="191"/>
      <c r="C62" s="192"/>
      <c r="D62" s="192">
        <f>D42-D60</f>
        <v>7.8740157186985016E-3</v>
      </c>
      <c r="E62" s="192">
        <f t="shared" ref="E62" si="0">E42-E60</f>
        <v>0</v>
      </c>
      <c r="F62" s="192"/>
      <c r="G62" s="409"/>
    </row>
    <row r="63" spans="1:7" x14ac:dyDescent="0.2">
      <c r="A63" s="193"/>
      <c r="B63" s="194"/>
      <c r="C63" s="194"/>
    </row>
    <row r="64" spans="1:7" x14ac:dyDescent="0.2">
      <c r="A64" s="193"/>
      <c r="B64" s="194"/>
      <c r="C64" s="194"/>
    </row>
    <row r="65" spans="1:3" x14ac:dyDescent="0.2">
      <c r="A65" s="193"/>
      <c r="B65" s="194"/>
      <c r="C65" s="194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>&amp;R&amp;"Times New Roman CE,Félkövér dőlt"&amp;11 11. melléklet a ……/2019. (……) önkormányzati rendelethez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65"/>
  <sheetViews>
    <sheetView topLeftCell="B52" zoomScaleNormal="100" workbookViewId="0">
      <selection activeCell="E53" sqref="E53:F53"/>
    </sheetView>
  </sheetViews>
  <sheetFormatPr defaultRowHeight="12.75" x14ac:dyDescent="0.2"/>
  <cols>
    <col min="1" max="1" width="6.83203125" style="195" customWidth="1"/>
    <col min="2" max="2" width="66.83203125" style="196" customWidth="1"/>
    <col min="3" max="3" width="8.1640625" style="196" customWidth="1"/>
    <col min="4" max="6" width="16.33203125" style="123" customWidth="1"/>
    <col min="7" max="7" width="9.33203125" style="123"/>
    <col min="8" max="8" width="10.5" style="123" bestFit="1" customWidth="1"/>
    <col min="9" max="9" width="13.5" style="123" bestFit="1" customWidth="1"/>
    <col min="10" max="10" width="10.5" style="123" bestFit="1" customWidth="1"/>
    <col min="11" max="245" width="9.33203125" style="123"/>
    <col min="246" max="246" width="6.83203125" style="123" customWidth="1"/>
    <col min="247" max="247" width="60.1640625" style="123" customWidth="1"/>
    <col min="248" max="248" width="8.1640625" style="123" customWidth="1"/>
    <col min="249" max="251" width="14.5" style="123" customWidth="1"/>
    <col min="252" max="501" width="9.33203125" style="123"/>
    <col min="502" max="502" width="6.83203125" style="123" customWidth="1"/>
    <col min="503" max="503" width="60.1640625" style="123" customWidth="1"/>
    <col min="504" max="504" width="8.1640625" style="123" customWidth="1"/>
    <col min="505" max="507" width="14.5" style="123" customWidth="1"/>
    <col min="508" max="757" width="9.33203125" style="123"/>
    <col min="758" max="758" width="6.83203125" style="123" customWidth="1"/>
    <col min="759" max="759" width="60.1640625" style="123" customWidth="1"/>
    <col min="760" max="760" width="8.1640625" style="123" customWidth="1"/>
    <col min="761" max="763" width="14.5" style="123" customWidth="1"/>
    <col min="764" max="1013" width="9.33203125" style="123"/>
    <col min="1014" max="1014" width="6.83203125" style="123" customWidth="1"/>
    <col min="1015" max="1015" width="60.1640625" style="123" customWidth="1"/>
    <col min="1016" max="1016" width="8.1640625" style="123" customWidth="1"/>
    <col min="1017" max="1019" width="14.5" style="123" customWidth="1"/>
    <col min="1020" max="1269" width="9.33203125" style="123"/>
    <col min="1270" max="1270" width="6.83203125" style="123" customWidth="1"/>
    <col min="1271" max="1271" width="60.1640625" style="123" customWidth="1"/>
    <col min="1272" max="1272" width="8.1640625" style="123" customWidth="1"/>
    <col min="1273" max="1275" width="14.5" style="123" customWidth="1"/>
    <col min="1276" max="1525" width="9.33203125" style="123"/>
    <col min="1526" max="1526" width="6.83203125" style="123" customWidth="1"/>
    <col min="1527" max="1527" width="60.1640625" style="123" customWidth="1"/>
    <col min="1528" max="1528" width="8.1640625" style="123" customWidth="1"/>
    <col min="1529" max="1531" width="14.5" style="123" customWidth="1"/>
    <col min="1532" max="1781" width="9.33203125" style="123"/>
    <col min="1782" max="1782" width="6.83203125" style="123" customWidth="1"/>
    <col min="1783" max="1783" width="60.1640625" style="123" customWidth="1"/>
    <col min="1784" max="1784" width="8.1640625" style="123" customWidth="1"/>
    <col min="1785" max="1787" width="14.5" style="123" customWidth="1"/>
    <col min="1788" max="2037" width="9.33203125" style="123"/>
    <col min="2038" max="2038" width="6.83203125" style="123" customWidth="1"/>
    <col min="2039" max="2039" width="60.1640625" style="123" customWidth="1"/>
    <col min="2040" max="2040" width="8.1640625" style="123" customWidth="1"/>
    <col min="2041" max="2043" width="14.5" style="123" customWidth="1"/>
    <col min="2044" max="2293" width="9.33203125" style="123"/>
    <col min="2294" max="2294" width="6.83203125" style="123" customWidth="1"/>
    <col min="2295" max="2295" width="60.1640625" style="123" customWidth="1"/>
    <col min="2296" max="2296" width="8.1640625" style="123" customWidth="1"/>
    <col min="2297" max="2299" width="14.5" style="123" customWidth="1"/>
    <col min="2300" max="2549" width="9.33203125" style="123"/>
    <col min="2550" max="2550" width="6.83203125" style="123" customWidth="1"/>
    <col min="2551" max="2551" width="60.1640625" style="123" customWidth="1"/>
    <col min="2552" max="2552" width="8.1640625" style="123" customWidth="1"/>
    <col min="2553" max="2555" width="14.5" style="123" customWidth="1"/>
    <col min="2556" max="2805" width="9.33203125" style="123"/>
    <col min="2806" max="2806" width="6.83203125" style="123" customWidth="1"/>
    <col min="2807" max="2807" width="60.1640625" style="123" customWidth="1"/>
    <col min="2808" max="2808" width="8.1640625" style="123" customWidth="1"/>
    <col min="2809" max="2811" width="14.5" style="123" customWidth="1"/>
    <col min="2812" max="3061" width="9.33203125" style="123"/>
    <col min="3062" max="3062" width="6.83203125" style="123" customWidth="1"/>
    <col min="3063" max="3063" width="60.1640625" style="123" customWidth="1"/>
    <col min="3064" max="3064" width="8.1640625" style="123" customWidth="1"/>
    <col min="3065" max="3067" width="14.5" style="123" customWidth="1"/>
    <col min="3068" max="3317" width="9.33203125" style="123"/>
    <col min="3318" max="3318" width="6.83203125" style="123" customWidth="1"/>
    <col min="3319" max="3319" width="60.1640625" style="123" customWidth="1"/>
    <col min="3320" max="3320" width="8.1640625" style="123" customWidth="1"/>
    <col min="3321" max="3323" width="14.5" style="123" customWidth="1"/>
    <col min="3324" max="3573" width="9.33203125" style="123"/>
    <col min="3574" max="3574" width="6.83203125" style="123" customWidth="1"/>
    <col min="3575" max="3575" width="60.1640625" style="123" customWidth="1"/>
    <col min="3576" max="3576" width="8.1640625" style="123" customWidth="1"/>
    <col min="3577" max="3579" width="14.5" style="123" customWidth="1"/>
    <col min="3580" max="3829" width="9.33203125" style="123"/>
    <col min="3830" max="3830" width="6.83203125" style="123" customWidth="1"/>
    <col min="3831" max="3831" width="60.1640625" style="123" customWidth="1"/>
    <col min="3832" max="3832" width="8.1640625" style="123" customWidth="1"/>
    <col min="3833" max="3835" width="14.5" style="123" customWidth="1"/>
    <col min="3836" max="4085" width="9.33203125" style="123"/>
    <col min="4086" max="4086" width="6.83203125" style="123" customWidth="1"/>
    <col min="4087" max="4087" width="60.1640625" style="123" customWidth="1"/>
    <col min="4088" max="4088" width="8.1640625" style="123" customWidth="1"/>
    <col min="4089" max="4091" width="14.5" style="123" customWidth="1"/>
    <col min="4092" max="4341" width="9.33203125" style="123"/>
    <col min="4342" max="4342" width="6.83203125" style="123" customWidth="1"/>
    <col min="4343" max="4343" width="60.1640625" style="123" customWidth="1"/>
    <col min="4344" max="4344" width="8.1640625" style="123" customWidth="1"/>
    <col min="4345" max="4347" width="14.5" style="123" customWidth="1"/>
    <col min="4348" max="4597" width="9.33203125" style="123"/>
    <col min="4598" max="4598" width="6.83203125" style="123" customWidth="1"/>
    <col min="4599" max="4599" width="60.1640625" style="123" customWidth="1"/>
    <col min="4600" max="4600" width="8.1640625" style="123" customWidth="1"/>
    <col min="4601" max="4603" width="14.5" style="123" customWidth="1"/>
    <col min="4604" max="4853" width="9.33203125" style="123"/>
    <col min="4854" max="4854" width="6.83203125" style="123" customWidth="1"/>
    <col min="4855" max="4855" width="60.1640625" style="123" customWidth="1"/>
    <col min="4856" max="4856" width="8.1640625" style="123" customWidth="1"/>
    <col min="4857" max="4859" width="14.5" style="123" customWidth="1"/>
    <col min="4860" max="5109" width="9.33203125" style="123"/>
    <col min="5110" max="5110" width="6.83203125" style="123" customWidth="1"/>
    <col min="5111" max="5111" width="60.1640625" style="123" customWidth="1"/>
    <col min="5112" max="5112" width="8.1640625" style="123" customWidth="1"/>
    <col min="5113" max="5115" width="14.5" style="123" customWidth="1"/>
    <col min="5116" max="5365" width="9.33203125" style="123"/>
    <col min="5366" max="5366" width="6.83203125" style="123" customWidth="1"/>
    <col min="5367" max="5367" width="60.1640625" style="123" customWidth="1"/>
    <col min="5368" max="5368" width="8.1640625" style="123" customWidth="1"/>
    <col min="5369" max="5371" width="14.5" style="123" customWidth="1"/>
    <col min="5372" max="5621" width="9.33203125" style="123"/>
    <col min="5622" max="5622" width="6.83203125" style="123" customWidth="1"/>
    <col min="5623" max="5623" width="60.1640625" style="123" customWidth="1"/>
    <col min="5624" max="5624" width="8.1640625" style="123" customWidth="1"/>
    <col min="5625" max="5627" width="14.5" style="123" customWidth="1"/>
    <col min="5628" max="5877" width="9.33203125" style="123"/>
    <col min="5878" max="5878" width="6.83203125" style="123" customWidth="1"/>
    <col min="5879" max="5879" width="60.1640625" style="123" customWidth="1"/>
    <col min="5880" max="5880" width="8.1640625" style="123" customWidth="1"/>
    <col min="5881" max="5883" width="14.5" style="123" customWidth="1"/>
    <col min="5884" max="6133" width="9.33203125" style="123"/>
    <col min="6134" max="6134" width="6.83203125" style="123" customWidth="1"/>
    <col min="6135" max="6135" width="60.1640625" style="123" customWidth="1"/>
    <col min="6136" max="6136" width="8.1640625" style="123" customWidth="1"/>
    <col min="6137" max="6139" width="14.5" style="123" customWidth="1"/>
    <col min="6140" max="6389" width="9.33203125" style="123"/>
    <col min="6390" max="6390" width="6.83203125" style="123" customWidth="1"/>
    <col min="6391" max="6391" width="60.1640625" style="123" customWidth="1"/>
    <col min="6392" max="6392" width="8.1640625" style="123" customWidth="1"/>
    <col min="6393" max="6395" width="14.5" style="123" customWidth="1"/>
    <col min="6396" max="6645" width="9.33203125" style="123"/>
    <col min="6646" max="6646" width="6.83203125" style="123" customWidth="1"/>
    <col min="6647" max="6647" width="60.1640625" style="123" customWidth="1"/>
    <col min="6648" max="6648" width="8.1640625" style="123" customWidth="1"/>
    <col min="6649" max="6651" width="14.5" style="123" customWidth="1"/>
    <col min="6652" max="6901" width="9.33203125" style="123"/>
    <col min="6902" max="6902" width="6.83203125" style="123" customWidth="1"/>
    <col min="6903" max="6903" width="60.1640625" style="123" customWidth="1"/>
    <col min="6904" max="6904" width="8.1640625" style="123" customWidth="1"/>
    <col min="6905" max="6907" width="14.5" style="123" customWidth="1"/>
    <col min="6908" max="7157" width="9.33203125" style="123"/>
    <col min="7158" max="7158" width="6.83203125" style="123" customWidth="1"/>
    <col min="7159" max="7159" width="60.1640625" style="123" customWidth="1"/>
    <col min="7160" max="7160" width="8.1640625" style="123" customWidth="1"/>
    <col min="7161" max="7163" width="14.5" style="123" customWidth="1"/>
    <col min="7164" max="7413" width="9.33203125" style="123"/>
    <col min="7414" max="7414" width="6.83203125" style="123" customWidth="1"/>
    <col min="7415" max="7415" width="60.1640625" style="123" customWidth="1"/>
    <col min="7416" max="7416" width="8.1640625" style="123" customWidth="1"/>
    <col min="7417" max="7419" width="14.5" style="123" customWidth="1"/>
    <col min="7420" max="7669" width="9.33203125" style="123"/>
    <col min="7670" max="7670" width="6.83203125" style="123" customWidth="1"/>
    <col min="7671" max="7671" width="60.1640625" style="123" customWidth="1"/>
    <col min="7672" max="7672" width="8.1640625" style="123" customWidth="1"/>
    <col min="7673" max="7675" width="14.5" style="123" customWidth="1"/>
    <col min="7676" max="7925" width="9.33203125" style="123"/>
    <col min="7926" max="7926" width="6.83203125" style="123" customWidth="1"/>
    <col min="7927" max="7927" width="60.1640625" style="123" customWidth="1"/>
    <col min="7928" max="7928" width="8.1640625" style="123" customWidth="1"/>
    <col min="7929" max="7931" width="14.5" style="123" customWidth="1"/>
    <col min="7932" max="8181" width="9.33203125" style="123"/>
    <col min="8182" max="8182" width="6.83203125" style="123" customWidth="1"/>
    <col min="8183" max="8183" width="60.1640625" style="123" customWidth="1"/>
    <col min="8184" max="8184" width="8.1640625" style="123" customWidth="1"/>
    <col min="8185" max="8187" width="14.5" style="123" customWidth="1"/>
    <col min="8188" max="8437" width="9.33203125" style="123"/>
    <col min="8438" max="8438" width="6.83203125" style="123" customWidth="1"/>
    <col min="8439" max="8439" width="60.1640625" style="123" customWidth="1"/>
    <col min="8440" max="8440" width="8.1640625" style="123" customWidth="1"/>
    <col min="8441" max="8443" width="14.5" style="123" customWidth="1"/>
    <col min="8444" max="8693" width="9.33203125" style="123"/>
    <col min="8694" max="8694" width="6.83203125" style="123" customWidth="1"/>
    <col min="8695" max="8695" width="60.1640625" style="123" customWidth="1"/>
    <col min="8696" max="8696" width="8.1640625" style="123" customWidth="1"/>
    <col min="8697" max="8699" width="14.5" style="123" customWidth="1"/>
    <col min="8700" max="8949" width="9.33203125" style="123"/>
    <col min="8950" max="8950" width="6.83203125" style="123" customWidth="1"/>
    <col min="8951" max="8951" width="60.1640625" style="123" customWidth="1"/>
    <col min="8952" max="8952" width="8.1640625" style="123" customWidth="1"/>
    <col min="8953" max="8955" width="14.5" style="123" customWidth="1"/>
    <col min="8956" max="9205" width="9.33203125" style="123"/>
    <col min="9206" max="9206" width="6.83203125" style="123" customWidth="1"/>
    <col min="9207" max="9207" width="60.1640625" style="123" customWidth="1"/>
    <col min="9208" max="9208" width="8.1640625" style="123" customWidth="1"/>
    <col min="9209" max="9211" width="14.5" style="123" customWidth="1"/>
    <col min="9212" max="9461" width="9.33203125" style="123"/>
    <col min="9462" max="9462" width="6.83203125" style="123" customWidth="1"/>
    <col min="9463" max="9463" width="60.1640625" style="123" customWidth="1"/>
    <col min="9464" max="9464" width="8.1640625" style="123" customWidth="1"/>
    <col min="9465" max="9467" width="14.5" style="123" customWidth="1"/>
    <col min="9468" max="9717" width="9.33203125" style="123"/>
    <col min="9718" max="9718" width="6.83203125" style="123" customWidth="1"/>
    <col min="9719" max="9719" width="60.1640625" style="123" customWidth="1"/>
    <col min="9720" max="9720" width="8.1640625" style="123" customWidth="1"/>
    <col min="9721" max="9723" width="14.5" style="123" customWidth="1"/>
    <col min="9724" max="9973" width="9.33203125" style="123"/>
    <col min="9974" max="9974" width="6.83203125" style="123" customWidth="1"/>
    <col min="9975" max="9975" width="60.1640625" style="123" customWidth="1"/>
    <col min="9976" max="9976" width="8.1640625" style="123" customWidth="1"/>
    <col min="9977" max="9979" width="14.5" style="123" customWidth="1"/>
    <col min="9980" max="10229" width="9.33203125" style="123"/>
    <col min="10230" max="10230" width="6.83203125" style="123" customWidth="1"/>
    <col min="10231" max="10231" width="60.1640625" style="123" customWidth="1"/>
    <col min="10232" max="10232" width="8.1640625" style="123" customWidth="1"/>
    <col min="10233" max="10235" width="14.5" style="123" customWidth="1"/>
    <col min="10236" max="10485" width="9.33203125" style="123"/>
    <col min="10486" max="10486" width="6.83203125" style="123" customWidth="1"/>
    <col min="10487" max="10487" width="60.1640625" style="123" customWidth="1"/>
    <col min="10488" max="10488" width="8.1640625" style="123" customWidth="1"/>
    <col min="10489" max="10491" width="14.5" style="123" customWidth="1"/>
    <col min="10492" max="10741" width="9.33203125" style="123"/>
    <col min="10742" max="10742" width="6.83203125" style="123" customWidth="1"/>
    <col min="10743" max="10743" width="60.1640625" style="123" customWidth="1"/>
    <col min="10744" max="10744" width="8.1640625" style="123" customWidth="1"/>
    <col min="10745" max="10747" width="14.5" style="123" customWidth="1"/>
    <col min="10748" max="10997" width="9.33203125" style="123"/>
    <col min="10998" max="10998" width="6.83203125" style="123" customWidth="1"/>
    <col min="10999" max="10999" width="60.1640625" style="123" customWidth="1"/>
    <col min="11000" max="11000" width="8.1640625" style="123" customWidth="1"/>
    <col min="11001" max="11003" width="14.5" style="123" customWidth="1"/>
    <col min="11004" max="11253" width="9.33203125" style="123"/>
    <col min="11254" max="11254" width="6.83203125" style="123" customWidth="1"/>
    <col min="11255" max="11255" width="60.1640625" style="123" customWidth="1"/>
    <col min="11256" max="11256" width="8.1640625" style="123" customWidth="1"/>
    <col min="11257" max="11259" width="14.5" style="123" customWidth="1"/>
    <col min="11260" max="11509" width="9.33203125" style="123"/>
    <col min="11510" max="11510" width="6.83203125" style="123" customWidth="1"/>
    <col min="11511" max="11511" width="60.1640625" style="123" customWidth="1"/>
    <col min="11512" max="11512" width="8.1640625" style="123" customWidth="1"/>
    <col min="11513" max="11515" width="14.5" style="123" customWidth="1"/>
    <col min="11516" max="11765" width="9.33203125" style="123"/>
    <col min="11766" max="11766" width="6.83203125" style="123" customWidth="1"/>
    <col min="11767" max="11767" width="60.1640625" style="123" customWidth="1"/>
    <col min="11768" max="11768" width="8.1640625" style="123" customWidth="1"/>
    <col min="11769" max="11771" width="14.5" style="123" customWidth="1"/>
    <col min="11772" max="12021" width="9.33203125" style="123"/>
    <col min="12022" max="12022" width="6.83203125" style="123" customWidth="1"/>
    <col min="12023" max="12023" width="60.1640625" style="123" customWidth="1"/>
    <col min="12024" max="12024" width="8.1640625" style="123" customWidth="1"/>
    <col min="12025" max="12027" width="14.5" style="123" customWidth="1"/>
    <col min="12028" max="12277" width="9.33203125" style="123"/>
    <col min="12278" max="12278" width="6.83203125" style="123" customWidth="1"/>
    <col min="12279" max="12279" width="60.1640625" style="123" customWidth="1"/>
    <col min="12280" max="12280" width="8.1640625" style="123" customWidth="1"/>
    <col min="12281" max="12283" width="14.5" style="123" customWidth="1"/>
    <col min="12284" max="12533" width="9.33203125" style="123"/>
    <col min="12534" max="12534" width="6.83203125" style="123" customWidth="1"/>
    <col min="12535" max="12535" width="60.1640625" style="123" customWidth="1"/>
    <col min="12536" max="12536" width="8.1640625" style="123" customWidth="1"/>
    <col min="12537" max="12539" width="14.5" style="123" customWidth="1"/>
    <col min="12540" max="12789" width="9.33203125" style="123"/>
    <col min="12790" max="12790" width="6.83203125" style="123" customWidth="1"/>
    <col min="12791" max="12791" width="60.1640625" style="123" customWidth="1"/>
    <col min="12792" max="12792" width="8.1640625" style="123" customWidth="1"/>
    <col min="12793" max="12795" width="14.5" style="123" customWidth="1"/>
    <col min="12796" max="13045" width="9.33203125" style="123"/>
    <col min="13046" max="13046" width="6.83203125" style="123" customWidth="1"/>
    <col min="13047" max="13047" width="60.1640625" style="123" customWidth="1"/>
    <col min="13048" max="13048" width="8.1640625" style="123" customWidth="1"/>
    <col min="13049" max="13051" width="14.5" style="123" customWidth="1"/>
    <col min="13052" max="13301" width="9.33203125" style="123"/>
    <col min="13302" max="13302" width="6.83203125" style="123" customWidth="1"/>
    <col min="13303" max="13303" width="60.1640625" style="123" customWidth="1"/>
    <col min="13304" max="13304" width="8.1640625" style="123" customWidth="1"/>
    <col min="13305" max="13307" width="14.5" style="123" customWidth="1"/>
    <col min="13308" max="13557" width="9.33203125" style="123"/>
    <col min="13558" max="13558" width="6.83203125" style="123" customWidth="1"/>
    <col min="13559" max="13559" width="60.1640625" style="123" customWidth="1"/>
    <col min="13560" max="13560" width="8.1640625" style="123" customWidth="1"/>
    <col min="13561" max="13563" width="14.5" style="123" customWidth="1"/>
    <col min="13564" max="13813" width="9.33203125" style="123"/>
    <col min="13814" max="13814" width="6.83203125" style="123" customWidth="1"/>
    <col min="13815" max="13815" width="60.1640625" style="123" customWidth="1"/>
    <col min="13816" max="13816" width="8.1640625" style="123" customWidth="1"/>
    <col min="13817" max="13819" width="14.5" style="123" customWidth="1"/>
    <col min="13820" max="14069" width="9.33203125" style="123"/>
    <col min="14070" max="14070" width="6.83203125" style="123" customWidth="1"/>
    <col min="14071" max="14071" width="60.1640625" style="123" customWidth="1"/>
    <col min="14072" max="14072" width="8.1640625" style="123" customWidth="1"/>
    <col min="14073" max="14075" width="14.5" style="123" customWidth="1"/>
    <col min="14076" max="14325" width="9.33203125" style="123"/>
    <col min="14326" max="14326" width="6.83203125" style="123" customWidth="1"/>
    <col min="14327" max="14327" width="60.1640625" style="123" customWidth="1"/>
    <col min="14328" max="14328" width="8.1640625" style="123" customWidth="1"/>
    <col min="14329" max="14331" width="14.5" style="123" customWidth="1"/>
    <col min="14332" max="14581" width="9.33203125" style="123"/>
    <col min="14582" max="14582" width="6.83203125" style="123" customWidth="1"/>
    <col min="14583" max="14583" width="60.1640625" style="123" customWidth="1"/>
    <col min="14584" max="14584" width="8.1640625" style="123" customWidth="1"/>
    <col min="14585" max="14587" width="14.5" style="123" customWidth="1"/>
    <col min="14588" max="14837" width="9.33203125" style="123"/>
    <col min="14838" max="14838" width="6.83203125" style="123" customWidth="1"/>
    <col min="14839" max="14839" width="60.1640625" style="123" customWidth="1"/>
    <col min="14840" max="14840" width="8.1640625" style="123" customWidth="1"/>
    <col min="14841" max="14843" width="14.5" style="123" customWidth="1"/>
    <col min="14844" max="15093" width="9.33203125" style="123"/>
    <col min="15094" max="15094" width="6.83203125" style="123" customWidth="1"/>
    <col min="15095" max="15095" width="60.1640625" style="123" customWidth="1"/>
    <col min="15096" max="15096" width="8.1640625" style="123" customWidth="1"/>
    <col min="15097" max="15099" width="14.5" style="123" customWidth="1"/>
    <col min="15100" max="15349" width="9.33203125" style="123"/>
    <col min="15350" max="15350" width="6.83203125" style="123" customWidth="1"/>
    <col min="15351" max="15351" width="60.1640625" style="123" customWidth="1"/>
    <col min="15352" max="15352" width="8.1640625" style="123" customWidth="1"/>
    <col min="15353" max="15355" width="14.5" style="123" customWidth="1"/>
    <col min="15356" max="15605" width="9.33203125" style="123"/>
    <col min="15606" max="15606" width="6.83203125" style="123" customWidth="1"/>
    <col min="15607" max="15607" width="60.1640625" style="123" customWidth="1"/>
    <col min="15608" max="15608" width="8.1640625" style="123" customWidth="1"/>
    <col min="15609" max="15611" width="14.5" style="123" customWidth="1"/>
    <col min="15612" max="15861" width="9.33203125" style="123"/>
    <col min="15862" max="15862" width="6.83203125" style="123" customWidth="1"/>
    <col min="15863" max="15863" width="60.1640625" style="123" customWidth="1"/>
    <col min="15864" max="15864" width="8.1640625" style="123" customWidth="1"/>
    <col min="15865" max="15867" width="14.5" style="123" customWidth="1"/>
    <col min="15868" max="16117" width="9.33203125" style="123"/>
    <col min="16118" max="16118" width="6.83203125" style="123" customWidth="1"/>
    <col min="16119" max="16119" width="60.1640625" style="123" customWidth="1"/>
    <col min="16120" max="16120" width="8.1640625" style="123" customWidth="1"/>
    <col min="16121" max="16123" width="14.5" style="123" customWidth="1"/>
    <col min="16124" max="16384" width="9.33203125" style="123"/>
  </cols>
  <sheetData>
    <row r="1" spans="1:6" s="117" customFormat="1" ht="40.5" customHeight="1" x14ac:dyDescent="0.2">
      <c r="A1" s="964" t="s">
        <v>378</v>
      </c>
      <c r="B1" s="965"/>
      <c r="C1" s="965"/>
      <c r="D1" s="965"/>
      <c r="E1" s="965"/>
      <c r="F1" s="965"/>
    </row>
    <row r="2" spans="1:6" s="120" customFormat="1" ht="15.95" customHeight="1" x14ac:dyDescent="0.2">
      <c r="A2" s="118"/>
      <c r="B2" s="118"/>
      <c r="C2" s="119"/>
      <c r="D2" s="119"/>
      <c r="E2" s="119"/>
      <c r="F2" s="119" t="s">
        <v>1</v>
      </c>
    </row>
    <row r="3" spans="1:6" ht="38.25" customHeight="1" x14ac:dyDescent="0.2">
      <c r="A3" s="121" t="s">
        <v>269</v>
      </c>
      <c r="B3" s="121" t="s">
        <v>284</v>
      </c>
      <c r="C3" s="122" t="s">
        <v>285</v>
      </c>
      <c r="D3" s="122" t="s">
        <v>335</v>
      </c>
      <c r="E3" s="122" t="s">
        <v>398</v>
      </c>
      <c r="F3" s="122" t="s">
        <v>399</v>
      </c>
    </row>
    <row r="4" spans="1:6" s="125" customFormat="1" ht="12.95" customHeight="1" x14ac:dyDescent="0.2">
      <c r="A4" s="124" t="s">
        <v>5</v>
      </c>
      <c r="B4" s="124" t="s">
        <v>6</v>
      </c>
      <c r="C4" s="124" t="s">
        <v>7</v>
      </c>
      <c r="D4" s="124" t="s">
        <v>8</v>
      </c>
      <c r="E4" s="124" t="s">
        <v>263</v>
      </c>
      <c r="F4" s="124" t="s">
        <v>286</v>
      </c>
    </row>
    <row r="5" spans="1:6" s="125" customFormat="1" ht="15.95" customHeight="1" x14ac:dyDescent="0.2">
      <c r="A5" s="966" t="s">
        <v>260</v>
      </c>
      <c r="B5" s="967"/>
      <c r="C5" s="967"/>
      <c r="D5" s="967"/>
      <c r="E5" s="967"/>
      <c r="F5" s="968"/>
    </row>
    <row r="6" spans="1:6" s="125" customFormat="1" ht="25.5" customHeight="1" x14ac:dyDescent="0.2">
      <c r="A6" s="126" t="s">
        <v>9</v>
      </c>
      <c r="B6" s="356" t="s">
        <v>287</v>
      </c>
      <c r="C6" s="126" t="s">
        <v>288</v>
      </c>
      <c r="D6" s="128"/>
      <c r="E6" s="128"/>
      <c r="F6" s="128">
        <f t="shared" ref="F6:F14" si="0">SUM(D6:E6)</f>
        <v>0</v>
      </c>
    </row>
    <row r="7" spans="1:6" s="125" customFormat="1" ht="30" customHeight="1" x14ac:dyDescent="0.2">
      <c r="A7" s="129" t="s">
        <v>12</v>
      </c>
      <c r="B7" s="357" t="s">
        <v>289</v>
      </c>
      <c r="C7" s="129" t="s">
        <v>290</v>
      </c>
      <c r="D7" s="131"/>
      <c r="E7" s="131"/>
      <c r="F7" s="131">
        <f t="shared" si="0"/>
        <v>0</v>
      </c>
    </row>
    <row r="8" spans="1:6" s="125" customFormat="1" ht="25.5" customHeight="1" x14ac:dyDescent="0.2">
      <c r="A8" s="129" t="s">
        <v>15</v>
      </c>
      <c r="B8" s="357" t="s">
        <v>291</v>
      </c>
      <c r="C8" s="132" t="s">
        <v>292</v>
      </c>
      <c r="D8" s="131"/>
      <c r="E8" s="131"/>
      <c r="F8" s="131">
        <f t="shared" si="0"/>
        <v>0</v>
      </c>
    </row>
    <row r="9" spans="1:6" s="125" customFormat="1" ht="25.5" customHeight="1" x14ac:dyDescent="0.2">
      <c r="A9" s="129" t="s">
        <v>18</v>
      </c>
      <c r="B9" s="357" t="s">
        <v>293</v>
      </c>
      <c r="C9" s="132" t="s">
        <v>294</v>
      </c>
      <c r="D9" s="131"/>
      <c r="E9" s="131"/>
      <c r="F9" s="131">
        <f t="shared" si="0"/>
        <v>0</v>
      </c>
    </row>
    <row r="10" spans="1:6" s="125" customFormat="1" ht="27.75" customHeight="1" x14ac:dyDescent="0.2">
      <c r="A10" s="133" t="s">
        <v>21</v>
      </c>
      <c r="B10" s="358" t="s">
        <v>295</v>
      </c>
      <c r="C10" s="133" t="s">
        <v>35</v>
      </c>
      <c r="D10" s="131">
        <f>SUM(D6:D9)</f>
        <v>0</v>
      </c>
      <c r="E10" s="131">
        <f>SUM(E6:E9)</f>
        <v>0</v>
      </c>
      <c r="F10" s="131">
        <f t="shared" si="0"/>
        <v>0</v>
      </c>
    </row>
    <row r="11" spans="1:6" s="125" customFormat="1" ht="24.75" customHeight="1" x14ac:dyDescent="0.2">
      <c r="A11" s="129" t="s">
        <v>24</v>
      </c>
      <c r="B11" s="357" t="s">
        <v>296</v>
      </c>
      <c r="C11" s="129" t="s">
        <v>297</v>
      </c>
      <c r="D11" s="131"/>
      <c r="E11" s="131"/>
      <c r="F11" s="131">
        <f t="shared" si="0"/>
        <v>0</v>
      </c>
    </row>
    <row r="12" spans="1:6" s="125" customFormat="1" ht="30" customHeight="1" x14ac:dyDescent="0.2">
      <c r="A12" s="129" t="s">
        <v>27</v>
      </c>
      <c r="B12" s="357" t="s">
        <v>298</v>
      </c>
      <c r="C12" s="129" t="s">
        <v>299</v>
      </c>
      <c r="D12" s="131"/>
      <c r="E12" s="131"/>
      <c r="F12" s="131">
        <f t="shared" si="0"/>
        <v>0</v>
      </c>
    </row>
    <row r="13" spans="1:6" s="125" customFormat="1" ht="30" customHeight="1" x14ac:dyDescent="0.2">
      <c r="A13" s="129" t="s">
        <v>30</v>
      </c>
      <c r="B13" s="357" t="s">
        <v>300</v>
      </c>
      <c r="C13" s="129" t="s">
        <v>301</v>
      </c>
      <c r="D13" s="131"/>
      <c r="E13" s="131"/>
      <c r="F13" s="131">
        <f t="shared" si="0"/>
        <v>0</v>
      </c>
    </row>
    <row r="14" spans="1:6" s="125" customFormat="1" ht="30" customHeight="1" x14ac:dyDescent="0.2">
      <c r="A14" s="129" t="s">
        <v>33</v>
      </c>
      <c r="B14" s="357" t="s">
        <v>302</v>
      </c>
      <c r="C14" s="129" t="s">
        <v>303</v>
      </c>
      <c r="D14" s="131"/>
      <c r="E14" s="131"/>
      <c r="F14" s="131">
        <f t="shared" si="0"/>
        <v>0</v>
      </c>
    </row>
    <row r="15" spans="1:6" s="125" customFormat="1" ht="21.75" customHeight="1" x14ac:dyDescent="0.2">
      <c r="A15" s="133" t="s">
        <v>36</v>
      </c>
      <c r="B15" s="359" t="s">
        <v>277</v>
      </c>
      <c r="C15" s="135" t="s">
        <v>58</v>
      </c>
      <c r="D15" s="134">
        <f>SUM(D11:D14)</f>
        <v>0</v>
      </c>
      <c r="E15" s="134">
        <f>SUM(E11:E14)</f>
        <v>0</v>
      </c>
      <c r="F15" s="134">
        <f>SUM(F11:F14)</f>
        <v>0</v>
      </c>
    </row>
    <row r="16" spans="1:6" s="139" customFormat="1" ht="16.5" customHeight="1" x14ac:dyDescent="0.2">
      <c r="A16" s="129" t="s">
        <v>38</v>
      </c>
      <c r="B16" s="360" t="s">
        <v>106</v>
      </c>
      <c r="C16" s="137" t="s">
        <v>107</v>
      </c>
      <c r="D16" s="138"/>
      <c r="E16" s="138"/>
      <c r="F16" s="138">
        <f>SUM(D16:E16)</f>
        <v>0</v>
      </c>
    </row>
    <row r="17" spans="1:6" s="139" customFormat="1" ht="16.5" customHeight="1" x14ac:dyDescent="0.2">
      <c r="A17" s="129" t="s">
        <v>40</v>
      </c>
      <c r="B17" s="360" t="s">
        <v>109</v>
      </c>
      <c r="C17" s="137" t="s">
        <v>110</v>
      </c>
      <c r="D17" s="138"/>
      <c r="E17" s="138"/>
      <c r="F17" s="138"/>
    </row>
    <row r="18" spans="1:6" s="139" customFormat="1" ht="16.5" customHeight="1" x14ac:dyDescent="0.2">
      <c r="A18" s="129" t="s">
        <v>42</v>
      </c>
      <c r="B18" s="360" t="s">
        <v>304</v>
      </c>
      <c r="C18" s="137" t="s">
        <v>113</v>
      </c>
      <c r="D18" s="138">
        <f>SUM(D19:D20)</f>
        <v>0</v>
      </c>
      <c r="E18" s="138">
        <f>SUM(E19:E20)</f>
        <v>0</v>
      </c>
      <c r="F18" s="138">
        <f>SUM(F19:F20)</f>
        <v>0</v>
      </c>
    </row>
    <row r="19" spans="1:6" s="139" customFormat="1" ht="16.5" customHeight="1" x14ac:dyDescent="0.2">
      <c r="A19" s="129" t="s">
        <v>44</v>
      </c>
      <c r="B19" s="361" t="s">
        <v>305</v>
      </c>
      <c r="C19" s="141" t="s">
        <v>306</v>
      </c>
      <c r="D19" s="142"/>
      <c r="E19" s="142"/>
      <c r="F19" s="142">
        <f>SUM(D19:E19)</f>
        <v>0</v>
      </c>
    </row>
    <row r="20" spans="1:6" s="143" customFormat="1" ht="16.5" customHeight="1" x14ac:dyDescent="0.2">
      <c r="A20" s="129" t="s">
        <v>46</v>
      </c>
      <c r="B20" s="361" t="s">
        <v>307</v>
      </c>
      <c r="C20" s="141" t="s">
        <v>308</v>
      </c>
      <c r="D20" s="142"/>
      <c r="E20" s="142"/>
      <c r="F20" s="142">
        <f>SUM(D20:E20)</f>
        <v>0</v>
      </c>
    </row>
    <row r="21" spans="1:6" s="143" customFormat="1" ht="16.5" customHeight="1" x14ac:dyDescent="0.2">
      <c r="A21" s="129" t="s">
        <v>48</v>
      </c>
      <c r="B21" s="362" t="s">
        <v>115</v>
      </c>
      <c r="C21" s="137" t="s">
        <v>116</v>
      </c>
      <c r="D21" s="142"/>
      <c r="E21" s="142"/>
      <c r="F21" s="142">
        <f>SUM(D21:E21)</f>
        <v>0</v>
      </c>
    </row>
    <row r="22" spans="1:6" s="139" customFormat="1" ht="16.5" customHeight="1" x14ac:dyDescent="0.2">
      <c r="A22" s="129" t="s">
        <v>50</v>
      </c>
      <c r="B22" s="360" t="s">
        <v>118</v>
      </c>
      <c r="C22" s="137" t="s">
        <v>119</v>
      </c>
      <c r="D22" s="138"/>
      <c r="E22" s="138"/>
      <c r="F22" s="142">
        <f t="shared" ref="F22:F27" si="1">SUM(D22:E22)</f>
        <v>0</v>
      </c>
    </row>
    <row r="23" spans="1:6" s="139" customFormat="1" ht="16.5" customHeight="1" x14ac:dyDescent="0.2">
      <c r="A23" s="129" t="s">
        <v>53</v>
      </c>
      <c r="B23" s="360" t="s">
        <v>309</v>
      </c>
      <c r="C23" s="137" t="s">
        <v>122</v>
      </c>
      <c r="D23" s="138"/>
      <c r="E23" s="138"/>
      <c r="F23" s="142">
        <f t="shared" si="1"/>
        <v>0</v>
      </c>
    </row>
    <row r="24" spans="1:6" s="143" customFormat="1" ht="16.5" customHeight="1" x14ac:dyDescent="0.2">
      <c r="A24" s="129" t="s">
        <v>56</v>
      </c>
      <c r="B24" s="360" t="s">
        <v>310</v>
      </c>
      <c r="C24" s="137" t="s">
        <v>125</v>
      </c>
      <c r="D24" s="138"/>
      <c r="E24" s="138"/>
      <c r="F24" s="142">
        <f t="shared" si="1"/>
        <v>0</v>
      </c>
    </row>
    <row r="25" spans="1:6" s="143" customFormat="1" ht="16.5" customHeight="1" x14ac:dyDescent="0.2">
      <c r="A25" s="129" t="s">
        <v>59</v>
      </c>
      <c r="B25" s="363" t="s">
        <v>127</v>
      </c>
      <c r="C25" s="137" t="s">
        <v>128</v>
      </c>
      <c r="D25" s="138"/>
      <c r="E25" s="138"/>
      <c r="F25" s="142">
        <f t="shared" si="1"/>
        <v>0</v>
      </c>
    </row>
    <row r="26" spans="1:6" s="143" customFormat="1" ht="16.5" customHeight="1" x14ac:dyDescent="0.2">
      <c r="A26" s="129" t="s">
        <v>61</v>
      </c>
      <c r="B26" s="360" t="s">
        <v>311</v>
      </c>
      <c r="C26" s="137" t="s">
        <v>131</v>
      </c>
      <c r="D26" s="138"/>
      <c r="E26" s="138"/>
      <c r="F26" s="142">
        <f t="shared" si="1"/>
        <v>0</v>
      </c>
    </row>
    <row r="27" spans="1:6" s="143" customFormat="1" ht="16.5" customHeight="1" x14ac:dyDescent="0.2">
      <c r="A27" s="129" t="s">
        <v>63</v>
      </c>
      <c r="B27" s="360" t="s">
        <v>312</v>
      </c>
      <c r="C27" s="137" t="s">
        <v>134</v>
      </c>
      <c r="D27" s="138"/>
      <c r="E27" s="138"/>
      <c r="F27" s="142">
        <f t="shared" si="1"/>
        <v>0</v>
      </c>
    </row>
    <row r="28" spans="1:6" s="143" customFormat="1" ht="16.5" customHeight="1" x14ac:dyDescent="0.2">
      <c r="A28" s="254" t="s">
        <v>65</v>
      </c>
      <c r="B28" s="364" t="s">
        <v>136</v>
      </c>
      <c r="C28" s="268" t="s">
        <v>137</v>
      </c>
      <c r="D28" s="104"/>
      <c r="E28" s="529">
        <v>9247</v>
      </c>
      <c r="F28" s="530">
        <v>9247</v>
      </c>
    </row>
    <row r="29" spans="1:6" s="143" customFormat="1" ht="21.75" customHeight="1" x14ac:dyDescent="0.2">
      <c r="A29" s="147" t="s">
        <v>67</v>
      </c>
      <c r="B29" s="365" t="s">
        <v>313</v>
      </c>
      <c r="C29" s="269" t="s">
        <v>140</v>
      </c>
      <c r="D29" s="150">
        <f>SUM(D16+D17+D18+D21+D22+D23+D24+D25+D26+D27+D28)</f>
        <v>0</v>
      </c>
      <c r="E29" s="150">
        <f>SUM(E16+E17+E18+E21+E22+E23+E24+E25+E26+E27+E28)</f>
        <v>9247</v>
      </c>
      <c r="F29" s="150">
        <f>SUM(F16+F17+F18+F21+F22+F23+F24+F25+F26+F27+F28)</f>
        <v>9247</v>
      </c>
    </row>
    <row r="30" spans="1:6" s="146" customFormat="1" ht="21.75" customHeight="1" x14ac:dyDescent="0.2">
      <c r="A30" s="147" t="s">
        <v>69</v>
      </c>
      <c r="B30" s="365" t="s">
        <v>279</v>
      </c>
      <c r="C30" s="269" t="s">
        <v>158</v>
      </c>
      <c r="D30" s="150"/>
      <c r="E30" s="150"/>
      <c r="F30" s="150">
        <f>SUM(D30:E30)</f>
        <v>0</v>
      </c>
    </row>
    <row r="31" spans="1:6" s="143" customFormat="1" ht="21.75" customHeight="1" x14ac:dyDescent="0.2">
      <c r="A31" s="147" t="s">
        <v>71</v>
      </c>
      <c r="B31" s="365" t="s">
        <v>272</v>
      </c>
      <c r="C31" s="269" t="s">
        <v>167</v>
      </c>
      <c r="D31" s="274"/>
      <c r="E31" s="274"/>
      <c r="F31" s="274">
        <f>SUM(D31:E31)</f>
        <v>0</v>
      </c>
    </row>
    <row r="32" spans="1:6" s="143" customFormat="1" ht="21.75" customHeight="1" x14ac:dyDescent="0.2">
      <c r="A32" s="270" t="s">
        <v>74</v>
      </c>
      <c r="B32" s="366" t="s">
        <v>280</v>
      </c>
      <c r="C32" s="272" t="s">
        <v>176</v>
      </c>
      <c r="D32" s="273"/>
      <c r="E32" s="273"/>
      <c r="F32" s="273">
        <f>SUM(D32:E32)</f>
        <v>0</v>
      </c>
    </row>
    <row r="33" spans="1:10" s="143" customFormat="1" ht="21.75" customHeight="1" x14ac:dyDescent="0.2">
      <c r="A33" s="147" t="s">
        <v>77</v>
      </c>
      <c r="B33" s="365" t="s">
        <v>314</v>
      </c>
      <c r="C33" s="149"/>
      <c r="D33" s="150">
        <f>D10+D15+D29+D30+D31+D32</f>
        <v>0</v>
      </c>
      <c r="E33" s="150">
        <f>E10+E15+E29+E30+E31+E32</f>
        <v>9247</v>
      </c>
      <c r="F33" s="150">
        <f>F10+F15+F29+F30+F31+F32</f>
        <v>9247</v>
      </c>
    </row>
    <row r="34" spans="1:10" s="139" customFormat="1" ht="21.75" customHeight="1" x14ac:dyDescent="0.2">
      <c r="A34" s="129" t="s">
        <v>80</v>
      </c>
      <c r="B34" s="367" t="s">
        <v>315</v>
      </c>
      <c r="C34" s="152" t="s">
        <v>185</v>
      </c>
      <c r="D34" s="153">
        <f>SUM(D35:D36)</f>
        <v>213189</v>
      </c>
      <c r="E34" s="153">
        <f>SUM(E35:E36)</f>
        <v>231189</v>
      </c>
      <c r="F34" s="153">
        <f>SUM(F35:F36)</f>
        <v>231189</v>
      </c>
    </row>
    <row r="35" spans="1:10" s="139" customFormat="1" ht="21.75" customHeight="1" x14ac:dyDescent="0.2">
      <c r="A35" s="129" t="s">
        <v>82</v>
      </c>
      <c r="B35" s="368" t="s">
        <v>187</v>
      </c>
      <c r="C35" s="152" t="s">
        <v>188</v>
      </c>
      <c r="D35" s="153">
        <v>213189</v>
      </c>
      <c r="E35" s="153">
        <v>231189</v>
      </c>
      <c r="F35" s="153">
        <v>231189</v>
      </c>
      <c r="H35" s="702"/>
    </row>
    <row r="36" spans="1:10" s="139" customFormat="1" ht="21.75" customHeight="1" x14ac:dyDescent="0.2">
      <c r="A36" s="129" t="s">
        <v>84</v>
      </c>
      <c r="B36" s="368" t="s">
        <v>190</v>
      </c>
      <c r="C36" s="152" t="s">
        <v>191</v>
      </c>
      <c r="D36" s="153"/>
      <c r="E36" s="153"/>
      <c r="F36" s="153">
        <f>SUM(D36:E36)</f>
        <v>0</v>
      </c>
    </row>
    <row r="37" spans="1:10" s="139" customFormat="1" ht="21.75" customHeight="1" x14ac:dyDescent="0.2">
      <c r="A37" s="129" t="s">
        <v>86</v>
      </c>
      <c r="B37" s="367" t="s">
        <v>316</v>
      </c>
      <c r="C37" s="154" t="s">
        <v>317</v>
      </c>
      <c r="D37" s="153">
        <f>SUM(D38:D39)</f>
        <v>60320522.333333336</v>
      </c>
      <c r="E37" s="153">
        <f>SUM(E38:E39)</f>
        <v>60112640</v>
      </c>
      <c r="F37" s="153">
        <f>SUM(F38:F39)</f>
        <v>57504752</v>
      </c>
      <c r="I37" s="703"/>
    </row>
    <row r="38" spans="1:10" s="139" customFormat="1" ht="21.75" customHeight="1" x14ac:dyDescent="0.2">
      <c r="A38" s="129"/>
      <c r="B38" s="369" t="s">
        <v>340</v>
      </c>
      <c r="C38" s="215" t="s">
        <v>317</v>
      </c>
      <c r="D38" s="216">
        <v>51582233.333333336</v>
      </c>
      <c r="E38" s="216">
        <v>52473417</v>
      </c>
      <c r="F38" s="216">
        <v>52473417</v>
      </c>
      <c r="I38" s="703"/>
    </row>
    <row r="39" spans="1:10" s="139" customFormat="1" ht="21.75" customHeight="1" x14ac:dyDescent="0.2">
      <c r="A39" s="254"/>
      <c r="B39" s="370" t="s">
        <v>341</v>
      </c>
      <c r="C39" s="276" t="s">
        <v>317</v>
      </c>
      <c r="D39" s="355">
        <v>8738289</v>
      </c>
      <c r="E39" s="355">
        <v>7639223</v>
      </c>
      <c r="F39" s="355">
        <v>5031335</v>
      </c>
      <c r="H39" s="702"/>
      <c r="J39" s="702"/>
    </row>
    <row r="40" spans="1:10" s="139" customFormat="1" ht="21.75" customHeight="1" x14ac:dyDescent="0.2">
      <c r="A40" s="277" t="s">
        <v>89</v>
      </c>
      <c r="B40" s="365" t="s">
        <v>318</v>
      </c>
      <c r="C40" s="155" t="s">
        <v>319</v>
      </c>
      <c r="D40" s="156">
        <f>SUM(D34+D37)</f>
        <v>60533711.333333336</v>
      </c>
      <c r="E40" s="156">
        <f>SUM(E34+E37)</f>
        <v>60343829</v>
      </c>
      <c r="F40" s="156">
        <f>SUM(F34+F37)</f>
        <v>57735941</v>
      </c>
    </row>
    <row r="41" spans="1:10" s="139" customFormat="1" ht="21.75" customHeight="1" x14ac:dyDescent="0.2">
      <c r="A41" s="147" t="s">
        <v>93</v>
      </c>
      <c r="B41" s="365" t="s">
        <v>343</v>
      </c>
      <c r="C41" s="155" t="s">
        <v>194</v>
      </c>
      <c r="D41" s="156">
        <f>D40</f>
        <v>60533711.333333336</v>
      </c>
      <c r="E41" s="156">
        <f>E40</f>
        <v>60343829</v>
      </c>
      <c r="F41" s="156">
        <f>F40</f>
        <v>57735941</v>
      </c>
    </row>
    <row r="42" spans="1:10" s="139" customFormat="1" ht="21.75" customHeight="1" x14ac:dyDescent="0.2">
      <c r="A42" s="147" t="s">
        <v>96</v>
      </c>
      <c r="B42" s="365" t="s">
        <v>321</v>
      </c>
      <c r="C42" s="157"/>
      <c r="D42" s="156">
        <f>D33+D41</f>
        <v>60533711.333333336</v>
      </c>
      <c r="E42" s="156">
        <f>E33+E41</f>
        <v>60353076</v>
      </c>
      <c r="F42" s="156">
        <f>F33+F41</f>
        <v>57745188</v>
      </c>
    </row>
    <row r="43" spans="1:10" s="139" customFormat="1" ht="15" customHeight="1" x14ac:dyDescent="0.2">
      <c r="A43" s="158"/>
      <c r="B43" s="159"/>
      <c r="C43" s="160"/>
      <c r="D43" s="161"/>
      <c r="E43" s="161"/>
      <c r="F43" s="161"/>
    </row>
    <row r="44" spans="1:10" s="139" customFormat="1" ht="15" customHeight="1" x14ac:dyDescent="0.2">
      <c r="A44" s="969" t="s">
        <v>322</v>
      </c>
      <c r="B44" s="969"/>
      <c r="C44" s="969"/>
      <c r="D44" s="969"/>
      <c r="E44" s="969"/>
      <c r="F44" s="162"/>
    </row>
    <row r="45" spans="1:10" s="139" customFormat="1" ht="38.25" customHeight="1" x14ac:dyDescent="0.2">
      <c r="A45" s="122" t="s">
        <v>269</v>
      </c>
      <c r="B45" s="122" t="s">
        <v>262</v>
      </c>
      <c r="C45" s="163" t="s">
        <v>285</v>
      </c>
      <c r="D45" s="122" t="s">
        <v>335</v>
      </c>
      <c r="E45" s="122" t="s">
        <v>398</v>
      </c>
      <c r="F45" s="122" t="s">
        <v>399</v>
      </c>
    </row>
    <row r="46" spans="1:10" s="139" customFormat="1" ht="15" customHeight="1" x14ac:dyDescent="0.2">
      <c r="A46" s="164" t="s">
        <v>5</v>
      </c>
      <c r="B46" s="164" t="s">
        <v>6</v>
      </c>
      <c r="C46" s="164"/>
      <c r="D46" s="164" t="s">
        <v>8</v>
      </c>
      <c r="E46" s="164" t="s">
        <v>263</v>
      </c>
      <c r="F46" s="164" t="s">
        <v>286</v>
      </c>
    </row>
    <row r="47" spans="1:10" s="139" customFormat="1" ht="24.75" customHeight="1" x14ac:dyDescent="0.2">
      <c r="A47" s="371" t="s">
        <v>9</v>
      </c>
      <c r="B47" s="372" t="s">
        <v>199</v>
      </c>
      <c r="C47" s="373" t="s">
        <v>200</v>
      </c>
      <c r="D47" s="374">
        <v>48320743</v>
      </c>
      <c r="E47" s="374">
        <v>48401608</v>
      </c>
      <c r="F47" s="374">
        <v>46309181</v>
      </c>
    </row>
    <row r="48" spans="1:10" s="139" customFormat="1" ht="24.75" customHeight="1" x14ac:dyDescent="0.2">
      <c r="A48" s="375" t="s">
        <v>12</v>
      </c>
      <c r="B48" s="376" t="s">
        <v>201</v>
      </c>
      <c r="C48" s="377" t="s">
        <v>202</v>
      </c>
      <c r="D48" s="378">
        <v>9539808.9350000005</v>
      </c>
      <c r="E48" s="378">
        <f>9539808.935+84019</f>
        <v>9623827.9350000005</v>
      </c>
      <c r="F48" s="374">
        <v>9548806</v>
      </c>
    </row>
    <row r="49" spans="1:7" s="139" customFormat="1" ht="24.75" customHeight="1" x14ac:dyDescent="0.2">
      <c r="A49" s="375" t="s">
        <v>15</v>
      </c>
      <c r="B49" s="376" t="s">
        <v>203</v>
      </c>
      <c r="C49" s="377" t="s">
        <v>204</v>
      </c>
      <c r="D49" s="378">
        <v>1973159.0472440943</v>
      </c>
      <c r="E49" s="378">
        <v>2135640</v>
      </c>
      <c r="F49" s="374">
        <v>1719453</v>
      </c>
    </row>
    <row r="50" spans="1:7" s="139" customFormat="1" ht="24.75" customHeight="1" x14ac:dyDescent="0.2">
      <c r="A50" s="375" t="s">
        <v>18</v>
      </c>
      <c r="B50" s="376" t="s">
        <v>205</v>
      </c>
      <c r="C50" s="377" t="s">
        <v>206</v>
      </c>
      <c r="D50" s="378"/>
      <c r="E50" s="378"/>
      <c r="F50" s="374">
        <f>SUM(D50:E50)</f>
        <v>0</v>
      </c>
    </row>
    <row r="51" spans="1:7" s="139" customFormat="1" ht="24.75" customHeight="1" x14ac:dyDescent="0.2">
      <c r="A51" s="375" t="s">
        <v>21</v>
      </c>
      <c r="B51" s="376" t="s">
        <v>207</v>
      </c>
      <c r="C51" s="377" t="s">
        <v>208</v>
      </c>
      <c r="D51" s="378"/>
      <c r="E51" s="378"/>
      <c r="F51" s="374">
        <f>SUM(D51:E51)</f>
        <v>0</v>
      </c>
    </row>
    <row r="52" spans="1:7" s="125" customFormat="1" ht="24.75" customHeight="1" x14ac:dyDescent="0.2">
      <c r="A52" s="379" t="s">
        <v>24</v>
      </c>
      <c r="B52" s="380" t="s">
        <v>323</v>
      </c>
      <c r="C52" s="381" t="s">
        <v>225</v>
      </c>
      <c r="D52" s="382">
        <f>SUM(D47:D51)</f>
        <v>59833710.982244097</v>
      </c>
      <c r="E52" s="382">
        <f>SUM(E47:E51)</f>
        <v>60161075.935000002</v>
      </c>
      <c r="F52" s="382">
        <f>SUM(F47:F51)</f>
        <v>57577440</v>
      </c>
      <c r="G52" s="177"/>
    </row>
    <row r="53" spans="1:7" s="179" customFormat="1" ht="24.75" customHeight="1" x14ac:dyDescent="0.2">
      <c r="A53" s="375" t="s">
        <v>27</v>
      </c>
      <c r="B53" s="376" t="s">
        <v>324</v>
      </c>
      <c r="C53" s="377" t="s">
        <v>227</v>
      </c>
      <c r="D53" s="378">
        <v>550000</v>
      </c>
      <c r="E53" s="378">
        <v>192000</v>
      </c>
      <c r="F53" s="378">
        <v>65990</v>
      </c>
      <c r="G53" s="178"/>
    </row>
    <row r="54" spans="1:7" ht="24.75" customHeight="1" x14ac:dyDescent="0.2">
      <c r="A54" s="375" t="s">
        <v>30</v>
      </c>
      <c r="B54" s="376" t="s">
        <v>228</v>
      </c>
      <c r="C54" s="377" t="s">
        <v>229</v>
      </c>
      <c r="D54" s="378">
        <v>150000</v>
      </c>
      <c r="E54" s="378">
        <v>0</v>
      </c>
      <c r="F54" s="378"/>
      <c r="G54" s="180"/>
    </row>
    <row r="55" spans="1:7" ht="24.75" customHeight="1" x14ac:dyDescent="0.2">
      <c r="A55" s="375" t="s">
        <v>33</v>
      </c>
      <c r="B55" s="376" t="s">
        <v>325</v>
      </c>
      <c r="C55" s="377" t="s">
        <v>231</v>
      </c>
      <c r="D55" s="378"/>
      <c r="E55" s="378"/>
      <c r="F55" s="378">
        <f>SUM(D55:E55)</f>
        <v>0</v>
      </c>
      <c r="G55" s="180"/>
    </row>
    <row r="56" spans="1:7" ht="24.75" customHeight="1" x14ac:dyDescent="0.2">
      <c r="A56" s="383" t="s">
        <v>36</v>
      </c>
      <c r="B56" s="384" t="s">
        <v>326</v>
      </c>
      <c r="C56" s="385" t="s">
        <v>243</v>
      </c>
      <c r="D56" s="386">
        <f>SUM(D53:D55)</f>
        <v>700000</v>
      </c>
      <c r="E56" s="386">
        <f>SUM(E53:E55)</f>
        <v>192000</v>
      </c>
      <c r="F56" s="382">
        <f>SUM(F53:F55)</f>
        <v>65990</v>
      </c>
      <c r="G56" s="180"/>
    </row>
    <row r="57" spans="1:7" ht="24.75" customHeight="1" x14ac:dyDescent="0.2">
      <c r="A57" s="387" t="s">
        <v>38</v>
      </c>
      <c r="B57" s="388" t="s">
        <v>327</v>
      </c>
      <c r="C57" s="389" t="s">
        <v>328</v>
      </c>
      <c r="D57" s="390">
        <f>D52+D56</f>
        <v>60533710.982244097</v>
      </c>
      <c r="E57" s="390">
        <f>E52+E56</f>
        <v>60353075.935000002</v>
      </c>
      <c r="F57" s="390">
        <f>F52+F56</f>
        <v>57643430</v>
      </c>
      <c r="G57" s="180"/>
    </row>
    <row r="58" spans="1:7" ht="24.75" customHeight="1" x14ac:dyDescent="0.2">
      <c r="A58" s="373" t="s">
        <v>40</v>
      </c>
      <c r="B58" s="391" t="s">
        <v>329</v>
      </c>
      <c r="C58" s="392" t="s">
        <v>330</v>
      </c>
      <c r="D58" s="393"/>
      <c r="E58" s="393"/>
      <c r="F58" s="393">
        <f>SUM(D58:E58)</f>
        <v>0</v>
      </c>
      <c r="G58" s="180"/>
    </row>
    <row r="59" spans="1:7" ht="24.75" customHeight="1" x14ac:dyDescent="0.2">
      <c r="A59" s="389" t="s">
        <v>44</v>
      </c>
      <c r="B59" s="388" t="s">
        <v>342</v>
      </c>
      <c r="C59" s="389" t="s">
        <v>255</v>
      </c>
      <c r="D59" s="390">
        <f>SUM(D58:D58)</f>
        <v>0</v>
      </c>
      <c r="E59" s="390">
        <f>SUM(E58:E58)</f>
        <v>0</v>
      </c>
      <c r="F59" s="390">
        <f>SUM(F58:F58)</f>
        <v>0</v>
      </c>
      <c r="G59" s="180"/>
    </row>
    <row r="60" spans="1:7" ht="24.75" customHeight="1" x14ac:dyDescent="0.2">
      <c r="A60" s="394" t="s">
        <v>46</v>
      </c>
      <c r="B60" s="395" t="s">
        <v>331</v>
      </c>
      <c r="C60" s="389" t="s">
        <v>257</v>
      </c>
      <c r="D60" s="396">
        <f>SUM(D57+D59)</f>
        <v>60533710.982244097</v>
      </c>
      <c r="E60" s="396">
        <f>SUM(E57+E59)</f>
        <v>60353075.935000002</v>
      </c>
      <c r="F60" s="396">
        <f>SUM(F57+F59)</f>
        <v>57643430</v>
      </c>
      <c r="G60" s="180"/>
    </row>
    <row r="61" spans="1:7" ht="12" customHeight="1" x14ac:dyDescent="0.2">
      <c r="A61" s="190"/>
      <c r="B61" s="191"/>
      <c r="C61" s="192"/>
      <c r="D61" s="192"/>
      <c r="E61" s="192"/>
      <c r="F61" s="192"/>
      <c r="G61" s="180"/>
    </row>
    <row r="62" spans="1:7" ht="12" customHeight="1" x14ac:dyDescent="0.2">
      <c r="A62" s="190"/>
      <c r="B62" s="191"/>
      <c r="C62" s="192"/>
      <c r="D62" s="192">
        <f>D42-D60</f>
        <v>0.3510892391204834</v>
      </c>
      <c r="E62" s="192">
        <f t="shared" ref="E62" si="2">E42-E60</f>
        <v>6.4999997615814209E-2</v>
      </c>
      <c r="F62" s="192"/>
      <c r="G62" s="180"/>
    </row>
    <row r="63" spans="1:7" x14ac:dyDescent="0.2">
      <c r="A63" s="193"/>
      <c r="B63" s="194"/>
      <c r="C63" s="194"/>
    </row>
    <row r="64" spans="1:7" x14ac:dyDescent="0.2">
      <c r="A64" s="193"/>
      <c r="B64" s="194"/>
      <c r="C64" s="194"/>
    </row>
    <row r="65" spans="1:3" x14ac:dyDescent="0.2">
      <c r="A65" s="193"/>
      <c r="B65" s="194"/>
      <c r="C65" s="194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74" orientation="portrait" horizontalDpi="4294967295" verticalDpi="4294967295" r:id="rId1"/>
  <headerFooter>
    <oddHeader>&amp;R 12. melléklet a ....../2019. (......) önkormányzati rendelethez</oddHeader>
  </headerFooter>
  <rowBreaks count="1" manualBreakCount="1">
    <brk id="4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O20"/>
  <sheetViews>
    <sheetView zoomScaleNormal="100" workbookViewId="0">
      <selection activeCell="E19" sqref="E19"/>
    </sheetView>
  </sheetViews>
  <sheetFormatPr defaultRowHeight="15.75" x14ac:dyDescent="0.25"/>
  <cols>
    <col min="1" max="1" width="6.6640625" style="198" customWidth="1"/>
    <col min="2" max="2" width="32.83203125" style="197" customWidth="1"/>
    <col min="3" max="3" width="20.83203125" style="197" customWidth="1"/>
    <col min="4" max="5" width="12.83203125" style="197" customWidth="1"/>
    <col min="6" max="14" width="9.33203125" style="197"/>
    <col min="15" max="15" width="9.33203125" style="198"/>
    <col min="16" max="16384" width="9.33203125" style="197"/>
  </cols>
  <sheetData>
    <row r="1" spans="1:5" ht="54.75" customHeight="1" x14ac:dyDescent="0.25">
      <c r="A1" s="970" t="s">
        <v>647</v>
      </c>
      <c r="B1" s="971"/>
      <c r="C1" s="971"/>
      <c r="D1" s="971"/>
      <c r="E1" s="971"/>
    </row>
    <row r="2" spans="1:5" ht="16.5" thickBot="1" x14ac:dyDescent="0.3">
      <c r="A2" s="414"/>
      <c r="B2" s="414"/>
      <c r="C2" s="684"/>
      <c r="D2" s="684"/>
      <c r="E2" s="684" t="s">
        <v>402</v>
      </c>
    </row>
    <row r="3" spans="1:5" ht="24.75" thickBot="1" x14ac:dyDescent="0.3">
      <c r="A3" s="685" t="s">
        <v>2</v>
      </c>
      <c r="B3" s="686" t="s">
        <v>573</v>
      </c>
      <c r="C3" s="686" t="s">
        <v>574</v>
      </c>
      <c r="D3" s="687" t="s">
        <v>575</v>
      </c>
      <c r="E3" s="688" t="s">
        <v>576</v>
      </c>
    </row>
    <row r="4" spans="1:5" ht="24.95" customHeight="1" x14ac:dyDescent="0.25">
      <c r="A4" s="689" t="s">
        <v>9</v>
      </c>
      <c r="B4" s="690" t="s">
        <v>577</v>
      </c>
      <c r="C4" s="691" t="s">
        <v>578</v>
      </c>
      <c r="D4" s="692">
        <v>850</v>
      </c>
      <c r="E4" s="693">
        <v>850</v>
      </c>
    </row>
    <row r="5" spans="1:5" ht="24.95" customHeight="1" x14ac:dyDescent="0.25">
      <c r="A5" s="694" t="s">
        <v>12</v>
      </c>
      <c r="B5" s="695" t="s">
        <v>582</v>
      </c>
      <c r="C5" s="695" t="s">
        <v>578</v>
      </c>
      <c r="D5" s="696">
        <v>250</v>
      </c>
      <c r="E5" s="697">
        <v>254</v>
      </c>
    </row>
    <row r="6" spans="1:5" ht="24.95" customHeight="1" x14ac:dyDescent="0.25">
      <c r="A6" s="694" t="s">
        <v>15</v>
      </c>
      <c r="B6" s="695" t="s">
        <v>580</v>
      </c>
      <c r="C6" s="695" t="s">
        <v>578</v>
      </c>
      <c r="D6" s="696">
        <v>250</v>
      </c>
      <c r="E6" s="697">
        <v>321</v>
      </c>
    </row>
    <row r="7" spans="1:5" ht="24.95" customHeight="1" x14ac:dyDescent="0.25">
      <c r="A7" s="694" t="s">
        <v>18</v>
      </c>
      <c r="B7" s="695" t="s">
        <v>581</v>
      </c>
      <c r="C7" s="695" t="s">
        <v>578</v>
      </c>
      <c r="D7" s="696">
        <v>200</v>
      </c>
      <c r="E7" s="697">
        <v>220</v>
      </c>
    </row>
    <row r="8" spans="1:5" ht="24.95" customHeight="1" x14ac:dyDescent="0.25">
      <c r="A8" s="694" t="s">
        <v>21</v>
      </c>
      <c r="B8" s="695" t="s">
        <v>386</v>
      </c>
      <c r="C8" s="695" t="s">
        <v>578</v>
      </c>
      <c r="D8" s="696">
        <v>250</v>
      </c>
      <c r="E8" s="697">
        <v>550</v>
      </c>
    </row>
    <row r="9" spans="1:5" ht="24.95" customHeight="1" x14ac:dyDescent="0.25">
      <c r="A9" s="694" t="s">
        <v>24</v>
      </c>
      <c r="B9" s="695" t="s">
        <v>579</v>
      </c>
      <c r="C9" s="695" t="s">
        <v>578</v>
      </c>
      <c r="D9" s="696">
        <v>700</v>
      </c>
      <c r="E9" s="697">
        <v>1512</v>
      </c>
    </row>
    <row r="10" spans="1:5" ht="24.95" customHeight="1" x14ac:dyDescent="0.25">
      <c r="A10" s="694" t="s">
        <v>27</v>
      </c>
      <c r="B10" s="698" t="s">
        <v>648</v>
      </c>
      <c r="C10" s="695" t="s">
        <v>578</v>
      </c>
      <c r="D10" s="696">
        <v>200</v>
      </c>
      <c r="E10" s="697">
        <v>200</v>
      </c>
    </row>
    <row r="11" spans="1:5" ht="24.95" customHeight="1" x14ac:dyDescent="0.25">
      <c r="A11" s="694" t="s">
        <v>30</v>
      </c>
      <c r="B11" s="413"/>
      <c r="C11" s="695"/>
      <c r="D11" s="696"/>
      <c r="E11" s="697"/>
    </row>
    <row r="12" spans="1:5" ht="24.95" customHeight="1" x14ac:dyDescent="0.25">
      <c r="A12" s="694" t="s">
        <v>33</v>
      </c>
      <c r="B12" s="695"/>
      <c r="C12" s="695"/>
      <c r="D12" s="696"/>
      <c r="E12" s="697"/>
    </row>
    <row r="13" spans="1:5" ht="24.95" customHeight="1" x14ac:dyDescent="0.25">
      <c r="A13" s="694" t="s">
        <v>36</v>
      </c>
      <c r="B13" s="695"/>
      <c r="C13" s="695"/>
      <c r="D13" s="696"/>
      <c r="E13" s="697"/>
    </row>
    <row r="14" spans="1:5" ht="24.95" customHeight="1" x14ac:dyDescent="0.25">
      <c r="A14" s="694" t="s">
        <v>38</v>
      </c>
      <c r="B14" s="695"/>
      <c r="C14" s="695"/>
      <c r="D14" s="696"/>
      <c r="E14" s="697"/>
    </row>
    <row r="15" spans="1:5" ht="24.95" customHeight="1" x14ac:dyDescent="0.25">
      <c r="A15" s="694" t="s">
        <v>40</v>
      </c>
      <c r="B15" s="695"/>
      <c r="C15" s="695"/>
      <c r="D15" s="696"/>
      <c r="E15" s="697"/>
    </row>
    <row r="16" spans="1:5" ht="24.95" customHeight="1" x14ac:dyDescent="0.25">
      <c r="A16" s="694" t="s">
        <v>42</v>
      </c>
      <c r="B16" s="695"/>
      <c r="C16" s="695"/>
      <c r="D16" s="696"/>
      <c r="E16" s="697"/>
    </row>
    <row r="17" spans="1:5" ht="24.95" customHeight="1" x14ac:dyDescent="0.25">
      <c r="A17" s="694" t="s">
        <v>44</v>
      </c>
      <c r="B17" s="695"/>
      <c r="C17" s="695"/>
      <c r="D17" s="696"/>
      <c r="E17" s="697"/>
    </row>
    <row r="18" spans="1:5" ht="24.95" customHeight="1" thickBot="1" x14ac:dyDescent="0.3">
      <c r="A18" s="694" t="s">
        <v>46</v>
      </c>
      <c r="B18" s="695"/>
      <c r="C18" s="695"/>
      <c r="D18" s="696"/>
      <c r="E18" s="697"/>
    </row>
    <row r="19" spans="1:5" ht="24.95" customHeight="1" thickBot="1" x14ac:dyDescent="0.3">
      <c r="A19" s="972" t="s">
        <v>332</v>
      </c>
      <c r="B19" s="973"/>
      <c r="C19" s="699"/>
      <c r="D19" s="700">
        <f>SUM(D4:D18)</f>
        <v>2700</v>
      </c>
      <c r="E19" s="701">
        <f>SUM(E4:E18)</f>
        <v>3907</v>
      </c>
    </row>
    <row r="20" spans="1:5" x14ac:dyDescent="0.25">
      <c r="A20" s="414"/>
      <c r="B20" s="414"/>
      <c r="C20" s="414"/>
      <c r="D20" s="414"/>
      <c r="E20" s="414"/>
    </row>
  </sheetData>
  <sortState ref="B5:B9">
    <sortCondition ref="B4"/>
  </sortState>
  <mergeCells count="2">
    <mergeCell ref="A1:E1"/>
    <mergeCell ref="A19:B19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13. melléklet a ....../2019. (......)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69"/>
  <sheetViews>
    <sheetView topLeftCell="A52" zoomScaleNormal="100" workbookViewId="0">
      <selection activeCell="E66" sqref="E66"/>
    </sheetView>
  </sheetViews>
  <sheetFormatPr defaultRowHeight="12.75" x14ac:dyDescent="0.2"/>
  <cols>
    <col min="1" max="1" width="67.1640625" style="204" customWidth="1"/>
    <col min="2" max="2" width="6.1640625" style="123" customWidth="1"/>
    <col min="3" max="7" width="13.6640625" style="123" customWidth="1"/>
    <col min="8" max="16384" width="9.33203125" style="123"/>
  </cols>
  <sheetData>
    <row r="1" spans="1:7" ht="33" customHeight="1" x14ac:dyDescent="0.2">
      <c r="A1" s="978" t="s">
        <v>649</v>
      </c>
      <c r="B1" s="979"/>
      <c r="C1" s="979"/>
      <c r="D1" s="979"/>
      <c r="E1" s="979"/>
      <c r="F1" s="979"/>
      <c r="G1" s="979"/>
    </row>
    <row r="2" spans="1:7" ht="16.5" thickBot="1" x14ac:dyDescent="0.3">
      <c r="A2" s="664"/>
      <c r="B2" s="665"/>
      <c r="C2" s="665"/>
      <c r="D2" s="665"/>
      <c r="E2" s="980" t="s">
        <v>402</v>
      </c>
      <c r="F2" s="980"/>
      <c r="G2" s="980"/>
    </row>
    <row r="3" spans="1:7" ht="12.75" customHeight="1" x14ac:dyDescent="0.2">
      <c r="A3" s="981" t="s">
        <v>505</v>
      </c>
      <c r="B3" s="984" t="s">
        <v>334</v>
      </c>
      <c r="C3" s="987" t="s">
        <v>506</v>
      </c>
      <c r="D3" s="987" t="s">
        <v>507</v>
      </c>
      <c r="E3" s="987" t="s">
        <v>506</v>
      </c>
      <c r="F3" s="987" t="s">
        <v>507</v>
      </c>
      <c r="G3" s="989" t="s">
        <v>508</v>
      </c>
    </row>
    <row r="4" spans="1:7" ht="12.75" customHeight="1" x14ac:dyDescent="0.2">
      <c r="A4" s="982"/>
      <c r="B4" s="985"/>
      <c r="C4" s="988"/>
      <c r="D4" s="988"/>
      <c r="E4" s="988"/>
      <c r="F4" s="988"/>
      <c r="G4" s="990"/>
    </row>
    <row r="5" spans="1:7" ht="12.75" customHeight="1" x14ac:dyDescent="0.2">
      <c r="A5" s="983"/>
      <c r="B5" s="986"/>
      <c r="C5" s="974" t="s">
        <v>509</v>
      </c>
      <c r="D5" s="975"/>
      <c r="E5" s="976" t="s">
        <v>509</v>
      </c>
      <c r="F5" s="976"/>
      <c r="G5" s="977"/>
    </row>
    <row r="6" spans="1:7" ht="13.5" thickBot="1" x14ac:dyDescent="0.25">
      <c r="A6" s="666" t="s">
        <v>510</v>
      </c>
      <c r="B6" s="667" t="s">
        <v>6</v>
      </c>
      <c r="C6" s="667" t="s">
        <v>7</v>
      </c>
      <c r="D6" s="667" t="s">
        <v>8</v>
      </c>
      <c r="E6" s="667" t="s">
        <v>263</v>
      </c>
      <c r="F6" s="667" t="s">
        <v>286</v>
      </c>
      <c r="G6" s="668" t="s">
        <v>365</v>
      </c>
    </row>
    <row r="7" spans="1:7" ht="20.100000000000001" customHeight="1" x14ac:dyDescent="0.2">
      <c r="A7" s="647" t="s">
        <v>511</v>
      </c>
      <c r="B7" s="648" t="s">
        <v>483</v>
      </c>
      <c r="C7" s="669">
        <v>62447</v>
      </c>
      <c r="D7" s="669">
        <v>4277</v>
      </c>
      <c r="E7" s="669">
        <f>183+142+940</f>
        <v>1265</v>
      </c>
      <c r="F7" s="669">
        <v>660</v>
      </c>
      <c r="G7" s="670"/>
    </row>
    <row r="8" spans="1:7" ht="20.100000000000001" customHeight="1" x14ac:dyDescent="0.2">
      <c r="A8" s="651" t="s">
        <v>512</v>
      </c>
      <c r="B8" s="652" t="s">
        <v>485</v>
      </c>
      <c r="C8" s="671">
        <f>+C9+C14+C19+C24+C29</f>
        <v>1464889</v>
      </c>
      <c r="D8" s="671">
        <f>+D9+D14+D19+D24+D29</f>
        <v>1220779</v>
      </c>
      <c r="E8" s="671">
        <f>+E9+E14+E19+E24+E29</f>
        <v>1473939</v>
      </c>
      <c r="F8" s="671">
        <f>+F9+F14+F19+F24+F29</f>
        <v>1189252</v>
      </c>
      <c r="G8" s="672">
        <f>+G9+G14+G19+G24+G29</f>
        <v>0</v>
      </c>
    </row>
    <row r="9" spans="1:7" ht="20.100000000000001" customHeight="1" x14ac:dyDescent="0.2">
      <c r="A9" s="651" t="s">
        <v>513</v>
      </c>
      <c r="B9" s="652" t="s">
        <v>487</v>
      </c>
      <c r="C9" s="671">
        <f>+C10+C11+C12+C13</f>
        <v>529836</v>
      </c>
      <c r="D9" s="671">
        <f>+D10+D11+D12+D13</f>
        <v>362207</v>
      </c>
      <c r="E9" s="671">
        <f>+E10+E11+E12+E13</f>
        <v>546427</v>
      </c>
      <c r="F9" s="671">
        <f>+F10+F11+F12+F13</f>
        <v>357160</v>
      </c>
      <c r="G9" s="672">
        <f>+G10+G11+G12+G13</f>
        <v>0</v>
      </c>
    </row>
    <row r="10" spans="1:7" ht="20.100000000000001" customHeight="1" x14ac:dyDescent="0.2">
      <c r="A10" s="673" t="s">
        <v>514</v>
      </c>
      <c r="B10" s="652" t="s">
        <v>489</v>
      </c>
      <c r="C10" s="674">
        <v>529836</v>
      </c>
      <c r="D10" s="674">
        <v>362207</v>
      </c>
      <c r="E10" s="674">
        <v>546427</v>
      </c>
      <c r="F10" s="674">
        <v>357160</v>
      </c>
      <c r="G10" s="675"/>
    </row>
    <row r="11" spans="1:7" ht="20.100000000000001" customHeight="1" x14ac:dyDescent="0.2">
      <c r="A11" s="673" t="s">
        <v>515</v>
      </c>
      <c r="B11" s="652" t="s">
        <v>491</v>
      </c>
      <c r="C11" s="676"/>
      <c r="D11" s="676"/>
      <c r="E11" s="676"/>
      <c r="F11" s="676"/>
      <c r="G11" s="677"/>
    </row>
    <row r="12" spans="1:7" ht="20.100000000000001" customHeight="1" x14ac:dyDescent="0.2">
      <c r="A12" s="673" t="s">
        <v>516</v>
      </c>
      <c r="B12" s="652" t="s">
        <v>493</v>
      </c>
      <c r="C12" s="676"/>
      <c r="D12" s="676"/>
      <c r="E12" s="676"/>
      <c r="F12" s="676"/>
      <c r="G12" s="677"/>
    </row>
    <row r="13" spans="1:7" ht="20.100000000000001" customHeight="1" x14ac:dyDescent="0.2">
      <c r="A13" s="673" t="s">
        <v>517</v>
      </c>
      <c r="B13" s="652" t="s">
        <v>495</v>
      </c>
      <c r="C13" s="676"/>
      <c r="D13" s="676"/>
      <c r="E13" s="676"/>
      <c r="F13" s="676"/>
      <c r="G13" s="677"/>
    </row>
    <row r="14" spans="1:7" ht="20.100000000000001" customHeight="1" x14ac:dyDescent="0.2">
      <c r="A14" s="651" t="s">
        <v>518</v>
      </c>
      <c r="B14" s="652" t="s">
        <v>497</v>
      </c>
      <c r="C14" s="778">
        <f>+C15+C16+C17+C18</f>
        <v>121855</v>
      </c>
      <c r="D14" s="778">
        <f>+D15+D16+D17+D18</f>
        <v>45374</v>
      </c>
      <c r="E14" s="778">
        <f t="shared" ref="E14:F14" si="0">+E15+E16+E17+E18</f>
        <v>144711</v>
      </c>
      <c r="F14" s="778">
        <f t="shared" si="0"/>
        <v>49291</v>
      </c>
      <c r="G14" s="679">
        <f>+G15+G16+G17+G18</f>
        <v>0</v>
      </c>
    </row>
    <row r="15" spans="1:7" ht="20.100000000000001" customHeight="1" x14ac:dyDescent="0.2">
      <c r="A15" s="673" t="s">
        <v>519</v>
      </c>
      <c r="B15" s="652" t="s">
        <v>499</v>
      </c>
      <c r="C15" s="676"/>
      <c r="D15" s="676"/>
      <c r="E15" s="676"/>
      <c r="F15" s="676"/>
      <c r="G15" s="677"/>
    </row>
    <row r="16" spans="1:7" ht="20.100000000000001" customHeight="1" x14ac:dyDescent="0.2">
      <c r="A16" s="673" t="s">
        <v>520</v>
      </c>
      <c r="B16" s="652" t="s">
        <v>36</v>
      </c>
      <c r="C16" s="676"/>
      <c r="D16" s="676"/>
      <c r="E16" s="676"/>
      <c r="F16" s="676"/>
      <c r="G16" s="677"/>
    </row>
    <row r="17" spans="1:7" ht="20.100000000000001" customHeight="1" x14ac:dyDescent="0.2">
      <c r="A17" s="673" t="s">
        <v>521</v>
      </c>
      <c r="B17" s="652" t="s">
        <v>38</v>
      </c>
      <c r="C17" s="676"/>
      <c r="D17" s="676"/>
      <c r="E17" s="676"/>
      <c r="F17" s="676"/>
      <c r="G17" s="677"/>
    </row>
    <row r="18" spans="1:7" ht="20.100000000000001" customHeight="1" x14ac:dyDescent="0.2">
      <c r="A18" s="673" t="s">
        <v>522</v>
      </c>
      <c r="B18" s="652" t="s">
        <v>40</v>
      </c>
      <c r="C18" s="676">
        <v>121855</v>
      </c>
      <c r="D18" s="676">
        <v>45374</v>
      </c>
      <c r="E18" s="676">
        <f>3042+6955+11423+123291</f>
        <v>144711</v>
      </c>
      <c r="F18" s="676">
        <f>46249+893+2149</f>
        <v>49291</v>
      </c>
      <c r="G18" s="677"/>
    </row>
    <row r="19" spans="1:7" ht="20.100000000000001" customHeight="1" x14ac:dyDescent="0.2">
      <c r="A19" s="651" t="s">
        <v>523</v>
      </c>
      <c r="B19" s="652" t="s">
        <v>42</v>
      </c>
      <c r="C19" s="678"/>
      <c r="D19" s="678"/>
      <c r="E19" s="678">
        <f>+E20+E21+E22+E23</f>
        <v>0</v>
      </c>
      <c r="F19" s="678">
        <f>+F20+F21+F22+F23</f>
        <v>0</v>
      </c>
      <c r="G19" s="679">
        <f>+G20+G21+G22+G23</f>
        <v>0</v>
      </c>
    </row>
    <row r="20" spans="1:7" ht="20.100000000000001" customHeight="1" x14ac:dyDescent="0.2">
      <c r="A20" s="673" t="s">
        <v>524</v>
      </c>
      <c r="B20" s="652" t="s">
        <v>44</v>
      </c>
      <c r="C20" s="676"/>
      <c r="D20" s="676"/>
      <c r="E20" s="676"/>
      <c r="F20" s="676"/>
      <c r="G20" s="677"/>
    </row>
    <row r="21" spans="1:7" ht="20.100000000000001" customHeight="1" x14ac:dyDescent="0.2">
      <c r="A21" s="673" t="s">
        <v>525</v>
      </c>
      <c r="B21" s="652" t="s">
        <v>46</v>
      </c>
      <c r="C21" s="676"/>
      <c r="D21" s="676"/>
      <c r="E21" s="676"/>
      <c r="F21" s="676"/>
      <c r="G21" s="677"/>
    </row>
    <row r="22" spans="1:7" ht="20.100000000000001" customHeight="1" x14ac:dyDescent="0.2">
      <c r="A22" s="673" t="s">
        <v>526</v>
      </c>
      <c r="B22" s="652" t="s">
        <v>48</v>
      </c>
      <c r="C22" s="676"/>
      <c r="D22" s="676"/>
      <c r="E22" s="676"/>
      <c r="F22" s="676"/>
      <c r="G22" s="677"/>
    </row>
    <row r="23" spans="1:7" ht="20.100000000000001" customHeight="1" x14ac:dyDescent="0.2">
      <c r="A23" s="673" t="s">
        <v>527</v>
      </c>
      <c r="B23" s="652" t="s">
        <v>50</v>
      </c>
      <c r="C23" s="676"/>
      <c r="D23" s="676"/>
      <c r="E23" s="676"/>
      <c r="F23" s="676"/>
      <c r="G23" s="677"/>
    </row>
    <row r="24" spans="1:7" ht="20.100000000000001" customHeight="1" x14ac:dyDescent="0.2">
      <c r="A24" s="651" t="s">
        <v>528</v>
      </c>
      <c r="B24" s="652" t="s">
        <v>53</v>
      </c>
      <c r="C24" s="778">
        <v>813198</v>
      </c>
      <c r="D24" s="778">
        <v>813198</v>
      </c>
      <c r="E24" s="778">
        <f>SUM(E25:E28)</f>
        <v>782801</v>
      </c>
      <c r="F24" s="778">
        <f>SUM(F25:F28)</f>
        <v>782801</v>
      </c>
      <c r="G24" s="779">
        <f>+G25+G26+G27+G28</f>
        <v>0</v>
      </c>
    </row>
    <row r="25" spans="1:7" ht="20.100000000000001" customHeight="1" x14ac:dyDescent="0.2">
      <c r="A25" s="673" t="s">
        <v>529</v>
      </c>
      <c r="B25" s="652" t="s">
        <v>56</v>
      </c>
      <c r="C25" s="676"/>
      <c r="D25" s="676"/>
      <c r="E25" s="676">
        <v>782801</v>
      </c>
      <c r="F25" s="676">
        <v>782801</v>
      </c>
      <c r="G25" s="677"/>
    </row>
    <row r="26" spans="1:7" ht="20.100000000000001" customHeight="1" x14ac:dyDescent="0.2">
      <c r="A26" s="673" t="s">
        <v>530</v>
      </c>
      <c r="B26" s="652" t="s">
        <v>59</v>
      </c>
      <c r="C26" s="676"/>
      <c r="D26" s="676"/>
      <c r="E26" s="676"/>
      <c r="F26" s="676"/>
      <c r="G26" s="677"/>
    </row>
    <row r="27" spans="1:7" ht="20.100000000000001" customHeight="1" x14ac:dyDescent="0.2">
      <c r="A27" s="673" t="s">
        <v>531</v>
      </c>
      <c r="B27" s="652" t="s">
        <v>61</v>
      </c>
      <c r="C27" s="676"/>
      <c r="D27" s="676"/>
      <c r="E27" s="676"/>
      <c r="F27" s="676"/>
      <c r="G27" s="677"/>
    </row>
    <row r="28" spans="1:7" ht="20.100000000000001" customHeight="1" x14ac:dyDescent="0.2">
      <c r="A28" s="673" t="s">
        <v>532</v>
      </c>
      <c r="B28" s="652" t="s">
        <v>63</v>
      </c>
      <c r="C28" s="676"/>
      <c r="D28" s="676"/>
      <c r="E28" s="676"/>
      <c r="F28" s="676"/>
      <c r="G28" s="677"/>
    </row>
    <row r="29" spans="1:7" ht="20.100000000000001" customHeight="1" x14ac:dyDescent="0.2">
      <c r="A29" s="651" t="s">
        <v>533</v>
      </c>
      <c r="B29" s="652" t="s">
        <v>65</v>
      </c>
      <c r="C29" s="678"/>
      <c r="D29" s="678"/>
      <c r="E29" s="678">
        <f>+E30+E31+E32+E33</f>
        <v>0</v>
      </c>
      <c r="F29" s="678">
        <f>+F30+F31+F32+F33</f>
        <v>0</v>
      </c>
      <c r="G29" s="679">
        <f>+G30+G31+G32+G33</f>
        <v>0</v>
      </c>
    </row>
    <row r="30" spans="1:7" ht="20.100000000000001" customHeight="1" x14ac:dyDescent="0.2">
      <c r="A30" s="673" t="s">
        <v>534</v>
      </c>
      <c r="B30" s="652" t="s">
        <v>67</v>
      </c>
      <c r="C30" s="676"/>
      <c r="D30" s="676"/>
      <c r="E30" s="676"/>
      <c r="F30" s="676"/>
      <c r="G30" s="677"/>
    </row>
    <row r="31" spans="1:7" ht="20.100000000000001" customHeight="1" x14ac:dyDescent="0.2">
      <c r="A31" s="673" t="s">
        <v>535</v>
      </c>
      <c r="B31" s="652" t="s">
        <v>69</v>
      </c>
      <c r="C31" s="676"/>
      <c r="D31" s="676"/>
      <c r="E31" s="676"/>
      <c r="F31" s="676"/>
      <c r="G31" s="677"/>
    </row>
    <row r="32" spans="1:7" ht="20.100000000000001" customHeight="1" x14ac:dyDescent="0.2">
      <c r="A32" s="673" t="s">
        <v>536</v>
      </c>
      <c r="B32" s="652" t="s">
        <v>71</v>
      </c>
      <c r="C32" s="676"/>
      <c r="D32" s="676"/>
      <c r="E32" s="676"/>
      <c r="F32" s="676"/>
      <c r="G32" s="677"/>
    </row>
    <row r="33" spans="1:7" ht="20.100000000000001" customHeight="1" x14ac:dyDescent="0.2">
      <c r="A33" s="673" t="s">
        <v>537</v>
      </c>
      <c r="B33" s="652" t="s">
        <v>74</v>
      </c>
      <c r="C33" s="676"/>
      <c r="D33" s="676"/>
      <c r="E33" s="676"/>
      <c r="F33" s="676"/>
      <c r="G33" s="677"/>
    </row>
    <row r="34" spans="1:7" ht="20.100000000000001" customHeight="1" x14ac:dyDescent="0.2">
      <c r="A34" s="651" t="s">
        <v>538</v>
      </c>
      <c r="B34" s="652" t="s">
        <v>77</v>
      </c>
      <c r="C34" s="778">
        <f>+C35+C40+C45</f>
        <v>29594</v>
      </c>
      <c r="D34" s="778">
        <f>+D35+D40+D45</f>
        <v>29594</v>
      </c>
      <c r="E34" s="778">
        <f>+E35+E40+E45</f>
        <v>29584</v>
      </c>
      <c r="F34" s="778">
        <f>+F35+F40+F45</f>
        <v>29584</v>
      </c>
      <c r="G34" s="679">
        <f>+G35+G40+G45</f>
        <v>0</v>
      </c>
    </row>
    <row r="35" spans="1:7" ht="20.100000000000001" customHeight="1" x14ac:dyDescent="0.2">
      <c r="A35" s="651" t="s">
        <v>539</v>
      </c>
      <c r="B35" s="652" t="s">
        <v>80</v>
      </c>
      <c r="C35" s="678">
        <f>+C36+C37+C38+C39</f>
        <v>29594</v>
      </c>
      <c r="D35" s="678">
        <f>+D36+D37+D38+D39</f>
        <v>29594</v>
      </c>
      <c r="E35" s="678">
        <f t="shared" ref="E35:F35" si="1">+E36+E37+E38+E39</f>
        <v>29584</v>
      </c>
      <c r="F35" s="678">
        <f t="shared" si="1"/>
        <v>29584</v>
      </c>
      <c r="G35" s="679">
        <f>+G36+G37+G38+G39</f>
        <v>0</v>
      </c>
    </row>
    <row r="36" spans="1:7" ht="20.100000000000001" customHeight="1" x14ac:dyDescent="0.2">
      <c r="A36" s="673" t="s">
        <v>540</v>
      </c>
      <c r="B36" s="652" t="s">
        <v>82</v>
      </c>
      <c r="C36" s="676"/>
      <c r="D36" s="676"/>
      <c r="E36" s="676"/>
      <c r="F36" s="676"/>
      <c r="G36" s="677"/>
    </row>
    <row r="37" spans="1:7" ht="20.100000000000001" customHeight="1" x14ac:dyDescent="0.2">
      <c r="A37" s="673" t="s">
        <v>541</v>
      </c>
      <c r="B37" s="652" t="s">
        <v>84</v>
      </c>
      <c r="C37" s="676"/>
      <c r="D37" s="676"/>
      <c r="E37" s="676"/>
      <c r="F37" s="676"/>
      <c r="G37" s="677"/>
    </row>
    <row r="38" spans="1:7" ht="20.100000000000001" customHeight="1" x14ac:dyDescent="0.2">
      <c r="A38" s="673" t="s">
        <v>542</v>
      </c>
      <c r="B38" s="652" t="s">
        <v>86</v>
      </c>
      <c r="C38" s="676"/>
      <c r="D38" s="676"/>
      <c r="E38" s="676"/>
      <c r="F38" s="676"/>
      <c r="G38" s="677"/>
    </row>
    <row r="39" spans="1:7" ht="20.100000000000001" customHeight="1" x14ac:dyDescent="0.2">
      <c r="A39" s="673" t="s">
        <v>543</v>
      </c>
      <c r="B39" s="652" t="s">
        <v>89</v>
      </c>
      <c r="C39" s="676">
        <v>29594</v>
      </c>
      <c r="D39" s="676">
        <v>29594</v>
      </c>
      <c r="E39" s="678">
        <v>29584</v>
      </c>
      <c r="F39" s="678">
        <v>29584</v>
      </c>
      <c r="G39" s="677"/>
    </row>
    <row r="40" spans="1:7" ht="20.100000000000001" customHeight="1" x14ac:dyDescent="0.2">
      <c r="A40" s="651" t="s">
        <v>544</v>
      </c>
      <c r="B40" s="652" t="s">
        <v>91</v>
      </c>
      <c r="C40" s="678"/>
      <c r="D40" s="678"/>
      <c r="E40" s="678">
        <f>+E41+E42+E43+E44</f>
        <v>0</v>
      </c>
      <c r="F40" s="678">
        <f>+F41+F42+F43+F44</f>
        <v>0</v>
      </c>
      <c r="G40" s="679">
        <f>+G41+G42+G43+G44</f>
        <v>0</v>
      </c>
    </row>
    <row r="41" spans="1:7" ht="20.100000000000001" customHeight="1" x14ac:dyDescent="0.2">
      <c r="A41" s="673" t="s">
        <v>545</v>
      </c>
      <c r="B41" s="652" t="s">
        <v>93</v>
      </c>
      <c r="C41" s="676"/>
      <c r="D41" s="676"/>
      <c r="E41" s="676"/>
      <c r="F41" s="676"/>
      <c r="G41" s="677"/>
    </row>
    <row r="42" spans="1:7" ht="20.100000000000001" customHeight="1" x14ac:dyDescent="0.2">
      <c r="A42" s="673" t="s">
        <v>546</v>
      </c>
      <c r="B42" s="652" t="s">
        <v>96</v>
      </c>
      <c r="C42" s="676"/>
      <c r="D42" s="676"/>
      <c r="E42" s="676"/>
      <c r="F42" s="676"/>
      <c r="G42" s="677"/>
    </row>
    <row r="43" spans="1:7" ht="20.100000000000001" customHeight="1" x14ac:dyDescent="0.2">
      <c r="A43" s="673" t="s">
        <v>547</v>
      </c>
      <c r="B43" s="652" t="s">
        <v>97</v>
      </c>
      <c r="C43" s="676"/>
      <c r="D43" s="676"/>
      <c r="E43" s="676"/>
      <c r="F43" s="676"/>
      <c r="G43" s="677"/>
    </row>
    <row r="44" spans="1:7" ht="20.100000000000001" customHeight="1" x14ac:dyDescent="0.2">
      <c r="A44" s="673" t="s">
        <v>548</v>
      </c>
      <c r="B44" s="652" t="s">
        <v>98</v>
      </c>
      <c r="C44" s="676"/>
      <c r="D44" s="676"/>
      <c r="E44" s="676"/>
      <c r="F44" s="676"/>
      <c r="G44" s="677"/>
    </row>
    <row r="45" spans="1:7" ht="20.100000000000001" customHeight="1" x14ac:dyDescent="0.2">
      <c r="A45" s="651" t="s">
        <v>549</v>
      </c>
      <c r="B45" s="652" t="s">
        <v>99</v>
      </c>
      <c r="C45" s="678"/>
      <c r="D45" s="678"/>
      <c r="E45" s="678">
        <f>+E46+E47+E48+E49</f>
        <v>0</v>
      </c>
      <c r="F45" s="678">
        <f>+F46+F47+F48+F49</f>
        <v>0</v>
      </c>
      <c r="G45" s="679">
        <f>+G46+G47+G48+G49</f>
        <v>0</v>
      </c>
    </row>
    <row r="46" spans="1:7" ht="20.100000000000001" customHeight="1" x14ac:dyDescent="0.2">
      <c r="A46" s="673" t="s">
        <v>550</v>
      </c>
      <c r="B46" s="652" t="s">
        <v>102</v>
      </c>
      <c r="C46" s="676"/>
      <c r="D46" s="676"/>
      <c r="E46" s="676"/>
      <c r="F46" s="676"/>
      <c r="G46" s="677"/>
    </row>
    <row r="47" spans="1:7" ht="20.100000000000001" customHeight="1" x14ac:dyDescent="0.2">
      <c r="A47" s="673" t="s">
        <v>551</v>
      </c>
      <c r="B47" s="652" t="s">
        <v>105</v>
      </c>
      <c r="C47" s="676"/>
      <c r="D47" s="676"/>
      <c r="E47" s="676"/>
      <c r="F47" s="676"/>
      <c r="G47" s="677"/>
    </row>
    <row r="48" spans="1:7" ht="20.100000000000001" customHeight="1" x14ac:dyDescent="0.2">
      <c r="A48" s="673" t="s">
        <v>552</v>
      </c>
      <c r="B48" s="652" t="s">
        <v>108</v>
      </c>
      <c r="C48" s="676"/>
      <c r="D48" s="676"/>
      <c r="E48" s="676"/>
      <c r="F48" s="676"/>
      <c r="G48" s="677"/>
    </row>
    <row r="49" spans="1:7" ht="20.100000000000001" customHeight="1" x14ac:dyDescent="0.2">
      <c r="A49" s="673" t="s">
        <v>553</v>
      </c>
      <c r="B49" s="652" t="s">
        <v>111</v>
      </c>
      <c r="C49" s="676"/>
      <c r="D49" s="676"/>
      <c r="E49" s="676"/>
      <c r="F49" s="676"/>
      <c r="G49" s="677"/>
    </row>
    <row r="50" spans="1:7" ht="20.100000000000001" customHeight="1" x14ac:dyDescent="0.2">
      <c r="A50" s="651" t="s">
        <v>554</v>
      </c>
      <c r="B50" s="652" t="s">
        <v>114</v>
      </c>
      <c r="C50" s="676"/>
      <c r="D50" s="676"/>
      <c r="E50" s="676"/>
      <c r="F50" s="676"/>
      <c r="G50" s="677"/>
    </row>
    <row r="51" spans="1:7" ht="20.100000000000001" customHeight="1" x14ac:dyDescent="0.2">
      <c r="A51" s="651" t="s">
        <v>555</v>
      </c>
      <c r="B51" s="652" t="s">
        <v>117</v>
      </c>
      <c r="C51" s="778">
        <f>+C7+C8+C34+C50</f>
        <v>1556930</v>
      </c>
      <c r="D51" s="778">
        <f>+D7+D8+D34+D50</f>
        <v>1254650</v>
      </c>
      <c r="E51" s="778">
        <f>+E7+E8+E34+E50</f>
        <v>1504788</v>
      </c>
      <c r="F51" s="778">
        <f>+F7+F8+F34+F50</f>
        <v>1219496</v>
      </c>
      <c r="G51" s="679">
        <f>+G7+G8+G34+G50</f>
        <v>0</v>
      </c>
    </row>
    <row r="52" spans="1:7" ht="20.100000000000001" customHeight="1" x14ac:dyDescent="0.2">
      <c r="A52" s="651" t="s">
        <v>556</v>
      </c>
      <c r="B52" s="652" t="s">
        <v>120</v>
      </c>
      <c r="C52" s="676">
        <v>3108</v>
      </c>
      <c r="D52" s="676">
        <v>3108</v>
      </c>
      <c r="E52" s="676">
        <v>1321</v>
      </c>
      <c r="F52" s="676">
        <v>1321</v>
      </c>
      <c r="G52" s="677"/>
    </row>
    <row r="53" spans="1:7" ht="20.100000000000001" customHeight="1" x14ac:dyDescent="0.2">
      <c r="A53" s="651" t="s">
        <v>557</v>
      </c>
      <c r="B53" s="652" t="s">
        <v>123</v>
      </c>
      <c r="C53" s="676"/>
      <c r="D53" s="676"/>
      <c r="E53" s="676"/>
      <c r="F53" s="676"/>
      <c r="G53" s="677"/>
    </row>
    <row r="54" spans="1:7" ht="20.100000000000001" customHeight="1" x14ac:dyDescent="0.2">
      <c r="A54" s="651" t="s">
        <v>558</v>
      </c>
      <c r="B54" s="652" t="s">
        <v>126</v>
      </c>
      <c r="C54" s="778">
        <f>+C52+C53</f>
        <v>3108</v>
      </c>
      <c r="D54" s="778">
        <f>+D52+D53</f>
        <v>3108</v>
      </c>
      <c r="E54" s="778">
        <f>+E52+E53</f>
        <v>1321</v>
      </c>
      <c r="F54" s="778">
        <f>+F52+F53</f>
        <v>1321</v>
      </c>
      <c r="G54" s="679">
        <f>+G52+G53</f>
        <v>0</v>
      </c>
    </row>
    <row r="55" spans="1:7" ht="20.100000000000001" customHeight="1" x14ac:dyDescent="0.2">
      <c r="A55" s="651" t="s">
        <v>559</v>
      </c>
      <c r="B55" s="652" t="s">
        <v>129</v>
      </c>
      <c r="C55" s="676"/>
      <c r="D55" s="676"/>
      <c r="E55" s="676"/>
      <c r="F55" s="676"/>
      <c r="G55" s="677"/>
    </row>
    <row r="56" spans="1:7" ht="20.100000000000001" customHeight="1" x14ac:dyDescent="0.2">
      <c r="A56" s="651" t="s">
        <v>560</v>
      </c>
      <c r="B56" s="652" t="s">
        <v>132</v>
      </c>
      <c r="C56" s="676">
        <v>127</v>
      </c>
      <c r="D56" s="676">
        <v>127</v>
      </c>
      <c r="E56" s="676">
        <v>417</v>
      </c>
      <c r="F56" s="676">
        <v>417</v>
      </c>
      <c r="G56" s="677"/>
    </row>
    <row r="57" spans="1:7" ht="20.100000000000001" customHeight="1" x14ac:dyDescent="0.2">
      <c r="A57" s="651" t="s">
        <v>561</v>
      </c>
      <c r="B57" s="652" t="s">
        <v>135</v>
      </c>
      <c r="C57" s="676">
        <v>67828</v>
      </c>
      <c r="D57" s="676">
        <v>67828</v>
      </c>
      <c r="E57" s="676">
        <v>117456</v>
      </c>
      <c r="F57" s="676">
        <v>117456</v>
      </c>
      <c r="G57" s="677"/>
    </row>
    <row r="58" spans="1:7" ht="20.100000000000001" customHeight="1" x14ac:dyDescent="0.2">
      <c r="A58" s="651" t="s">
        <v>562</v>
      </c>
      <c r="B58" s="652" t="s">
        <v>138</v>
      </c>
      <c r="C58" s="676"/>
      <c r="D58" s="676"/>
      <c r="E58" s="676"/>
      <c r="F58" s="676"/>
      <c r="G58" s="677"/>
    </row>
    <row r="59" spans="1:7" ht="20.100000000000001" customHeight="1" x14ac:dyDescent="0.2">
      <c r="A59" s="651" t="s">
        <v>563</v>
      </c>
      <c r="B59" s="652" t="s">
        <v>141</v>
      </c>
      <c r="C59" s="778">
        <f>+C55+C56+C57+C58</f>
        <v>67955</v>
      </c>
      <c r="D59" s="778">
        <f>+D55+D56+D57+D58</f>
        <v>67955</v>
      </c>
      <c r="E59" s="778">
        <f>+E55+E56+E57+E58</f>
        <v>117873</v>
      </c>
      <c r="F59" s="778">
        <f>+F55+F56+F57+F58</f>
        <v>117873</v>
      </c>
      <c r="G59" s="679">
        <f>+G55+G56+G57+G58</f>
        <v>0</v>
      </c>
    </row>
    <row r="60" spans="1:7" ht="20.100000000000001" customHeight="1" x14ac:dyDescent="0.2">
      <c r="A60" s="651" t="s">
        <v>564</v>
      </c>
      <c r="B60" s="652" t="s">
        <v>144</v>
      </c>
      <c r="C60" s="676">
        <v>5302</v>
      </c>
      <c r="D60" s="676">
        <v>5302</v>
      </c>
      <c r="E60" s="676">
        <v>24753</v>
      </c>
      <c r="F60" s="676">
        <v>24753</v>
      </c>
      <c r="G60" s="677"/>
    </row>
    <row r="61" spans="1:7" ht="20.100000000000001" customHeight="1" x14ac:dyDescent="0.2">
      <c r="A61" s="651" t="s">
        <v>565</v>
      </c>
      <c r="B61" s="652" t="s">
        <v>147</v>
      </c>
      <c r="C61" s="676">
        <v>5732</v>
      </c>
      <c r="D61" s="676">
        <v>5732</v>
      </c>
      <c r="E61" s="676"/>
      <c r="F61" s="676"/>
      <c r="G61" s="677"/>
    </row>
    <row r="62" spans="1:7" ht="20.100000000000001" customHeight="1" x14ac:dyDescent="0.2">
      <c r="A62" s="651" t="s">
        <v>566</v>
      </c>
      <c r="B62" s="652" t="s">
        <v>150</v>
      </c>
      <c r="C62" s="676">
        <v>400</v>
      </c>
      <c r="D62" s="676">
        <v>400</v>
      </c>
      <c r="E62" s="676">
        <v>316</v>
      </c>
      <c r="F62" s="676">
        <v>316</v>
      </c>
      <c r="G62" s="677"/>
    </row>
    <row r="63" spans="1:7" ht="20.100000000000001" customHeight="1" x14ac:dyDescent="0.2">
      <c r="A63" s="651" t="s">
        <v>567</v>
      </c>
      <c r="B63" s="652" t="s">
        <v>153</v>
      </c>
      <c r="C63" s="778">
        <f>SUM(C60:C62)</f>
        <v>11434</v>
      </c>
      <c r="D63" s="778">
        <f>SUM(D60:D62)</f>
        <v>11434</v>
      </c>
      <c r="E63" s="778">
        <f>SUM(E60:E62)</f>
        <v>25069</v>
      </c>
      <c r="F63" s="778">
        <f>SUM(F60:F62)</f>
        <v>25069</v>
      </c>
      <c r="G63" s="679">
        <f>+G60+G61+G62</f>
        <v>0</v>
      </c>
    </row>
    <row r="64" spans="1:7" ht="20.100000000000001" customHeight="1" x14ac:dyDescent="0.2">
      <c r="A64" s="651" t="s">
        <v>568</v>
      </c>
      <c r="B64" s="652" t="s">
        <v>156</v>
      </c>
      <c r="C64" s="676"/>
      <c r="D64" s="676"/>
      <c r="E64" s="676"/>
      <c r="F64" s="676"/>
      <c r="G64" s="677"/>
    </row>
    <row r="65" spans="1:7" ht="20.100000000000001" customHeight="1" x14ac:dyDescent="0.2">
      <c r="A65" s="651" t="s">
        <v>569</v>
      </c>
      <c r="B65" s="652" t="s">
        <v>159</v>
      </c>
      <c r="C65" s="676">
        <v>-1023</v>
      </c>
      <c r="D65" s="676">
        <v>-1023</v>
      </c>
      <c r="E65" s="676">
        <v>-5084</v>
      </c>
      <c r="F65" s="676">
        <v>-5084</v>
      </c>
      <c r="G65" s="677"/>
    </row>
    <row r="66" spans="1:7" ht="20.100000000000001" customHeight="1" x14ac:dyDescent="0.2">
      <c r="A66" s="651" t="s">
        <v>570</v>
      </c>
      <c r="B66" s="652" t="s">
        <v>162</v>
      </c>
      <c r="C66" s="778">
        <f>+C64+C65</f>
        <v>-1023</v>
      </c>
      <c r="D66" s="778">
        <f>+D64+D65</f>
        <v>-1023</v>
      </c>
      <c r="E66" s="778">
        <f>+E64+E65</f>
        <v>-5084</v>
      </c>
      <c r="F66" s="778">
        <f>+F64+F65</f>
        <v>-5084</v>
      </c>
      <c r="G66" s="679">
        <f>+G64+G65</f>
        <v>0</v>
      </c>
    </row>
    <row r="67" spans="1:7" ht="20.100000000000001" customHeight="1" x14ac:dyDescent="0.2">
      <c r="A67" s="651" t="s">
        <v>571</v>
      </c>
      <c r="B67" s="652" t="s">
        <v>165</v>
      </c>
      <c r="C67" s="780">
        <v>13047</v>
      </c>
      <c r="D67" s="780">
        <v>13047</v>
      </c>
      <c r="E67" s="780">
        <v>0</v>
      </c>
      <c r="F67" s="780"/>
      <c r="G67" s="677"/>
    </row>
    <row r="68" spans="1:7" ht="20.100000000000001" customHeight="1" thickBot="1" x14ac:dyDescent="0.25">
      <c r="A68" s="680" t="s">
        <v>572</v>
      </c>
      <c r="B68" s="658" t="s">
        <v>168</v>
      </c>
      <c r="C68" s="681">
        <f>+C51+C54+C59+C63+C66+C67</f>
        <v>1651451</v>
      </c>
      <c r="D68" s="681">
        <f>+D51+D54+D59+D63+D66+D67</f>
        <v>1349171</v>
      </c>
      <c r="E68" s="681">
        <f>+E51+E54+E59+E63+E66+E67</f>
        <v>1643967</v>
      </c>
      <c r="F68" s="681">
        <f>+F51+F54+F59+F63+F66+F67</f>
        <v>1358675</v>
      </c>
      <c r="G68" s="682">
        <f>+G51+G54+G59+G63+G66+G67</f>
        <v>0</v>
      </c>
    </row>
    <row r="69" spans="1:7" ht="15.75" x14ac:dyDescent="0.25">
      <c r="A69" s="661"/>
      <c r="B69" s="665"/>
      <c r="C69" s="665"/>
      <c r="D69" s="665"/>
      <c r="E69" s="663"/>
      <c r="F69" s="663"/>
      <c r="G69" s="683"/>
    </row>
  </sheetData>
  <mergeCells count="11">
    <mergeCell ref="C5:D5"/>
    <mergeCell ref="E5:G5"/>
    <mergeCell ref="A1:G1"/>
    <mergeCell ref="E2:G2"/>
    <mergeCell ref="A3:A5"/>
    <mergeCell ref="B3:B5"/>
    <mergeCell ref="C3:C4"/>
    <mergeCell ref="D3:D4"/>
    <mergeCell ref="E3:E4"/>
    <mergeCell ref="F3:F4"/>
    <mergeCell ref="G3:G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dőlt"&amp;11 14. melléklet a ……/2019.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D22"/>
  <sheetViews>
    <sheetView zoomScaleNormal="100" workbookViewId="0">
      <selection activeCell="F9" sqref="F9"/>
    </sheetView>
  </sheetViews>
  <sheetFormatPr defaultRowHeight="12.75" x14ac:dyDescent="0.2"/>
  <cols>
    <col min="1" max="1" width="71.1640625" customWidth="1"/>
    <col min="2" max="2" width="6.1640625" customWidth="1"/>
    <col min="3" max="3" width="14.83203125" style="413" customWidth="1"/>
    <col min="4" max="4" width="18" customWidth="1"/>
    <col min="6" max="6" width="10.1640625" bestFit="1" customWidth="1"/>
  </cols>
  <sheetData>
    <row r="1" spans="1:4" ht="40.5" customHeight="1" x14ac:dyDescent="0.2">
      <c r="A1" s="991" t="s">
        <v>480</v>
      </c>
      <c r="B1" s="991"/>
      <c r="C1" s="991"/>
      <c r="D1" s="991"/>
    </row>
    <row r="2" spans="1:4" ht="15.75" customHeight="1" x14ac:dyDescent="0.2">
      <c r="A2" s="992" t="s">
        <v>273</v>
      </c>
      <c r="B2" s="992"/>
      <c r="C2" s="992"/>
      <c r="D2" s="992"/>
    </row>
    <row r="3" spans="1:4" x14ac:dyDescent="0.2">
      <c r="A3" s="641"/>
      <c r="B3" s="642"/>
      <c r="C3" s="642"/>
      <c r="D3" s="643"/>
    </row>
    <row r="4" spans="1:4" ht="13.5" thickBot="1" x14ac:dyDescent="0.25">
      <c r="A4" s="641"/>
      <c r="B4" s="993" t="s">
        <v>433</v>
      </c>
      <c r="C4" s="993"/>
      <c r="D4" s="993"/>
    </row>
    <row r="5" spans="1:4" ht="12.75" customHeight="1" x14ac:dyDescent="0.2">
      <c r="A5" s="994" t="s">
        <v>481</v>
      </c>
      <c r="B5" s="996" t="s">
        <v>334</v>
      </c>
      <c r="C5" s="998" t="s">
        <v>509</v>
      </c>
      <c r="D5" s="1000" t="s">
        <v>650</v>
      </c>
    </row>
    <row r="6" spans="1:4" ht="12.75" customHeight="1" x14ac:dyDescent="0.2">
      <c r="A6" s="995"/>
      <c r="B6" s="997"/>
      <c r="C6" s="999"/>
      <c r="D6" s="1001"/>
    </row>
    <row r="7" spans="1:4" ht="13.5" thickBot="1" x14ac:dyDescent="0.25">
      <c r="A7" s="644" t="s">
        <v>5</v>
      </c>
      <c r="B7" s="645" t="s">
        <v>6</v>
      </c>
      <c r="C7" s="645" t="s">
        <v>7</v>
      </c>
      <c r="D7" s="646" t="s">
        <v>8</v>
      </c>
    </row>
    <row r="8" spans="1:4" ht="20.100000000000001" customHeight="1" x14ac:dyDescent="0.2">
      <c r="A8" s="647" t="s">
        <v>482</v>
      </c>
      <c r="B8" s="648" t="s">
        <v>483</v>
      </c>
      <c r="C8" s="649">
        <v>668643134</v>
      </c>
      <c r="D8" s="650">
        <f>753161834-D9-D10</f>
        <v>668643134</v>
      </c>
    </row>
    <row r="9" spans="1:4" ht="20.100000000000001" customHeight="1" x14ac:dyDescent="0.2">
      <c r="A9" s="651" t="s">
        <v>484</v>
      </c>
      <c r="B9" s="652" t="s">
        <v>485</v>
      </c>
      <c r="C9" s="653">
        <v>23162039</v>
      </c>
      <c r="D9" s="654">
        <v>23162039</v>
      </c>
    </row>
    <row r="10" spans="1:4" ht="20.100000000000001" customHeight="1" x14ac:dyDescent="0.2">
      <c r="A10" s="651" t="s">
        <v>486</v>
      </c>
      <c r="B10" s="652" t="s">
        <v>487</v>
      </c>
      <c r="C10" s="653">
        <v>61356661</v>
      </c>
      <c r="D10" s="654">
        <v>61356661</v>
      </c>
    </row>
    <row r="11" spans="1:4" ht="20.100000000000001" customHeight="1" x14ac:dyDescent="0.2">
      <c r="A11" s="651" t="s">
        <v>488</v>
      </c>
      <c r="B11" s="652" t="s">
        <v>489</v>
      </c>
      <c r="C11" s="653">
        <v>-265929660</v>
      </c>
      <c r="D11" s="654">
        <v>-312385175</v>
      </c>
    </row>
    <row r="12" spans="1:4" ht="20.100000000000001" customHeight="1" x14ac:dyDescent="0.2">
      <c r="A12" s="651" t="s">
        <v>490</v>
      </c>
      <c r="B12" s="652" t="s">
        <v>491</v>
      </c>
      <c r="C12" s="653">
        <v>0</v>
      </c>
      <c r="D12" s="654">
        <v>0</v>
      </c>
    </row>
    <row r="13" spans="1:4" ht="20.100000000000001" customHeight="1" x14ac:dyDescent="0.2">
      <c r="A13" s="651" t="s">
        <v>492</v>
      </c>
      <c r="B13" s="652" t="s">
        <v>493</v>
      </c>
      <c r="C13" s="653">
        <v>-46455515</v>
      </c>
      <c r="D13" s="654">
        <v>6766609</v>
      </c>
    </row>
    <row r="14" spans="1:4" ht="20.100000000000001" customHeight="1" x14ac:dyDescent="0.2">
      <c r="A14" s="651" t="s">
        <v>494</v>
      </c>
      <c r="B14" s="652" t="s">
        <v>495</v>
      </c>
      <c r="C14" s="655">
        <f>+C8+C9+C10+C11+C12+C13</f>
        <v>440776659</v>
      </c>
      <c r="D14" s="656">
        <f>+D8+D9+D10+D11+D12+D13</f>
        <v>447543268</v>
      </c>
    </row>
    <row r="15" spans="1:4" ht="20.100000000000001" customHeight="1" x14ac:dyDescent="0.2">
      <c r="A15" s="651" t="s">
        <v>496</v>
      </c>
      <c r="B15" s="652" t="s">
        <v>497</v>
      </c>
      <c r="C15" s="781">
        <v>3753035</v>
      </c>
      <c r="D15" s="782">
        <v>10552380</v>
      </c>
    </row>
    <row r="16" spans="1:4" ht="20.100000000000001" customHeight="1" x14ac:dyDescent="0.2">
      <c r="A16" s="651" t="s">
        <v>498</v>
      </c>
      <c r="B16" s="652" t="s">
        <v>499</v>
      </c>
      <c r="C16" s="653">
        <v>13053650</v>
      </c>
      <c r="D16" s="654">
        <v>5605355</v>
      </c>
    </row>
    <row r="17" spans="1:4" ht="20.100000000000001" customHeight="1" x14ac:dyDescent="0.2">
      <c r="A17" s="651" t="s">
        <v>500</v>
      </c>
      <c r="B17" s="652" t="s">
        <v>36</v>
      </c>
      <c r="C17" s="653">
        <v>4297711</v>
      </c>
      <c r="D17" s="654">
        <v>5485337</v>
      </c>
    </row>
    <row r="18" spans="1:4" ht="20.100000000000001" customHeight="1" x14ac:dyDescent="0.2">
      <c r="A18" s="651" t="s">
        <v>501</v>
      </c>
      <c r="B18" s="652" t="s">
        <v>38</v>
      </c>
      <c r="C18" s="655">
        <f>+C15+C16+C17</f>
        <v>21104396</v>
      </c>
      <c r="D18" s="656">
        <f>+D15+D16+D17</f>
        <v>21643072</v>
      </c>
    </row>
    <row r="19" spans="1:4" ht="20.100000000000001" customHeight="1" x14ac:dyDescent="0.2">
      <c r="A19" s="651" t="s">
        <v>502</v>
      </c>
      <c r="B19" s="652" t="s">
        <v>40</v>
      </c>
      <c r="C19" s="653"/>
      <c r="D19" s="654"/>
    </row>
    <row r="20" spans="1:4" ht="20.100000000000001" customHeight="1" x14ac:dyDescent="0.2">
      <c r="A20" s="651" t="s">
        <v>503</v>
      </c>
      <c r="B20" s="652" t="s">
        <v>42</v>
      </c>
      <c r="C20" s="653">
        <v>874243388</v>
      </c>
      <c r="D20" s="654">
        <v>889488147</v>
      </c>
    </row>
    <row r="21" spans="1:4" ht="20.100000000000001" customHeight="1" thickBot="1" x14ac:dyDescent="0.25">
      <c r="A21" s="657" t="s">
        <v>504</v>
      </c>
      <c r="B21" s="658" t="s">
        <v>44</v>
      </c>
      <c r="C21" s="659">
        <f>+C14+C18+C19+C20</f>
        <v>1336124443</v>
      </c>
      <c r="D21" s="660">
        <f>+D14+D18+D19+D20</f>
        <v>1358674487</v>
      </c>
    </row>
    <row r="22" spans="1:4" ht="15.75" x14ac:dyDescent="0.25">
      <c r="A22" s="661"/>
      <c r="B22" s="662"/>
      <c r="C22" s="662"/>
      <c r="D22" s="663"/>
    </row>
  </sheetData>
  <mergeCells count="7">
    <mergeCell ref="A1:D1"/>
    <mergeCell ref="A2:D2"/>
    <mergeCell ref="B4:D4"/>
    <mergeCell ref="A5:A6"/>
    <mergeCell ref="B5:B6"/>
    <mergeCell ref="C5:C6"/>
    <mergeCell ref="D5:D6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15. melléklet a .../2019. (...)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D25"/>
  <sheetViews>
    <sheetView zoomScaleNormal="100" workbookViewId="0">
      <selection activeCell="D25" sqref="D25"/>
    </sheetView>
  </sheetViews>
  <sheetFormatPr defaultColWidth="9.33203125" defaultRowHeight="15" x14ac:dyDescent="0.25"/>
  <cols>
    <col min="1" max="1" width="58.83203125" style="202" customWidth="1"/>
    <col min="2" max="2" width="6.83203125" style="201" customWidth="1"/>
    <col min="3" max="3" width="17.1640625" style="203" customWidth="1"/>
    <col min="4" max="4" width="19.1640625" style="201" customWidth="1"/>
    <col min="5" max="16384" width="9.33203125" style="201"/>
  </cols>
  <sheetData>
    <row r="1" spans="1:4" ht="47.25" customHeight="1" x14ac:dyDescent="0.25">
      <c r="A1" s="1002" t="s">
        <v>651</v>
      </c>
      <c r="B1" s="1003"/>
      <c r="C1" s="1003"/>
      <c r="D1" s="1003"/>
    </row>
    <row r="2" spans="1:4" ht="16.5" thickBot="1" x14ac:dyDescent="0.3">
      <c r="A2" s="600"/>
      <c r="B2" s="600"/>
      <c r="C2" s="600"/>
      <c r="D2" s="601" t="s">
        <v>402</v>
      </c>
    </row>
    <row r="3" spans="1:4" ht="39.75" thickBot="1" x14ac:dyDescent="0.3">
      <c r="A3" s="631" t="s">
        <v>262</v>
      </c>
      <c r="B3" s="603" t="s">
        <v>334</v>
      </c>
      <c r="C3" s="632" t="s">
        <v>459</v>
      </c>
      <c r="D3" s="633" t="s">
        <v>446</v>
      </c>
    </row>
    <row r="4" spans="1:4" ht="15.75" thickBot="1" x14ac:dyDescent="0.3">
      <c r="A4" s="634" t="s">
        <v>5</v>
      </c>
      <c r="B4" s="635" t="s">
        <v>6</v>
      </c>
      <c r="C4" s="635" t="s">
        <v>7</v>
      </c>
      <c r="D4" s="636" t="s">
        <v>8</v>
      </c>
    </row>
    <row r="5" spans="1:4" x14ac:dyDescent="0.25">
      <c r="A5" s="637" t="s">
        <v>460</v>
      </c>
      <c r="B5" s="610" t="s">
        <v>9</v>
      </c>
      <c r="C5" s="611"/>
      <c r="D5" s="612">
        <f>44182+8449+8313+3042</f>
        <v>63986</v>
      </c>
    </row>
    <row r="6" spans="1:4" x14ac:dyDescent="0.25">
      <c r="A6" s="637" t="s">
        <v>461</v>
      </c>
      <c r="B6" s="613" t="s">
        <v>12</v>
      </c>
      <c r="C6" s="614"/>
      <c r="D6" s="615"/>
    </row>
    <row r="7" spans="1:4" x14ac:dyDescent="0.25">
      <c r="A7" s="637" t="s">
        <v>462</v>
      </c>
      <c r="B7" s="613" t="s">
        <v>15</v>
      </c>
      <c r="C7" s="614"/>
      <c r="D7" s="615"/>
    </row>
    <row r="8" spans="1:4" ht="15.75" thickBot="1" x14ac:dyDescent="0.3">
      <c r="A8" s="638" t="s">
        <v>463</v>
      </c>
      <c r="B8" s="617" t="s">
        <v>18</v>
      </c>
      <c r="C8" s="618"/>
      <c r="D8" s="619"/>
    </row>
    <row r="9" spans="1:4" ht="15.75" thickBot="1" x14ac:dyDescent="0.3">
      <c r="A9" s="620" t="s">
        <v>464</v>
      </c>
      <c r="B9" s="621" t="s">
        <v>21</v>
      </c>
      <c r="C9" s="622"/>
      <c r="D9" s="623">
        <f>+D10+D11+D12+D13</f>
        <v>0</v>
      </c>
    </row>
    <row r="10" spans="1:4" x14ac:dyDescent="0.25">
      <c r="A10" s="639" t="s">
        <v>465</v>
      </c>
      <c r="B10" s="610" t="s">
        <v>24</v>
      </c>
      <c r="C10" s="611"/>
      <c r="D10" s="612"/>
    </row>
    <row r="11" spans="1:4" x14ac:dyDescent="0.25">
      <c r="A11" s="637" t="s">
        <v>466</v>
      </c>
      <c r="B11" s="613" t="s">
        <v>27</v>
      </c>
      <c r="C11" s="614"/>
      <c r="D11" s="615"/>
    </row>
    <row r="12" spans="1:4" x14ac:dyDescent="0.25">
      <c r="A12" s="637" t="s">
        <v>467</v>
      </c>
      <c r="B12" s="613" t="s">
        <v>30</v>
      </c>
      <c r="C12" s="614"/>
      <c r="D12" s="615"/>
    </row>
    <row r="13" spans="1:4" ht="15.75" thickBot="1" x14ac:dyDescent="0.3">
      <c r="A13" s="638" t="s">
        <v>468</v>
      </c>
      <c r="B13" s="617" t="s">
        <v>33</v>
      </c>
      <c r="C13" s="618"/>
      <c r="D13" s="619"/>
    </row>
    <row r="14" spans="1:4" ht="15.75" thickBot="1" x14ac:dyDescent="0.3">
      <c r="A14" s="620" t="s">
        <v>469</v>
      </c>
      <c r="B14" s="621" t="s">
        <v>36</v>
      </c>
      <c r="C14" s="622"/>
      <c r="D14" s="623">
        <f>+D15+D16+D17</f>
        <v>0</v>
      </c>
    </row>
    <row r="15" spans="1:4" x14ac:dyDescent="0.25">
      <c r="A15" s="639" t="s">
        <v>470</v>
      </c>
      <c r="B15" s="610" t="s">
        <v>38</v>
      </c>
      <c r="C15" s="611"/>
      <c r="D15" s="612"/>
    </row>
    <row r="16" spans="1:4" x14ac:dyDescent="0.25">
      <c r="A16" s="637" t="s">
        <v>471</v>
      </c>
      <c r="B16" s="613" t="s">
        <v>40</v>
      </c>
      <c r="C16" s="614"/>
      <c r="D16" s="615"/>
    </row>
    <row r="17" spans="1:4" ht="15.75" thickBot="1" x14ac:dyDescent="0.3">
      <c r="A17" s="638" t="s">
        <v>472</v>
      </c>
      <c r="B17" s="617" t="s">
        <v>42</v>
      </c>
      <c r="C17" s="618"/>
      <c r="D17" s="619"/>
    </row>
    <row r="18" spans="1:4" ht="15.75" thickBot="1" x14ac:dyDescent="0.3">
      <c r="A18" s="620" t="s">
        <v>473</v>
      </c>
      <c r="B18" s="621" t="s">
        <v>44</v>
      </c>
      <c r="C18" s="622"/>
      <c r="D18" s="623">
        <f>+D19+D20+D21</f>
        <v>0</v>
      </c>
    </row>
    <row r="19" spans="1:4" x14ac:dyDescent="0.25">
      <c r="A19" s="639" t="s">
        <v>474</v>
      </c>
      <c r="B19" s="610" t="s">
        <v>46</v>
      </c>
      <c r="C19" s="611"/>
      <c r="D19" s="612"/>
    </row>
    <row r="20" spans="1:4" x14ac:dyDescent="0.25">
      <c r="A20" s="637" t="s">
        <v>475</v>
      </c>
      <c r="B20" s="613" t="s">
        <v>48</v>
      </c>
      <c r="C20" s="614"/>
      <c r="D20" s="615"/>
    </row>
    <row r="21" spans="1:4" x14ac:dyDescent="0.25">
      <c r="A21" s="637" t="s">
        <v>476</v>
      </c>
      <c r="B21" s="613" t="s">
        <v>50</v>
      </c>
      <c r="C21" s="614"/>
      <c r="D21" s="615"/>
    </row>
    <row r="22" spans="1:4" x14ac:dyDescent="0.25">
      <c r="A22" s="637" t="s">
        <v>477</v>
      </c>
      <c r="B22" s="613" t="s">
        <v>53</v>
      </c>
      <c r="C22" s="614"/>
      <c r="D22" s="615"/>
    </row>
    <row r="23" spans="1:4" ht="15.75" thickBot="1" x14ac:dyDescent="0.3">
      <c r="A23" s="638"/>
      <c r="B23" s="613" t="s">
        <v>56</v>
      </c>
      <c r="C23" s="618"/>
      <c r="D23" s="619"/>
    </row>
    <row r="24" spans="1:4" ht="15.75" thickBot="1" x14ac:dyDescent="0.3">
      <c r="A24" s="1004" t="s">
        <v>478</v>
      </c>
      <c r="B24" s="1005"/>
      <c r="C24" s="630"/>
      <c r="D24" s="623">
        <f>+D5+D6+D7+D8+D9+D14+D18+D22+D23</f>
        <v>63986</v>
      </c>
    </row>
    <row r="25" spans="1:4" ht="15.75" x14ac:dyDescent="0.25">
      <c r="A25" s="640" t="s">
        <v>479</v>
      </c>
      <c r="B25" s="600"/>
      <c r="C25" s="600"/>
      <c r="D25" s="600"/>
    </row>
  </sheetData>
  <mergeCells count="2">
    <mergeCell ref="A1:D1"/>
    <mergeCell ref="A24:B2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16.  melléklet a ...../2019.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F39"/>
  <sheetViews>
    <sheetView zoomScaleNormal="100" workbookViewId="0">
      <selection activeCell="E3" sqref="E3"/>
    </sheetView>
  </sheetViews>
  <sheetFormatPr defaultRowHeight="15.75" x14ac:dyDescent="0.25"/>
  <cols>
    <col min="1" max="1" width="56.1640625" style="86" customWidth="1"/>
    <col min="2" max="2" width="6.83203125" style="86" customWidth="1"/>
    <col min="3" max="3" width="17.1640625" style="87" customWidth="1"/>
    <col min="4" max="4" width="19.1640625" style="86" customWidth="1"/>
    <col min="5" max="6" width="9.33203125" style="86"/>
    <col min="7" max="16384" width="9.33203125" style="1"/>
  </cols>
  <sheetData>
    <row r="1" spans="1:4" ht="49.5" customHeight="1" x14ac:dyDescent="0.25">
      <c r="A1" s="1008" t="s">
        <v>458</v>
      </c>
      <c r="B1" s="1009"/>
      <c r="C1" s="1009"/>
      <c r="D1" s="1009"/>
    </row>
    <row r="2" spans="1:4" ht="15.75" customHeight="1" x14ac:dyDescent="0.25">
      <c r="A2" s="1008" t="s">
        <v>444</v>
      </c>
      <c r="B2" s="1008"/>
      <c r="C2" s="1008"/>
      <c r="D2" s="1008"/>
    </row>
    <row r="3" spans="1:4" ht="16.5" thickBot="1" x14ac:dyDescent="0.3">
      <c r="A3" s="600"/>
      <c r="B3" s="600"/>
      <c r="C3" s="600"/>
      <c r="D3" s="601" t="s">
        <v>402</v>
      </c>
    </row>
    <row r="4" spans="1:4" ht="64.5" thickBot="1" x14ac:dyDescent="0.3">
      <c r="A4" s="602" t="s">
        <v>262</v>
      </c>
      <c r="B4" s="603" t="s">
        <v>334</v>
      </c>
      <c r="C4" s="604" t="s">
        <v>445</v>
      </c>
      <c r="D4" s="605" t="s">
        <v>446</v>
      </c>
    </row>
    <row r="5" spans="1:4" ht="16.5" thickBot="1" x14ac:dyDescent="0.3">
      <c r="A5" s="606" t="s">
        <v>5</v>
      </c>
      <c r="B5" s="607" t="s">
        <v>6</v>
      </c>
      <c r="C5" s="607" t="s">
        <v>7</v>
      </c>
      <c r="D5" s="608" t="s">
        <v>8</v>
      </c>
    </row>
    <row r="6" spans="1:4" x14ac:dyDescent="0.25">
      <c r="A6" s="609" t="s">
        <v>447</v>
      </c>
      <c r="B6" s="610" t="s">
        <v>9</v>
      </c>
      <c r="C6" s="611"/>
      <c r="D6" s="612"/>
    </row>
    <row r="7" spans="1:4" x14ac:dyDescent="0.25">
      <c r="A7" s="609" t="s">
        <v>448</v>
      </c>
      <c r="B7" s="613" t="s">
        <v>12</v>
      </c>
      <c r="C7" s="614"/>
      <c r="D7" s="615"/>
    </row>
    <row r="8" spans="1:4" ht="16.5" thickBot="1" x14ac:dyDescent="0.3">
      <c r="A8" s="616" t="s">
        <v>449</v>
      </c>
      <c r="B8" s="617" t="s">
        <v>15</v>
      </c>
      <c r="C8" s="618"/>
      <c r="D8" s="619"/>
    </row>
    <row r="9" spans="1:4" ht="16.5" thickBot="1" x14ac:dyDescent="0.3">
      <c r="A9" s="620" t="s">
        <v>450</v>
      </c>
      <c r="B9" s="621" t="s">
        <v>18</v>
      </c>
      <c r="C9" s="622"/>
      <c r="D9" s="623">
        <f>+D6+D7+D8</f>
        <v>0</v>
      </c>
    </row>
    <row r="10" spans="1:4" x14ac:dyDescent="0.25">
      <c r="A10" s="624" t="s">
        <v>451</v>
      </c>
      <c r="B10" s="610" t="s">
        <v>21</v>
      </c>
      <c r="C10" s="611"/>
      <c r="D10" s="612"/>
    </row>
    <row r="11" spans="1:4" x14ac:dyDescent="0.25">
      <c r="A11" s="609" t="s">
        <v>452</v>
      </c>
      <c r="B11" s="613" t="s">
        <v>24</v>
      </c>
      <c r="C11" s="614"/>
      <c r="D11" s="615"/>
    </row>
    <row r="12" spans="1:4" x14ac:dyDescent="0.25">
      <c r="A12" s="609" t="s">
        <v>453</v>
      </c>
      <c r="B12" s="613" t="s">
        <v>27</v>
      </c>
      <c r="C12" s="614"/>
      <c r="D12" s="615"/>
    </row>
    <row r="13" spans="1:4" x14ac:dyDescent="0.25">
      <c r="A13" s="609" t="s">
        <v>454</v>
      </c>
      <c r="B13" s="613" t="s">
        <v>30</v>
      </c>
      <c r="C13" s="614"/>
      <c r="D13" s="615"/>
    </row>
    <row r="14" spans="1:4" ht="16.5" thickBot="1" x14ac:dyDescent="0.3">
      <c r="A14" s="616" t="s">
        <v>455</v>
      </c>
      <c r="B14" s="617" t="s">
        <v>33</v>
      </c>
      <c r="C14" s="618"/>
      <c r="D14" s="619"/>
    </row>
    <row r="15" spans="1:4" ht="16.5" thickBot="1" x14ac:dyDescent="0.3">
      <c r="A15" s="620" t="s">
        <v>456</v>
      </c>
      <c r="B15" s="621" t="s">
        <v>36</v>
      </c>
      <c r="C15" s="625"/>
      <c r="D15" s="623">
        <f>+D10+D11+D12+D13+D14</f>
        <v>0</v>
      </c>
    </row>
    <row r="16" spans="1:4" x14ac:dyDescent="0.25">
      <c r="A16" s="624"/>
      <c r="B16" s="610" t="s">
        <v>38</v>
      </c>
      <c r="C16" s="611"/>
      <c r="D16" s="612"/>
    </row>
    <row r="17" spans="1:4" x14ac:dyDescent="0.25">
      <c r="A17" s="609"/>
      <c r="B17" s="613" t="s">
        <v>40</v>
      </c>
      <c r="C17" s="614"/>
      <c r="D17" s="615"/>
    </row>
    <row r="18" spans="1:4" x14ac:dyDescent="0.25">
      <c r="A18" s="609"/>
      <c r="B18" s="613" t="s">
        <v>42</v>
      </c>
      <c r="C18" s="614"/>
      <c r="D18" s="615"/>
    </row>
    <row r="19" spans="1:4" x14ac:dyDescent="0.25">
      <c r="A19" s="609"/>
      <c r="B19" s="613" t="s">
        <v>44</v>
      </c>
      <c r="C19" s="614"/>
      <c r="D19" s="615"/>
    </row>
    <row r="20" spans="1:4" x14ac:dyDescent="0.25">
      <c r="A20" s="609"/>
      <c r="B20" s="613" t="s">
        <v>46</v>
      </c>
      <c r="C20" s="614"/>
      <c r="D20" s="615"/>
    </row>
    <row r="21" spans="1:4" x14ac:dyDescent="0.25">
      <c r="A21" s="609"/>
      <c r="B21" s="613" t="s">
        <v>48</v>
      </c>
      <c r="C21" s="614"/>
      <c r="D21" s="615"/>
    </row>
    <row r="22" spans="1:4" x14ac:dyDescent="0.25">
      <c r="A22" s="609"/>
      <c r="B22" s="613" t="s">
        <v>50</v>
      </c>
      <c r="C22" s="614"/>
      <c r="D22" s="615"/>
    </row>
    <row r="23" spans="1:4" x14ac:dyDescent="0.25">
      <c r="A23" s="609"/>
      <c r="B23" s="613" t="s">
        <v>53</v>
      </c>
      <c r="C23" s="614"/>
      <c r="D23" s="615"/>
    </row>
    <row r="24" spans="1:4" x14ac:dyDescent="0.25">
      <c r="A24" s="609"/>
      <c r="B24" s="613" t="s">
        <v>56</v>
      </c>
      <c r="C24" s="614"/>
      <c r="D24" s="615"/>
    </row>
    <row r="25" spans="1:4" x14ac:dyDescent="0.25">
      <c r="A25" s="609"/>
      <c r="B25" s="613" t="s">
        <v>59</v>
      </c>
      <c r="C25" s="614"/>
      <c r="D25" s="615"/>
    </row>
    <row r="26" spans="1:4" x14ac:dyDescent="0.25">
      <c r="A26" s="609"/>
      <c r="B26" s="613" t="s">
        <v>61</v>
      </c>
      <c r="C26" s="614"/>
      <c r="D26" s="615"/>
    </row>
    <row r="27" spans="1:4" x14ac:dyDescent="0.25">
      <c r="A27" s="609"/>
      <c r="B27" s="613" t="s">
        <v>63</v>
      </c>
      <c r="C27" s="614"/>
      <c r="D27" s="615"/>
    </row>
    <row r="28" spans="1:4" x14ac:dyDescent="0.25">
      <c r="A28" s="609"/>
      <c r="B28" s="613" t="s">
        <v>65</v>
      </c>
      <c r="C28" s="614"/>
      <c r="D28" s="615"/>
    </row>
    <row r="29" spans="1:4" x14ac:dyDescent="0.25">
      <c r="A29" s="609"/>
      <c r="B29" s="613" t="s">
        <v>67</v>
      </c>
      <c r="C29" s="614"/>
      <c r="D29" s="615"/>
    </row>
    <row r="30" spans="1:4" x14ac:dyDescent="0.25">
      <c r="A30" s="609"/>
      <c r="B30" s="613" t="s">
        <v>69</v>
      </c>
      <c r="C30" s="614"/>
      <c r="D30" s="615"/>
    </row>
    <row r="31" spans="1:4" x14ac:dyDescent="0.25">
      <c r="A31" s="609"/>
      <c r="B31" s="613" t="s">
        <v>71</v>
      </c>
      <c r="C31" s="614"/>
      <c r="D31" s="615"/>
    </row>
    <row r="32" spans="1:4" x14ac:dyDescent="0.25">
      <c r="A32" s="609"/>
      <c r="B32" s="613" t="s">
        <v>74</v>
      </c>
      <c r="C32" s="614"/>
      <c r="D32" s="615"/>
    </row>
    <row r="33" spans="1:4" x14ac:dyDescent="0.25">
      <c r="A33" s="609"/>
      <c r="B33" s="613" t="s">
        <v>77</v>
      </c>
      <c r="C33" s="614"/>
      <c r="D33" s="615"/>
    </row>
    <row r="34" spans="1:4" x14ac:dyDescent="0.25">
      <c r="A34" s="609"/>
      <c r="B34" s="613" t="s">
        <v>80</v>
      </c>
      <c r="C34" s="614"/>
      <c r="D34" s="615"/>
    </row>
    <row r="35" spans="1:4" x14ac:dyDescent="0.25">
      <c r="A35" s="609"/>
      <c r="B35" s="613" t="s">
        <v>82</v>
      </c>
      <c r="C35" s="614"/>
      <c r="D35" s="615"/>
    </row>
    <row r="36" spans="1:4" x14ac:dyDescent="0.25">
      <c r="A36" s="609"/>
      <c r="B36" s="613" t="s">
        <v>84</v>
      </c>
      <c r="C36" s="614"/>
      <c r="D36" s="615"/>
    </row>
    <row r="37" spans="1:4" x14ac:dyDescent="0.25">
      <c r="A37" s="609"/>
      <c r="B37" s="613" t="s">
        <v>86</v>
      </c>
      <c r="C37" s="614"/>
      <c r="D37" s="615"/>
    </row>
    <row r="38" spans="1:4" ht="16.5" thickBot="1" x14ac:dyDescent="0.3">
      <c r="A38" s="626"/>
      <c r="B38" s="627" t="s">
        <v>89</v>
      </c>
      <c r="C38" s="628"/>
      <c r="D38" s="629"/>
    </row>
    <row r="39" spans="1:4" ht="16.5" thickBot="1" x14ac:dyDescent="0.3">
      <c r="A39" s="1006" t="s">
        <v>457</v>
      </c>
      <c r="B39" s="1007"/>
      <c r="C39" s="630"/>
      <c r="D39" s="623">
        <f>+D9+D15+SUM(D16:D38)</f>
        <v>0</v>
      </c>
    </row>
  </sheetData>
  <mergeCells count="3">
    <mergeCell ref="A39:B39"/>
    <mergeCell ref="A1:D1"/>
    <mergeCell ref="A2:D2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17. melléklet a .../2019. (...)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I10"/>
  <sheetViews>
    <sheetView zoomScaleNormal="100" workbookViewId="0">
      <selection activeCell="D8" sqref="D8"/>
    </sheetView>
  </sheetViews>
  <sheetFormatPr defaultColWidth="9.33203125" defaultRowHeight="15" x14ac:dyDescent="0.25"/>
  <cols>
    <col min="1" max="1" width="11.1640625" style="199" customWidth="1"/>
    <col min="2" max="2" width="49.33203125" style="199" customWidth="1"/>
    <col min="3" max="3" width="16.6640625" style="199" customWidth="1"/>
    <col min="4" max="4" width="20.1640625" style="199" customWidth="1"/>
    <col min="5" max="9" width="16" style="199" customWidth="1"/>
    <col min="10" max="10" width="17.83203125" style="199" customWidth="1"/>
    <col min="11" max="16384" width="9.33203125" style="199"/>
  </cols>
  <sheetData>
    <row r="1" spans="1:9" ht="72.75" customHeight="1" x14ac:dyDescent="0.25">
      <c r="A1" s="1012" t="s">
        <v>443</v>
      </c>
      <c r="B1" s="1012"/>
      <c r="C1" s="1012"/>
      <c r="D1" s="1012"/>
      <c r="E1" s="1012"/>
      <c r="F1" s="200"/>
      <c r="G1" s="200"/>
      <c r="H1" s="200"/>
      <c r="I1" s="200"/>
    </row>
    <row r="2" spans="1:9" ht="16.5" thickBot="1" x14ac:dyDescent="0.3">
      <c r="A2" s="575"/>
      <c r="B2" s="576"/>
      <c r="C2" s="576"/>
      <c r="D2" s="576"/>
      <c r="E2" s="577" t="s">
        <v>433</v>
      </c>
      <c r="F2" s="200"/>
      <c r="G2" s="200"/>
      <c r="H2" s="200"/>
      <c r="I2" s="200"/>
    </row>
    <row r="3" spans="1:9" ht="79.5" thickBot="1" x14ac:dyDescent="0.3">
      <c r="A3" s="578" t="s">
        <v>334</v>
      </c>
      <c r="B3" s="579" t="s">
        <v>434</v>
      </c>
      <c r="C3" s="579" t="s">
        <v>435</v>
      </c>
      <c r="D3" s="579" t="s">
        <v>436</v>
      </c>
      <c r="E3" s="580" t="s">
        <v>437</v>
      </c>
      <c r="F3" s="200"/>
      <c r="G3" s="200"/>
      <c r="H3" s="200"/>
      <c r="I3" s="200"/>
    </row>
    <row r="4" spans="1:9" ht="25.5" x14ac:dyDescent="0.25">
      <c r="A4" s="581" t="s">
        <v>9</v>
      </c>
      <c r="B4" s="582" t="s">
        <v>438</v>
      </c>
      <c r="C4" s="583">
        <v>0</v>
      </c>
      <c r="D4" s="584">
        <v>140000</v>
      </c>
      <c r="E4" s="585"/>
      <c r="F4" s="200"/>
      <c r="G4" s="200"/>
      <c r="H4" s="200"/>
      <c r="I4" s="200"/>
    </row>
    <row r="5" spans="1:9" ht="25.5" x14ac:dyDescent="0.25">
      <c r="A5" s="586" t="s">
        <v>12</v>
      </c>
      <c r="B5" s="587" t="s">
        <v>439</v>
      </c>
      <c r="C5" s="588">
        <v>4.8999999999999998E-3</v>
      </c>
      <c r="D5" s="589">
        <v>27112963</v>
      </c>
      <c r="E5" s="590"/>
      <c r="F5" s="200"/>
      <c r="G5" s="200"/>
      <c r="H5" s="200"/>
      <c r="I5" s="200"/>
    </row>
    <row r="6" spans="1:9" ht="38.25" x14ac:dyDescent="0.25">
      <c r="A6" s="586" t="s">
        <v>15</v>
      </c>
      <c r="B6" s="587" t="s">
        <v>440</v>
      </c>
      <c r="C6" s="588">
        <v>5.3999999999999999E-2</v>
      </c>
      <c r="D6" s="589">
        <v>2000000</v>
      </c>
      <c r="E6" s="590"/>
      <c r="F6" s="200"/>
      <c r="G6" s="200"/>
      <c r="H6" s="200"/>
      <c r="I6" s="200"/>
    </row>
    <row r="7" spans="1:9" ht="15.75" x14ac:dyDescent="0.25">
      <c r="A7" s="591" t="s">
        <v>18</v>
      </c>
      <c r="B7" s="587" t="s">
        <v>441</v>
      </c>
      <c r="C7" s="583">
        <v>1.77E-2</v>
      </c>
      <c r="D7" s="589">
        <v>331413</v>
      </c>
      <c r="E7" s="590"/>
      <c r="F7" s="200"/>
      <c r="G7" s="200"/>
      <c r="H7" s="200"/>
      <c r="I7" s="200"/>
    </row>
    <row r="8" spans="1:9" ht="15.75" x14ac:dyDescent="0.25">
      <c r="A8" s="591" t="s">
        <v>21</v>
      </c>
      <c r="B8" s="587"/>
      <c r="C8" s="583"/>
      <c r="D8" s="589"/>
      <c r="E8" s="590"/>
      <c r="F8" s="200"/>
      <c r="G8" s="200"/>
      <c r="H8" s="200"/>
      <c r="I8" s="200"/>
    </row>
    <row r="9" spans="1:9" ht="16.5" thickBot="1" x14ac:dyDescent="0.3">
      <c r="A9" s="592" t="s">
        <v>50</v>
      </c>
      <c r="B9" s="593"/>
      <c r="C9" s="594"/>
      <c r="D9" s="595"/>
      <c r="E9" s="596"/>
    </row>
    <row r="10" spans="1:9" ht="16.5" thickBot="1" x14ac:dyDescent="0.3">
      <c r="A10" s="1010" t="s">
        <v>442</v>
      </c>
      <c r="B10" s="1011"/>
      <c r="C10" s="597"/>
      <c r="D10" s="598">
        <f>IF(SUM(D4:D9)=0,"",SUM(D4:D9))</f>
        <v>29584376</v>
      </c>
      <c r="E10" s="599" t="str">
        <f>IF(SUM(E4:E9)=0,"",SUM(E4:E9))</f>
        <v/>
      </c>
    </row>
  </sheetData>
  <mergeCells count="2">
    <mergeCell ref="A10:B10"/>
    <mergeCell ref="A1:E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18. melléklet a ...../2019.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0"/>
  <sheetViews>
    <sheetView zoomScaleNormal="100" workbookViewId="0">
      <selection activeCell="D115" sqref="D115"/>
    </sheetView>
  </sheetViews>
  <sheetFormatPr defaultColWidth="9.33203125" defaultRowHeight="15.75" x14ac:dyDescent="0.25"/>
  <cols>
    <col min="1" max="1" width="6.33203125" style="86" customWidth="1"/>
    <col min="2" max="2" width="78.6640625" style="86" customWidth="1"/>
    <col min="3" max="3" width="11.1640625" style="86" customWidth="1"/>
    <col min="4" max="4" width="20.83203125" style="87" customWidth="1"/>
    <col min="5" max="5" width="16.1640625" style="1" customWidth="1"/>
    <col min="6" max="6" width="16.83203125" style="1" customWidth="1"/>
    <col min="7" max="7" width="9.33203125" style="1"/>
    <col min="8" max="10" width="17.1640625" style="1" bestFit="1" customWidth="1"/>
    <col min="11" max="11" width="14.6640625" style="1" bestFit="1" customWidth="1"/>
    <col min="12" max="12" width="14.33203125" style="1" bestFit="1" customWidth="1"/>
    <col min="13" max="16384" width="9.33203125" style="1"/>
  </cols>
  <sheetData>
    <row r="1" spans="1:8" ht="60" customHeight="1" x14ac:dyDescent="0.25">
      <c r="A1" s="935" t="s">
        <v>372</v>
      </c>
      <c r="B1" s="935"/>
      <c r="C1" s="935"/>
      <c r="D1" s="935"/>
      <c r="E1" s="935"/>
      <c r="F1" s="935"/>
    </row>
    <row r="2" spans="1:8" ht="15.95" customHeight="1" x14ac:dyDescent="0.25">
      <c r="A2" s="934" t="s">
        <v>0</v>
      </c>
      <c r="B2" s="934"/>
      <c r="C2" s="934"/>
      <c r="D2" s="934"/>
      <c r="E2" s="934"/>
      <c r="F2" s="934"/>
    </row>
    <row r="3" spans="1:8" ht="15.95" customHeight="1" x14ac:dyDescent="0.25">
      <c r="A3" s="940"/>
      <c r="B3" s="940"/>
      <c r="C3" s="2"/>
      <c r="D3" s="3"/>
      <c r="E3" s="3"/>
      <c r="F3" s="3" t="s">
        <v>1</v>
      </c>
    </row>
    <row r="4" spans="1:8" ht="38.1" customHeight="1" x14ac:dyDescent="0.25">
      <c r="A4" s="4" t="s">
        <v>2</v>
      </c>
      <c r="B4" s="5" t="s">
        <v>3</v>
      </c>
      <c r="C4" s="5" t="s">
        <v>4</v>
      </c>
      <c r="D4" s="6" t="s">
        <v>373</v>
      </c>
      <c r="E4" s="122" t="s">
        <v>398</v>
      </c>
      <c r="F4" s="122" t="s">
        <v>399</v>
      </c>
    </row>
    <row r="5" spans="1:8" s="7" customFormat="1" ht="12" customHeight="1" x14ac:dyDescent="0.2">
      <c r="A5" s="4" t="s">
        <v>5</v>
      </c>
      <c r="B5" s="5" t="s">
        <v>6</v>
      </c>
      <c r="C5" s="5" t="s">
        <v>7</v>
      </c>
      <c r="D5" s="6" t="s">
        <v>8</v>
      </c>
      <c r="E5" s="331" t="s">
        <v>263</v>
      </c>
      <c r="F5" s="6" t="s">
        <v>286</v>
      </c>
    </row>
    <row r="6" spans="1:8" s="11" customFormat="1" ht="15.75" customHeight="1" x14ac:dyDescent="0.2">
      <c r="A6" s="8" t="s">
        <v>9</v>
      </c>
      <c r="B6" s="9" t="s">
        <v>10</v>
      </c>
      <c r="C6" s="10" t="s">
        <v>11</v>
      </c>
      <c r="D6" s="205">
        <f>'9.sz.mell.'!D6</f>
        <v>76950960</v>
      </c>
      <c r="E6" s="205">
        <f>'9.sz.mell.'!E6</f>
        <v>77030138</v>
      </c>
      <c r="F6" s="205">
        <f>'9.sz.mell.'!F6</f>
        <v>77030138</v>
      </c>
    </row>
    <row r="7" spans="1:8" s="11" customFormat="1" ht="15.75" customHeight="1" x14ac:dyDescent="0.2">
      <c r="A7" s="12" t="s">
        <v>12</v>
      </c>
      <c r="B7" s="13" t="s">
        <v>13</v>
      </c>
      <c r="C7" s="14" t="s">
        <v>14</v>
      </c>
      <c r="D7" s="205">
        <f>'9.sz.mell.'!D7</f>
        <v>51582233.333333336</v>
      </c>
      <c r="E7" s="205">
        <f>'9.sz.mell.'!E7</f>
        <v>52473417</v>
      </c>
      <c r="F7" s="205">
        <f>'9.sz.mell.'!F7</f>
        <v>52473417</v>
      </c>
    </row>
    <row r="8" spans="1:8" s="11" customFormat="1" ht="24" customHeight="1" x14ac:dyDescent="0.2">
      <c r="A8" s="12" t="s">
        <v>15</v>
      </c>
      <c r="B8" s="13" t="s">
        <v>16</v>
      </c>
      <c r="C8" s="14" t="s">
        <v>17</v>
      </c>
      <c r="D8" s="205">
        <f>'9.sz.mell.'!D8</f>
        <v>55117300</v>
      </c>
      <c r="E8" s="205">
        <f>'9.sz.mell.'!E8</f>
        <v>53551826</v>
      </c>
      <c r="F8" s="205">
        <f>'9.sz.mell.'!F8</f>
        <v>53551826</v>
      </c>
    </row>
    <row r="9" spans="1:8" s="11" customFormat="1" ht="15.75" customHeight="1" x14ac:dyDescent="0.2">
      <c r="A9" s="12" t="s">
        <v>18</v>
      </c>
      <c r="B9" s="13" t="s">
        <v>19</v>
      </c>
      <c r="C9" s="14" t="s">
        <v>20</v>
      </c>
      <c r="D9" s="205">
        <f>'9.sz.mell.'!D9</f>
        <v>2720080</v>
      </c>
      <c r="E9" s="205">
        <f>'9.sz.mell.'!E9</f>
        <v>3694032</v>
      </c>
      <c r="F9" s="205">
        <f>'9.sz.mell.'!F9</f>
        <v>3694032</v>
      </c>
    </row>
    <row r="10" spans="1:8" s="11" customFormat="1" ht="15.75" customHeight="1" x14ac:dyDescent="0.2">
      <c r="A10" s="41" t="s">
        <v>21</v>
      </c>
      <c r="B10" s="47" t="s">
        <v>22</v>
      </c>
      <c r="C10" s="21" t="s">
        <v>23</v>
      </c>
      <c r="D10" s="764">
        <f>'9.sz.mell.'!D10</f>
        <v>0</v>
      </c>
      <c r="E10" s="764">
        <f>'9.sz.mell.'!E10</f>
        <v>13458606</v>
      </c>
      <c r="F10" s="764">
        <f>'9.sz.mell.'!F10</f>
        <v>13458606</v>
      </c>
    </row>
    <row r="11" spans="1:8" s="11" customFormat="1" ht="15.75" customHeight="1" x14ac:dyDescent="0.2">
      <c r="A11" s="769" t="s">
        <v>24</v>
      </c>
      <c r="B11" s="770" t="s">
        <v>25</v>
      </c>
      <c r="C11" s="771" t="s">
        <v>26</v>
      </c>
      <c r="D11" s="772">
        <f>'9.sz.mell.'!D11</f>
        <v>0</v>
      </c>
      <c r="E11" s="772">
        <f>'9.sz.mell.'!E11</f>
        <v>35100</v>
      </c>
      <c r="F11" s="772">
        <f>'9.sz.mell.'!F11</f>
        <v>35100</v>
      </c>
    </row>
    <row r="12" spans="1:8" s="11" customFormat="1" ht="15.75" customHeight="1" x14ac:dyDescent="0.2">
      <c r="A12" s="765" t="s">
        <v>27</v>
      </c>
      <c r="B12" s="766" t="s">
        <v>28</v>
      </c>
      <c r="C12" s="767" t="s">
        <v>29</v>
      </c>
      <c r="D12" s="768">
        <f>+D6+D7+D8+D9+D10+D11</f>
        <v>186370573.33333334</v>
      </c>
      <c r="E12" s="768">
        <f>+E6+E7+E8+E9+E10+E11</f>
        <v>200243119</v>
      </c>
      <c r="F12" s="768">
        <f>+F6+F7+F8+F9+F10+F11</f>
        <v>200243119</v>
      </c>
      <c r="H12" s="823"/>
    </row>
    <row r="13" spans="1:8" s="11" customFormat="1" ht="15.75" customHeight="1" x14ac:dyDescent="0.2">
      <c r="A13" s="12" t="s">
        <v>30</v>
      </c>
      <c r="B13" s="13" t="s">
        <v>31</v>
      </c>
      <c r="C13" s="14" t="s">
        <v>32</v>
      </c>
      <c r="D13" s="207">
        <f>'9.sz.mell.'!D13</f>
        <v>0</v>
      </c>
      <c r="E13" s="207">
        <f>'9.sz.mell.'!E13</f>
        <v>0</v>
      </c>
      <c r="F13" s="207">
        <f>'9.sz.mell.'!F13</f>
        <v>0</v>
      </c>
      <c r="H13" s="823"/>
    </row>
    <row r="14" spans="1:8" s="11" customFormat="1" ht="15.75" customHeight="1" x14ac:dyDescent="0.2">
      <c r="A14" s="8" t="s">
        <v>33</v>
      </c>
      <c r="B14" s="13" t="s">
        <v>34</v>
      </c>
      <c r="C14" s="14" t="s">
        <v>35</v>
      </c>
      <c r="D14" s="207">
        <f>SUM(D15:D21)</f>
        <v>156828115</v>
      </c>
      <c r="E14" s="207">
        <f>SUM(E15:E21)</f>
        <v>169658225</v>
      </c>
      <c r="F14" s="223">
        <f>'9.sz.mell.'!F14+'10.sz.mell'!F10+'11.sz.mell'!F10+'12.sz.mell'!F10</f>
        <v>169658225</v>
      </c>
      <c r="H14" s="823"/>
    </row>
    <row r="15" spans="1:8" s="11" customFormat="1" ht="24" customHeight="1" x14ac:dyDescent="0.2">
      <c r="A15" s="12" t="s">
        <v>36</v>
      </c>
      <c r="B15" s="18" t="s">
        <v>37</v>
      </c>
      <c r="C15" s="14" t="s">
        <v>35</v>
      </c>
      <c r="D15" s="242">
        <f>'9.sz.mell.'!D15+'10.sz.mell'!D6+'11.sz.mell'!D6+'12.sz.mell'!D6</f>
        <v>1380000</v>
      </c>
      <c r="E15" s="242">
        <f>'9.sz.mell.'!E15+'11.sz.mell'!E6+'12.sz.mell'!E6+'10.sz.mell'!E6</f>
        <v>1721661</v>
      </c>
      <c r="F15" s="242"/>
      <c r="H15" s="823"/>
    </row>
    <row r="16" spans="1:8" s="11" customFormat="1" ht="18.75" customHeight="1" x14ac:dyDescent="0.2">
      <c r="A16" s="12" t="s">
        <v>38</v>
      </c>
      <c r="B16" s="19" t="s">
        <v>39</v>
      </c>
      <c r="C16" s="14" t="s">
        <v>35</v>
      </c>
      <c r="D16" s="242">
        <f>'9.sz.mell.'!D16</f>
        <v>0</v>
      </c>
      <c r="E16" s="242">
        <f>'9.sz.mell.'!E16</f>
        <v>171400</v>
      </c>
      <c r="F16" s="242">
        <f>'9.sz.mell.'!F16</f>
        <v>171400</v>
      </c>
      <c r="H16" s="823"/>
    </row>
    <row r="17" spans="1:8" s="11" customFormat="1" ht="15.75" customHeight="1" x14ac:dyDescent="0.2">
      <c r="A17" s="8" t="s">
        <v>40</v>
      </c>
      <c r="B17" s="19" t="s">
        <v>41</v>
      </c>
      <c r="C17" s="14" t="s">
        <v>35</v>
      </c>
      <c r="D17" s="242">
        <f>'9.sz.mell.'!D17</f>
        <v>0</v>
      </c>
      <c r="E17" s="242">
        <f>'9.sz.mell.'!E17</f>
        <v>0</v>
      </c>
      <c r="F17" s="242">
        <f>'9.sz.mell.'!F17</f>
        <v>0</v>
      </c>
      <c r="H17" s="823"/>
    </row>
    <row r="18" spans="1:8" s="11" customFormat="1" ht="19.5" customHeight="1" x14ac:dyDescent="0.2">
      <c r="A18" s="12" t="s">
        <v>42</v>
      </c>
      <c r="B18" s="19" t="s">
        <v>43</v>
      </c>
      <c r="C18" s="14" t="s">
        <v>35</v>
      </c>
      <c r="D18" s="242">
        <f>'9.sz.mell.'!D18</f>
        <v>3211000</v>
      </c>
      <c r="E18" s="242">
        <f>'9.sz.mell.'!E18</f>
        <v>4729245</v>
      </c>
      <c r="F18" s="242">
        <f>'9.sz.mell.'!F18</f>
        <v>4729245</v>
      </c>
      <c r="H18" s="823"/>
    </row>
    <row r="19" spans="1:8" s="11" customFormat="1" ht="19.5" customHeight="1" x14ac:dyDescent="0.2">
      <c r="A19" s="12" t="s">
        <v>44</v>
      </c>
      <c r="B19" s="19" t="s">
        <v>45</v>
      </c>
      <c r="C19" s="14" t="s">
        <v>35</v>
      </c>
      <c r="D19" s="242">
        <f>'9.sz.mell.'!D19</f>
        <v>5154000</v>
      </c>
      <c r="E19" s="242">
        <f>'9.sz.mell.'!E19</f>
        <v>4972700</v>
      </c>
      <c r="F19" s="242">
        <f>'9.sz.mell.'!F19</f>
        <v>4972700</v>
      </c>
      <c r="H19" s="823"/>
    </row>
    <row r="20" spans="1:8" s="11" customFormat="1" ht="24" customHeight="1" x14ac:dyDescent="0.2">
      <c r="A20" s="8" t="s">
        <v>46</v>
      </c>
      <c r="B20" s="19" t="s">
        <v>47</v>
      </c>
      <c r="C20" s="14" t="s">
        <v>35</v>
      </c>
      <c r="D20" s="242">
        <f>'9.sz.mell.'!D20+'11.sz.mell'!D8</f>
        <v>147083115</v>
      </c>
      <c r="E20" s="242">
        <f>'9.sz.mell.'!E20</f>
        <v>154399786</v>
      </c>
      <c r="F20" s="242">
        <f>'9.sz.mell.'!F20</f>
        <v>154399786</v>
      </c>
      <c r="H20" s="823"/>
    </row>
    <row r="21" spans="1:8" s="11" customFormat="1" ht="24.75" customHeight="1" x14ac:dyDescent="0.2">
      <c r="A21" s="20" t="s">
        <v>48</v>
      </c>
      <c r="B21" s="19" t="s">
        <v>49</v>
      </c>
      <c r="C21" s="21" t="s">
        <v>35</v>
      </c>
      <c r="D21" s="242">
        <f>'9.sz.mell.'!D21</f>
        <v>0</v>
      </c>
      <c r="E21" s="242">
        <f>'9.sz.mell.'!E21+'10.sz.mell'!E9+'11.sz.mell'!E9+'12.sz.mell'!E9</f>
        <v>3663433</v>
      </c>
      <c r="F21" s="242"/>
      <c r="H21" s="823"/>
    </row>
    <row r="22" spans="1:8" s="11" customFormat="1" ht="18" customHeight="1" x14ac:dyDescent="0.2">
      <c r="A22" s="22" t="s">
        <v>50</v>
      </c>
      <c r="B22" s="23" t="s">
        <v>51</v>
      </c>
      <c r="C22" s="24" t="s">
        <v>52</v>
      </c>
      <c r="D22" s="226">
        <f>SUM(D12+D13+D14)</f>
        <v>343198688.33333337</v>
      </c>
      <c r="E22" s="226">
        <f>SUM(E12+E13+E14)</f>
        <v>369901344</v>
      </c>
      <c r="F22" s="226">
        <f>SUM(F12+F13+F14)</f>
        <v>369901344</v>
      </c>
      <c r="H22" s="823"/>
    </row>
    <row r="23" spans="1:8" s="11" customFormat="1" ht="15.75" customHeight="1" x14ac:dyDescent="0.2">
      <c r="A23" s="8" t="s">
        <v>53</v>
      </c>
      <c r="B23" s="25" t="s">
        <v>54</v>
      </c>
      <c r="C23" s="10" t="s">
        <v>55</v>
      </c>
      <c r="D23" s="205"/>
      <c r="E23" s="205">
        <f>'9.sz.mell.'!E23</f>
        <v>10168284</v>
      </c>
      <c r="F23" s="205">
        <f>'9.sz.mell.'!F23</f>
        <v>10168284</v>
      </c>
      <c r="H23" s="823"/>
    </row>
    <row r="24" spans="1:8" s="11" customFormat="1" ht="15.75" customHeight="1" x14ac:dyDescent="0.2">
      <c r="A24" s="12" t="s">
        <v>56</v>
      </c>
      <c r="B24" s="26" t="s">
        <v>57</v>
      </c>
      <c r="C24" s="14" t="s">
        <v>58</v>
      </c>
      <c r="D24" s="207">
        <f>SUM(D25:D30)</f>
        <v>122998649</v>
      </c>
      <c r="E24" s="207">
        <f>SUM(E25:E30)</f>
        <v>80944189</v>
      </c>
      <c r="F24" s="207">
        <f>SUM(F25:F30)</f>
        <v>19753444</v>
      </c>
    </row>
    <row r="25" spans="1:8" s="11" customFormat="1" ht="15.75" customHeight="1" x14ac:dyDescent="0.2">
      <c r="A25" s="12" t="s">
        <v>59</v>
      </c>
      <c r="B25" s="18" t="s">
        <v>60</v>
      </c>
      <c r="C25" s="14" t="s">
        <v>58</v>
      </c>
      <c r="D25" s="207">
        <f>'9.sz.mell.'!D25</f>
        <v>8368284</v>
      </c>
      <c r="E25" s="207">
        <f>'9.sz.mell.'!E25</f>
        <v>0</v>
      </c>
      <c r="F25" s="207">
        <f>'9.sz.mell.'!F25</f>
        <v>0</v>
      </c>
    </row>
    <row r="26" spans="1:8" s="11" customFormat="1" ht="18.75" customHeight="1" x14ac:dyDescent="0.2">
      <c r="A26" s="8" t="s">
        <v>61</v>
      </c>
      <c r="B26" s="27" t="s">
        <v>62</v>
      </c>
      <c r="C26" s="14" t="s">
        <v>58</v>
      </c>
      <c r="D26" s="207">
        <f>'9.sz.mell.'!D26</f>
        <v>114630365</v>
      </c>
      <c r="E26" s="207">
        <f>'9.sz.mell.'!E26+'10.sz.mell'!E15+'11.sz.mell'!E15+'12.sz.mell'!E15</f>
        <v>80944189</v>
      </c>
      <c r="F26" s="207">
        <f>'9.sz.mell.'!F26+'10.sz.mell'!F15+'11.sz.mell'!F15+'12.sz.mell'!F15</f>
        <v>14814486</v>
      </c>
    </row>
    <row r="27" spans="1:8" s="11" customFormat="1" ht="15.75" customHeight="1" x14ac:dyDescent="0.2">
      <c r="A27" s="12" t="s">
        <v>63</v>
      </c>
      <c r="B27" s="27" t="s">
        <v>64</v>
      </c>
      <c r="C27" s="14" t="s">
        <v>58</v>
      </c>
      <c r="D27" s="207">
        <f>'9.sz.mell.'!D27</f>
        <v>0</v>
      </c>
      <c r="E27" s="207">
        <f>'9.sz.mell.'!E27</f>
        <v>0</v>
      </c>
      <c r="F27" s="207">
        <f>'9.sz.mell.'!F27</f>
        <v>0</v>
      </c>
    </row>
    <row r="28" spans="1:8" s="11" customFormat="1" ht="15.75" customHeight="1" x14ac:dyDescent="0.2">
      <c r="A28" s="12" t="s">
        <v>65</v>
      </c>
      <c r="B28" s="27" t="s">
        <v>66</v>
      </c>
      <c r="C28" s="14" t="s">
        <v>58</v>
      </c>
      <c r="D28" s="207">
        <f>'9.sz.mell.'!D28</f>
        <v>0</v>
      </c>
      <c r="E28" s="207">
        <f>'9.sz.mell.'!E28</f>
        <v>0</v>
      </c>
      <c r="F28" s="207">
        <f>'9.sz.mell.'!F28</f>
        <v>0</v>
      </c>
    </row>
    <row r="29" spans="1:8" s="11" customFormat="1" ht="24.75" customHeight="1" x14ac:dyDescent="0.2">
      <c r="A29" s="8" t="s">
        <v>67</v>
      </c>
      <c r="B29" s="27" t="s">
        <v>68</v>
      </c>
      <c r="C29" s="14" t="s">
        <v>58</v>
      </c>
      <c r="D29" s="207">
        <f>'9.sz.mell.'!D29</f>
        <v>0</v>
      </c>
      <c r="E29" s="207">
        <f>'9.sz.mell.'!E29</f>
        <v>0</v>
      </c>
      <c r="F29" s="207">
        <f>'9.sz.mell.'!F29</f>
        <v>4938958</v>
      </c>
    </row>
    <row r="30" spans="1:8" s="11" customFormat="1" ht="24" customHeight="1" x14ac:dyDescent="0.2">
      <c r="A30" s="20" t="s">
        <v>69</v>
      </c>
      <c r="B30" s="28" t="s">
        <v>70</v>
      </c>
      <c r="C30" s="21" t="s">
        <v>58</v>
      </c>
      <c r="D30" s="207">
        <f>'9.sz.mell.'!D30</f>
        <v>0</v>
      </c>
      <c r="E30" s="207">
        <f>'9.sz.mell.'!E30</f>
        <v>0</v>
      </c>
      <c r="F30" s="207">
        <f>'9.sz.mell.'!F30</f>
        <v>0</v>
      </c>
    </row>
    <row r="31" spans="1:8" s="11" customFormat="1" ht="22.5" customHeight="1" x14ac:dyDescent="0.2">
      <c r="A31" s="29" t="s">
        <v>71</v>
      </c>
      <c r="B31" s="30" t="s">
        <v>72</v>
      </c>
      <c r="C31" s="31" t="s">
        <v>73</v>
      </c>
      <c r="D31" s="210">
        <f>SUM(D23+D24)</f>
        <v>122998649</v>
      </c>
      <c r="E31" s="210">
        <f>SUM(E23+E24)</f>
        <v>91112473</v>
      </c>
      <c r="F31" s="210">
        <f>SUM(F23+F24)</f>
        <v>29921728</v>
      </c>
    </row>
    <row r="32" spans="1:8" s="11" customFormat="1" ht="14.25" customHeight="1" x14ac:dyDescent="0.2">
      <c r="A32" s="32" t="s">
        <v>74</v>
      </c>
      <c r="B32" s="33" t="s">
        <v>75</v>
      </c>
      <c r="C32" s="34" t="s">
        <v>76</v>
      </c>
      <c r="D32" s="219">
        <f>'9.sz.mell.'!D32</f>
        <v>0</v>
      </c>
      <c r="E32" s="219">
        <f>'9.sz.mell.'!E32</f>
        <v>0</v>
      </c>
      <c r="F32" s="219">
        <f>'9.sz.mell.'!F32</f>
        <v>0</v>
      </c>
    </row>
    <row r="33" spans="1:6" s="11" customFormat="1" ht="14.25" customHeight="1" x14ac:dyDescent="0.2">
      <c r="A33" s="12" t="s">
        <v>77</v>
      </c>
      <c r="B33" s="13" t="s">
        <v>78</v>
      </c>
      <c r="C33" s="14" t="s">
        <v>79</v>
      </c>
      <c r="D33" s="207">
        <f>SUM(D34:D36)</f>
        <v>5500000</v>
      </c>
      <c r="E33" s="207">
        <f>SUM(E34:E36)</f>
        <v>6018008</v>
      </c>
      <c r="F33" s="207">
        <f>SUM(F34:F36)</f>
        <v>4149739</v>
      </c>
    </row>
    <row r="34" spans="1:6" s="11" customFormat="1" ht="14.25" customHeight="1" x14ac:dyDescent="0.2">
      <c r="A34" s="12" t="s">
        <v>80</v>
      </c>
      <c r="B34" s="35" t="s">
        <v>81</v>
      </c>
      <c r="C34" s="36" t="s">
        <v>79</v>
      </c>
      <c r="D34" s="218">
        <f>'9.sz.mell.'!D34</f>
        <v>0</v>
      </c>
      <c r="E34" s="218">
        <f>'9.sz.mell.'!E34</f>
        <v>0</v>
      </c>
      <c r="F34" s="218">
        <f>'9.sz.mell.'!F34</f>
        <v>0</v>
      </c>
    </row>
    <row r="35" spans="1:6" s="11" customFormat="1" ht="14.25" customHeight="1" x14ac:dyDescent="0.2">
      <c r="A35" s="8" t="s">
        <v>82</v>
      </c>
      <c r="B35" s="37" t="s">
        <v>83</v>
      </c>
      <c r="C35" s="36" t="s">
        <v>79</v>
      </c>
      <c r="D35" s="218">
        <f>'9.sz.mell.'!D35</f>
        <v>0</v>
      </c>
      <c r="E35" s="218">
        <f>'9.sz.mell.'!E35</f>
        <v>0</v>
      </c>
      <c r="F35" s="218">
        <f>'9.sz.mell.'!F35</f>
        <v>0</v>
      </c>
    </row>
    <row r="36" spans="1:6" s="11" customFormat="1" ht="14.25" customHeight="1" x14ac:dyDescent="0.2">
      <c r="A36" s="8" t="s">
        <v>84</v>
      </c>
      <c r="B36" s="37" t="s">
        <v>85</v>
      </c>
      <c r="C36" s="36" t="s">
        <v>79</v>
      </c>
      <c r="D36" s="218">
        <f>'9.sz.mell.'!D36</f>
        <v>5500000</v>
      </c>
      <c r="E36" s="218">
        <f>'9.sz.mell.'!E36</f>
        <v>6018008</v>
      </c>
      <c r="F36" s="218">
        <f>'9.sz.mell.'!F36</f>
        <v>4149739</v>
      </c>
    </row>
    <row r="37" spans="1:6" s="11" customFormat="1" ht="14.25" customHeight="1" x14ac:dyDescent="0.2">
      <c r="A37" s="12" t="s">
        <v>86</v>
      </c>
      <c r="B37" s="38" t="s">
        <v>87</v>
      </c>
      <c r="C37" s="14" t="s">
        <v>88</v>
      </c>
      <c r="D37" s="207">
        <f>SUM(D38:D39)</f>
        <v>19500000</v>
      </c>
      <c r="E37" s="207">
        <f>SUM(E38:E39)</f>
        <v>85823706</v>
      </c>
      <c r="F37" s="207">
        <f>SUM(F38:F39)</f>
        <v>67103783</v>
      </c>
    </row>
    <row r="38" spans="1:6" s="11" customFormat="1" ht="14.25" customHeight="1" x14ac:dyDescent="0.2">
      <c r="A38" s="12" t="s">
        <v>89</v>
      </c>
      <c r="B38" s="39" t="s">
        <v>90</v>
      </c>
      <c r="C38" s="36" t="s">
        <v>88</v>
      </c>
      <c r="D38" s="218">
        <f>'9.sz.mell.'!D38</f>
        <v>19500000</v>
      </c>
      <c r="E38" s="218">
        <f>'9.sz.mell.'!E38</f>
        <v>85823706</v>
      </c>
      <c r="F38" s="218">
        <f>'9.sz.mell.'!F38</f>
        <v>67103783</v>
      </c>
    </row>
    <row r="39" spans="1:6" s="11" customFormat="1" ht="14.25" customHeight="1" x14ac:dyDescent="0.2">
      <c r="A39" s="8" t="s">
        <v>91</v>
      </c>
      <c r="B39" s="39" t="s">
        <v>92</v>
      </c>
      <c r="C39" s="36" t="s">
        <v>88</v>
      </c>
      <c r="D39" s="218">
        <f>'9.sz.mell.'!D39</f>
        <v>0</v>
      </c>
      <c r="E39" s="218">
        <f>'9.sz.mell.'!E39</f>
        <v>0</v>
      </c>
      <c r="F39" s="218">
        <f>'9.sz.mell.'!F39</f>
        <v>0</v>
      </c>
    </row>
    <row r="40" spans="1:6" s="11" customFormat="1" ht="17.25" customHeight="1" x14ac:dyDescent="0.2">
      <c r="A40" s="8" t="s">
        <v>93</v>
      </c>
      <c r="B40" s="40" t="s">
        <v>94</v>
      </c>
      <c r="C40" s="14" t="s">
        <v>95</v>
      </c>
      <c r="D40" s="207">
        <f>'9.sz.mell.'!D40</f>
        <v>3500000</v>
      </c>
      <c r="E40" s="207">
        <f>'9.sz.mell.'!E40</f>
        <v>4458180</v>
      </c>
      <c r="F40" s="207">
        <f>'9.sz.mell.'!F40</f>
        <v>3877701</v>
      </c>
    </row>
    <row r="41" spans="1:6" s="11" customFormat="1" ht="17.25" customHeight="1" x14ac:dyDescent="0.2">
      <c r="A41" s="12" t="s">
        <v>96</v>
      </c>
      <c r="B41" s="38" t="s">
        <v>100</v>
      </c>
      <c r="C41" s="14" t="s">
        <v>101</v>
      </c>
      <c r="D41" s="207">
        <f>SUM(D42:D43)</f>
        <v>2760000</v>
      </c>
      <c r="E41" s="207">
        <f>SUM(E42:E43)</f>
        <v>4428067</v>
      </c>
      <c r="F41" s="207">
        <f>SUM(F42:F43)</f>
        <v>3734437</v>
      </c>
    </row>
    <row r="42" spans="1:6" s="11" customFormat="1" ht="14.25" customHeight="1" x14ac:dyDescent="0.2">
      <c r="A42" s="12" t="s">
        <v>97</v>
      </c>
      <c r="B42" s="39" t="s">
        <v>380</v>
      </c>
      <c r="C42" s="36" t="s">
        <v>382</v>
      </c>
      <c r="D42" s="207">
        <f>'9.sz.mell.'!D42</f>
        <v>160000</v>
      </c>
      <c r="E42" s="207">
        <f>'9.sz.mell.'!E42</f>
        <v>160000</v>
      </c>
      <c r="F42" s="207">
        <f>'9.sz.mell.'!F42</f>
        <v>52400</v>
      </c>
    </row>
    <row r="43" spans="1:6" s="11" customFormat="1" ht="14.25" customHeight="1" x14ac:dyDescent="0.2">
      <c r="A43" s="8" t="s">
        <v>98</v>
      </c>
      <c r="B43" s="39" t="s">
        <v>381</v>
      </c>
      <c r="C43" s="36" t="s">
        <v>382</v>
      </c>
      <c r="D43" s="207">
        <f>'9.sz.mell.'!D43</f>
        <v>2600000</v>
      </c>
      <c r="E43" s="207">
        <f>'9.sz.mell.'!E43</f>
        <v>4268067</v>
      </c>
      <c r="F43" s="207">
        <f>'9.sz.mell.'!F43</f>
        <v>3682037</v>
      </c>
    </row>
    <row r="44" spans="1:6" s="11" customFormat="1" ht="14.25" customHeight="1" x14ac:dyDescent="0.2">
      <c r="A44" s="41" t="s">
        <v>99</v>
      </c>
      <c r="B44" s="42" t="s">
        <v>383</v>
      </c>
      <c r="C44" s="43" t="s">
        <v>384</v>
      </c>
      <c r="D44" s="207">
        <f>'9.sz.mell.'!D44</f>
        <v>0</v>
      </c>
      <c r="E44" s="207">
        <f>'9.sz.mell.'!E44</f>
        <v>0</v>
      </c>
      <c r="F44" s="207">
        <f>'9.sz.mell.'!F44</f>
        <v>0</v>
      </c>
    </row>
    <row r="45" spans="1:6" s="11" customFormat="1" ht="17.25" customHeight="1" x14ac:dyDescent="0.2">
      <c r="A45" s="29" t="s">
        <v>102</v>
      </c>
      <c r="B45" s="30" t="s">
        <v>103</v>
      </c>
      <c r="C45" s="31" t="s">
        <v>104</v>
      </c>
      <c r="D45" s="210">
        <f>SUM(D32+D33+D37+D40+D41+D44)</f>
        <v>31260000</v>
      </c>
      <c r="E45" s="210">
        <f>SUM(E32+E33+E37+E40+E41+E44)</f>
        <v>100727961</v>
      </c>
      <c r="F45" s="210">
        <f>SUM(F32+F33+F37+F40+F41+F44)</f>
        <v>78865660</v>
      </c>
    </row>
    <row r="46" spans="1:6" s="11" customFormat="1" ht="14.25" customHeight="1" x14ac:dyDescent="0.2">
      <c r="A46" s="32" t="s">
        <v>105</v>
      </c>
      <c r="B46" s="44" t="s">
        <v>106</v>
      </c>
      <c r="C46" s="45" t="s">
        <v>107</v>
      </c>
      <c r="D46" s="222">
        <f>'9.sz.mell.'!D46+'11.sz.mell'!D16+'10.sz.mell'!D16+'12.sz.mell'!D16</f>
        <v>11323866</v>
      </c>
      <c r="E46" s="222">
        <f>'9.sz.mell.'!E46+'11.sz.mell'!E16+'10.sz.mell'!E16+'12.sz.mell'!E16</f>
        <v>11326666</v>
      </c>
      <c r="F46" s="222">
        <f>'9.sz.mell.'!F46+'11.sz.mell'!F16+'10.sz.mell'!F16+'12.sz.mell'!F16</f>
        <v>10547022</v>
      </c>
    </row>
    <row r="47" spans="1:6" s="11" customFormat="1" ht="14.25" customHeight="1" x14ac:dyDescent="0.2">
      <c r="A47" s="12" t="s">
        <v>108</v>
      </c>
      <c r="B47" s="26" t="s">
        <v>109</v>
      </c>
      <c r="C47" s="46" t="s">
        <v>110</v>
      </c>
      <c r="D47" s="207">
        <f>'9.sz.mell.'!D47+'11.sz.mell'!D17+'10.sz.mell'!D17+'12.sz.mell'!D17</f>
        <v>11428736</v>
      </c>
      <c r="E47" s="207">
        <f>'9.sz.mell.'!E47+'11.sz.mell'!E17+'10.sz.mell'!E17+'12.sz.mell'!E17</f>
        <v>15267253</v>
      </c>
      <c r="F47" s="207">
        <f>'9.sz.mell.'!F47+'11.sz.mell'!F17+'10.sz.mell'!F17+'12.sz.mell'!F17</f>
        <v>13041029</v>
      </c>
    </row>
    <row r="48" spans="1:6" s="11" customFormat="1" ht="14.25" customHeight="1" x14ac:dyDescent="0.2">
      <c r="A48" s="12" t="s">
        <v>111</v>
      </c>
      <c r="B48" s="26" t="s">
        <v>112</v>
      </c>
      <c r="C48" s="46" t="s">
        <v>113</v>
      </c>
      <c r="D48" s="207">
        <f>'9.sz.mell.'!D48+'11.sz.mell'!D18+'10.sz.mell'!D18+'12.sz.mell'!D18</f>
        <v>4003802</v>
      </c>
      <c r="E48" s="207">
        <f>'9.sz.mell.'!E48+'11.sz.mell'!E18+'10.sz.mell'!E18+'12.sz.mell'!E18</f>
        <v>4003802</v>
      </c>
      <c r="F48" s="207">
        <f>'9.sz.mell.'!F48+'11.sz.mell'!F18+'10.sz.mell'!F18+'12.sz.mell'!F18</f>
        <v>2930238</v>
      </c>
    </row>
    <row r="49" spans="1:6" s="11" customFormat="1" ht="14.25" customHeight="1" x14ac:dyDescent="0.2">
      <c r="A49" s="12" t="s">
        <v>114</v>
      </c>
      <c r="B49" s="26" t="s">
        <v>115</v>
      </c>
      <c r="C49" s="46" t="s">
        <v>116</v>
      </c>
      <c r="D49" s="207">
        <f>'9.sz.mell.'!D49+'10.sz.mell'!D21+'11.sz.mell'!D21+'11.sz.mell'!D21</f>
        <v>0</v>
      </c>
      <c r="E49" s="207">
        <f>'9.sz.mell.'!E49+'10.sz.mell'!E21+'11.sz.mell'!E21+'11.sz.mell'!E21</f>
        <v>0</v>
      </c>
      <c r="F49" s="207">
        <f>'9.sz.mell.'!F49+'10.sz.mell'!F21+'11.sz.mell'!F21+'11.sz.mell'!F21</f>
        <v>0</v>
      </c>
    </row>
    <row r="50" spans="1:6" s="11" customFormat="1" ht="14.25" customHeight="1" x14ac:dyDescent="0.2">
      <c r="A50" s="12" t="s">
        <v>117</v>
      </c>
      <c r="B50" s="26" t="s">
        <v>118</v>
      </c>
      <c r="C50" s="46" t="s">
        <v>119</v>
      </c>
      <c r="D50" s="207">
        <f>'9.sz.mell.'!D50</f>
        <v>325</v>
      </c>
      <c r="E50" s="207">
        <f>'9.sz.mell.'!E50</f>
        <v>2886280</v>
      </c>
      <c r="F50" s="207">
        <f>'9.sz.mell.'!F50</f>
        <v>2667944</v>
      </c>
    </row>
    <row r="51" spans="1:6" s="11" customFormat="1" ht="14.25" customHeight="1" x14ac:dyDescent="0.2">
      <c r="A51" s="12" t="s">
        <v>120</v>
      </c>
      <c r="B51" s="26" t="s">
        <v>121</v>
      </c>
      <c r="C51" s="46" t="s">
        <v>122</v>
      </c>
      <c r="D51" s="207">
        <f>'9.sz.mell.'!D51+'10.sz.mell'!D23+'11.sz.mell'!D23+'12.sz.mell'!D23</f>
        <v>3058396</v>
      </c>
      <c r="E51" s="207">
        <f>'9.sz.mell.'!E51+'10.sz.mell'!E23+'11.sz.mell'!E23+'12.sz.mell'!E23</f>
        <v>4134621</v>
      </c>
      <c r="F51" s="207">
        <f>'9.sz.mell.'!F51+'10.sz.mell'!F23+'11.sz.mell'!F23+'12.sz.mell'!F23</f>
        <v>3929320</v>
      </c>
    </row>
    <row r="52" spans="1:6" s="11" customFormat="1" ht="14.25" customHeight="1" x14ac:dyDescent="0.2">
      <c r="A52" s="12" t="s">
        <v>123</v>
      </c>
      <c r="B52" s="26" t="s">
        <v>124</v>
      </c>
      <c r="C52" s="46" t="s">
        <v>125</v>
      </c>
      <c r="D52" s="207">
        <f>'9.sz.mell.'!D52+'10.sz.mell'!D24+'11.sz.mell'!D24+'12.sz.mell'!D24</f>
        <v>0</v>
      </c>
      <c r="E52" s="207">
        <f>'9.sz.mell.'!E52+'10.sz.mell'!E24+'11.sz.mell'!E24+'12.sz.mell'!E24</f>
        <v>0</v>
      </c>
      <c r="F52" s="207">
        <f>'9.sz.mell.'!F52+'10.sz.mell'!F24+'11.sz.mell'!F24+'12.sz.mell'!F24</f>
        <v>0</v>
      </c>
    </row>
    <row r="53" spans="1:6" s="11" customFormat="1" ht="14.25" customHeight="1" x14ac:dyDescent="0.2">
      <c r="A53" s="12" t="s">
        <v>126</v>
      </c>
      <c r="B53" s="26" t="s">
        <v>127</v>
      </c>
      <c r="C53" s="46" t="s">
        <v>128</v>
      </c>
      <c r="D53" s="207">
        <f>'9.sz.mell.'!D53+'10.sz.mell'!D25+'11.sz.mell'!D25+'12.sz.mell'!D25</f>
        <v>0</v>
      </c>
      <c r="E53" s="207">
        <f>'9.sz.mell.'!E53+'10.sz.mell'!E25+'11.sz.mell'!E25+'12.sz.mell'!E25</f>
        <v>26</v>
      </c>
      <c r="F53" s="207">
        <f>'9.sz.mell.'!F53+'10.sz.mell'!F25+'11.sz.mell'!F25+'12.sz.mell'!F25</f>
        <v>26</v>
      </c>
    </row>
    <row r="54" spans="1:6" s="11" customFormat="1" ht="14.25" customHeight="1" x14ac:dyDescent="0.2">
      <c r="A54" s="12" t="s">
        <v>129</v>
      </c>
      <c r="B54" s="26" t="s">
        <v>130</v>
      </c>
      <c r="C54" s="46" t="s">
        <v>131</v>
      </c>
      <c r="D54" s="207">
        <f>'9.sz.mell.'!D54+'10.sz.mell'!D26+'11.sz.mell'!D26+'12.sz.mell'!D26</f>
        <v>0</v>
      </c>
      <c r="E54" s="207">
        <f>'9.sz.mell.'!E54+'10.sz.mell'!E26+'11.sz.mell'!E26+'12.sz.mell'!E26</f>
        <v>0</v>
      </c>
      <c r="F54" s="207">
        <f>'9.sz.mell.'!F54+'10.sz.mell'!F26+'11.sz.mell'!F26+'12.sz.mell'!F26</f>
        <v>0</v>
      </c>
    </row>
    <row r="55" spans="1:6" s="11" customFormat="1" ht="14.25" customHeight="1" x14ac:dyDescent="0.2">
      <c r="A55" s="12" t="s">
        <v>132</v>
      </c>
      <c r="B55" s="26" t="s">
        <v>133</v>
      </c>
      <c r="C55" s="46" t="s">
        <v>134</v>
      </c>
      <c r="D55" s="207">
        <f>'9.sz.mell.'!D55+'10.sz.mell'!D27+'11.sz.mell'!D27+'12.sz.mell'!D27</f>
        <v>0</v>
      </c>
      <c r="E55" s="207">
        <f>'9.sz.mell.'!E55+'10.sz.mell'!E27+'11.sz.mell'!E27+'12.sz.mell'!E27</f>
        <v>67993</v>
      </c>
      <c r="F55" s="207">
        <f>'9.sz.mell.'!F55+'10.sz.mell'!F27+'11.sz.mell'!F27+'12.sz.mell'!F27</f>
        <v>67993</v>
      </c>
    </row>
    <row r="56" spans="1:6" s="11" customFormat="1" ht="14.25" customHeight="1" x14ac:dyDescent="0.2">
      <c r="A56" s="20" t="s">
        <v>135</v>
      </c>
      <c r="B56" s="47" t="s">
        <v>136</v>
      </c>
      <c r="C56" s="43" t="s">
        <v>137</v>
      </c>
      <c r="D56" s="207">
        <f>'9.sz.mell.'!D56+'10.sz.mell'!D28+'11.sz.mell'!D28+'12.sz.mell'!D28</f>
        <v>7268849</v>
      </c>
      <c r="E56" s="207">
        <f>'9.sz.mell.'!E56+'10.sz.mell'!E28+'11.sz.mell'!E28+'12.sz.mell'!E28</f>
        <v>234683</v>
      </c>
      <c r="F56" s="207">
        <f>'9.sz.mell.'!F56+'10.sz.mell'!F28+'11.sz.mell'!F28+'12.sz.mell'!F28</f>
        <v>234683</v>
      </c>
    </row>
    <row r="57" spans="1:6" s="11" customFormat="1" ht="15.75" customHeight="1" x14ac:dyDescent="0.2">
      <c r="A57" s="22" t="s">
        <v>138</v>
      </c>
      <c r="B57" s="48" t="s">
        <v>139</v>
      </c>
      <c r="C57" s="24" t="s">
        <v>140</v>
      </c>
      <c r="D57" s="224">
        <f>SUM(D46:D56)</f>
        <v>37083974</v>
      </c>
      <c r="E57" s="224">
        <f>SUM(E46:E56)</f>
        <v>37921324</v>
      </c>
      <c r="F57" s="224">
        <f>SUM(F46:F56)</f>
        <v>33418255</v>
      </c>
    </row>
    <row r="58" spans="1:6" s="11" customFormat="1" ht="14.25" customHeight="1" x14ac:dyDescent="0.2">
      <c r="A58" s="49" t="s">
        <v>141</v>
      </c>
      <c r="B58" s="25" t="s">
        <v>142</v>
      </c>
      <c r="C58" s="50" t="s">
        <v>143</v>
      </c>
      <c r="D58" s="225">
        <f>'9.sz.mell.'!D58</f>
        <v>0</v>
      </c>
      <c r="E58" s="225">
        <f>'9.sz.mell.'!E58</f>
        <v>0</v>
      </c>
      <c r="F58" s="225">
        <f>'9.sz.mell.'!F58</f>
        <v>0</v>
      </c>
    </row>
    <row r="59" spans="1:6" s="11" customFormat="1" ht="14.25" customHeight="1" x14ac:dyDescent="0.2">
      <c r="A59" s="51" t="s">
        <v>144</v>
      </c>
      <c r="B59" s="26" t="s">
        <v>145</v>
      </c>
      <c r="C59" s="46" t="s">
        <v>146</v>
      </c>
      <c r="D59" s="225">
        <f>'9.sz.mell.'!D59</f>
        <v>600000</v>
      </c>
      <c r="E59" s="225">
        <f>'9.sz.mell.'!E59</f>
        <v>800000</v>
      </c>
      <c r="F59" s="225">
        <f>'9.sz.mell.'!F59</f>
        <v>800000</v>
      </c>
    </row>
    <row r="60" spans="1:6" s="11" customFormat="1" ht="14.25" customHeight="1" x14ac:dyDescent="0.2">
      <c r="A60" s="51" t="s">
        <v>147</v>
      </c>
      <c r="B60" s="26" t="s">
        <v>148</v>
      </c>
      <c r="C60" s="46" t="s">
        <v>149</v>
      </c>
      <c r="D60" s="225">
        <f>'9.sz.mell.'!D60</f>
        <v>0</v>
      </c>
      <c r="E60" s="225">
        <f>'9.sz.mell.'!E60</f>
        <v>0</v>
      </c>
      <c r="F60" s="225">
        <f>'9.sz.mell.'!F60</f>
        <v>0</v>
      </c>
    </row>
    <row r="61" spans="1:6" s="11" customFormat="1" ht="14.25" customHeight="1" x14ac:dyDescent="0.2">
      <c r="A61" s="51" t="s">
        <v>150</v>
      </c>
      <c r="B61" s="26" t="s">
        <v>151</v>
      </c>
      <c r="C61" s="46" t="s">
        <v>152</v>
      </c>
      <c r="D61" s="225">
        <f>'9.sz.mell.'!D61</f>
        <v>0</v>
      </c>
      <c r="E61" s="225">
        <f>'9.sz.mell.'!E61</f>
        <v>0</v>
      </c>
      <c r="F61" s="225">
        <f>'9.sz.mell.'!F61</f>
        <v>0</v>
      </c>
    </row>
    <row r="62" spans="1:6" s="11" customFormat="1" ht="14.25" customHeight="1" x14ac:dyDescent="0.2">
      <c r="A62" s="52" t="s">
        <v>153</v>
      </c>
      <c r="B62" s="47" t="s">
        <v>154</v>
      </c>
      <c r="C62" s="43" t="s">
        <v>155</v>
      </c>
      <c r="D62" s="225">
        <f>'9.sz.mell.'!D62</f>
        <v>0</v>
      </c>
      <c r="E62" s="225">
        <f>'9.sz.mell.'!E62</f>
        <v>1646776</v>
      </c>
      <c r="F62" s="225">
        <f>'9.sz.mell.'!F62</f>
        <v>1646776</v>
      </c>
    </row>
    <row r="63" spans="1:6" s="11" customFormat="1" ht="14.25" customHeight="1" x14ac:dyDescent="0.2">
      <c r="A63" s="29" t="s">
        <v>156</v>
      </c>
      <c r="B63" s="48" t="s">
        <v>157</v>
      </c>
      <c r="C63" s="53" t="s">
        <v>158</v>
      </c>
      <c r="D63" s="226">
        <f>SUM(D58:D62)</f>
        <v>600000</v>
      </c>
      <c r="E63" s="226">
        <f>SUM(E58:E62)</f>
        <v>2446776</v>
      </c>
      <c r="F63" s="226">
        <f>SUM(F58:F62)</f>
        <v>2446776</v>
      </c>
    </row>
    <row r="64" spans="1:6" s="11" customFormat="1" ht="16.5" customHeight="1" x14ac:dyDescent="0.2">
      <c r="A64" s="32" t="s">
        <v>159</v>
      </c>
      <c r="B64" s="54" t="s">
        <v>160</v>
      </c>
      <c r="C64" s="55" t="s">
        <v>161</v>
      </c>
      <c r="D64" s="222"/>
      <c r="E64" s="222">
        <f>'9.sz.mell.'!E64+'10.sz.mell'!E31+'12.sz.mell'!E31</f>
        <v>249715</v>
      </c>
      <c r="F64" s="222">
        <f>'9.sz.mell.'!F64+'10.sz.mell'!F31+'12.sz.mell'!F31</f>
        <v>249715</v>
      </c>
    </row>
    <row r="65" spans="1:6" s="11" customFormat="1" ht="17.25" customHeight="1" x14ac:dyDescent="0.2">
      <c r="A65" s="20" t="s">
        <v>162</v>
      </c>
      <c r="B65" s="47" t="s">
        <v>163</v>
      </c>
      <c r="C65" s="56" t="s">
        <v>164</v>
      </c>
      <c r="D65" s="220">
        <f>'11.sz.mell'!D31+'12.sz.mell'!D31+'10.sz.mell'!D31+'9.sz.mell.'!D65</f>
        <v>500000</v>
      </c>
      <c r="E65" s="220">
        <f>'11.sz.mell'!E31+'12.sz.mell'!E31+'10.sz.mell'!E31+'9.sz.mell.'!E65</f>
        <v>1582800</v>
      </c>
      <c r="F65" s="220">
        <f>'11.sz.mell'!F31+'12.sz.mell'!F31+'10.sz.mell'!F31+'9.sz.mell.'!F65</f>
        <v>1582800</v>
      </c>
    </row>
    <row r="66" spans="1:6" s="11" customFormat="1" ht="17.25" customHeight="1" x14ac:dyDescent="0.2">
      <c r="A66" s="29" t="s">
        <v>165</v>
      </c>
      <c r="B66" s="23" t="s">
        <v>166</v>
      </c>
      <c r="C66" s="24" t="s">
        <v>167</v>
      </c>
      <c r="D66" s="226">
        <f>SUM(D64:D65)</f>
        <v>500000</v>
      </c>
      <c r="E66" s="226">
        <f>SUM(E64:E65)</f>
        <v>1832515</v>
      </c>
      <c r="F66" s="226">
        <f>SUM(F64:F65)</f>
        <v>1832515</v>
      </c>
    </row>
    <row r="67" spans="1:6" s="11" customFormat="1" ht="16.5" customHeight="1" x14ac:dyDescent="0.2">
      <c r="A67" s="8" t="s">
        <v>168</v>
      </c>
      <c r="B67" s="9" t="s">
        <v>169</v>
      </c>
      <c r="C67" s="10" t="s">
        <v>170</v>
      </c>
      <c r="D67" s="225"/>
      <c r="E67" s="225"/>
      <c r="F67" s="225"/>
    </row>
    <row r="68" spans="1:6" s="11" customFormat="1" ht="14.25" customHeight="1" x14ac:dyDescent="0.2">
      <c r="A68" s="20" t="s">
        <v>171</v>
      </c>
      <c r="B68" s="47" t="s">
        <v>172</v>
      </c>
      <c r="C68" s="21" t="s">
        <v>173</v>
      </c>
      <c r="D68" s="208"/>
      <c r="E68" s="208">
        <f>'9.sz.mell.'!E68</f>
        <v>240000</v>
      </c>
      <c r="F68" s="208">
        <f>'9.sz.mell.'!F68</f>
        <v>240000</v>
      </c>
    </row>
    <row r="69" spans="1:6" s="11" customFormat="1" ht="15.75" customHeight="1" x14ac:dyDescent="0.2">
      <c r="A69" s="20" t="s">
        <v>174</v>
      </c>
      <c r="B69" s="57" t="s">
        <v>175</v>
      </c>
      <c r="C69" s="58" t="s">
        <v>176</v>
      </c>
      <c r="D69" s="243">
        <f>SUM(D67:D68)</f>
        <v>0</v>
      </c>
      <c r="E69" s="243">
        <f>SUM(E67:E68)</f>
        <v>240000</v>
      </c>
      <c r="F69" s="243">
        <f>SUM(F67:F68)</f>
        <v>240000</v>
      </c>
    </row>
    <row r="70" spans="1:6" s="11" customFormat="1" ht="21" customHeight="1" x14ac:dyDescent="0.2">
      <c r="A70" s="29" t="s">
        <v>177</v>
      </c>
      <c r="B70" s="48" t="s">
        <v>178</v>
      </c>
      <c r="C70" s="59" t="s">
        <v>179</v>
      </c>
      <c r="D70" s="210">
        <f>SUM(D22+D31+D45+D57+D63+D66+D69)</f>
        <v>535641311.33333337</v>
      </c>
      <c r="E70" s="210">
        <f>SUM(E22+E31+E45+E57+E63+E66+E69)</f>
        <v>604182393</v>
      </c>
      <c r="F70" s="210">
        <f>SUM(F22+F31+F45+F57+F63+F66+F69)</f>
        <v>516626278</v>
      </c>
    </row>
    <row r="71" spans="1:6" s="11" customFormat="1" ht="14.25" customHeight="1" x14ac:dyDescent="0.2">
      <c r="A71" s="8" t="s">
        <v>180</v>
      </c>
      <c r="B71" s="9" t="s">
        <v>181</v>
      </c>
      <c r="C71" s="10" t="s">
        <v>182</v>
      </c>
      <c r="D71" s="227"/>
      <c r="E71" s="227"/>
      <c r="F71" s="227"/>
    </row>
    <row r="72" spans="1:6" s="11" customFormat="1" ht="14.25" customHeight="1" x14ac:dyDescent="0.2">
      <c r="A72" s="12" t="s">
        <v>183</v>
      </c>
      <c r="B72" s="13" t="s">
        <v>184</v>
      </c>
      <c r="C72" s="14" t="s">
        <v>185</v>
      </c>
      <c r="D72" s="212">
        <f>SUM(D73:D74)</f>
        <v>22808285</v>
      </c>
      <c r="E72" s="212">
        <f>SUM(E73:E74)</f>
        <v>6410475</v>
      </c>
      <c r="F72" s="212">
        <f>SUM(F73:F74)</f>
        <v>6410475</v>
      </c>
    </row>
    <row r="73" spans="1:6" s="11" customFormat="1" ht="14.25" customHeight="1" x14ac:dyDescent="0.2">
      <c r="A73" s="12" t="s">
        <v>186</v>
      </c>
      <c r="B73" s="60" t="s">
        <v>187</v>
      </c>
      <c r="C73" s="14" t="s">
        <v>188</v>
      </c>
      <c r="D73" s="223">
        <f>'9.sz.mell.'!D73+'10.sz.mell'!D35+'11.sz.mell'!D35+'12.sz.mell'!D35</f>
        <v>22808285</v>
      </c>
      <c r="E73" s="223">
        <f>'9.sz.mell.'!E73+'10.sz.mell'!E35+'11.sz.mell'!E35+'12.sz.mell'!E35</f>
        <v>6410475</v>
      </c>
      <c r="F73" s="223">
        <f>'9.sz.mell.'!F73+'10.sz.mell'!F35+'11.sz.mell'!F35+'12.sz.mell'!F35</f>
        <v>6410475</v>
      </c>
    </row>
    <row r="74" spans="1:6" s="11" customFormat="1" ht="14.25" customHeight="1" x14ac:dyDescent="0.2">
      <c r="A74" s="12" t="s">
        <v>189</v>
      </c>
      <c r="B74" s="253" t="s">
        <v>190</v>
      </c>
      <c r="C74" s="14" t="s">
        <v>191</v>
      </c>
      <c r="D74" s="223">
        <f>'9.sz.mell.'!D75</f>
        <v>0</v>
      </c>
      <c r="E74" s="223">
        <f>'9.sz.mell.'!E74+'10.sz.mell'!E36+'11.sz.mell'!E36+'12.sz.mell'!E36</f>
        <v>0</v>
      </c>
      <c r="F74" s="223">
        <f>'9.sz.mell.'!F74+'10.sz.mell'!F36+'11.sz.mell'!F36+'12.sz.mell'!F36</f>
        <v>0</v>
      </c>
    </row>
    <row r="75" spans="1:6" s="11" customFormat="1" ht="14.25" customHeight="1" x14ac:dyDescent="0.2">
      <c r="A75" s="41" t="s">
        <v>192</v>
      </c>
      <c r="B75" s="252" t="s">
        <v>583</v>
      </c>
      <c r="C75" s="250" t="s">
        <v>584</v>
      </c>
      <c r="D75" s="251"/>
      <c r="E75" s="251">
        <f>'9.sz.mell.'!E75</f>
        <v>5605355</v>
      </c>
      <c r="F75" s="223">
        <f>'9.sz.mell.'!F75</f>
        <v>5605355</v>
      </c>
    </row>
    <row r="76" spans="1:6" s="11" customFormat="1" ht="14.25" customHeight="1" x14ac:dyDescent="0.2">
      <c r="A76" s="29" t="s">
        <v>195</v>
      </c>
      <c r="B76" s="61" t="s">
        <v>362</v>
      </c>
      <c r="C76" s="62" t="s">
        <v>194</v>
      </c>
      <c r="D76" s="210">
        <f>SUM(D71+D72+D75)</f>
        <v>22808285</v>
      </c>
      <c r="E76" s="210">
        <f>SUM(E71+E72+E75)</f>
        <v>12015830</v>
      </c>
      <c r="F76" s="210">
        <f>SUM(F71+F72+F75)</f>
        <v>12015830</v>
      </c>
    </row>
    <row r="77" spans="1:6" s="11" customFormat="1" ht="18.75" customHeight="1" x14ac:dyDescent="0.2">
      <c r="A77" s="29" t="s">
        <v>361</v>
      </c>
      <c r="B77" s="61" t="s">
        <v>363</v>
      </c>
      <c r="C77" s="62" t="s">
        <v>364</v>
      </c>
      <c r="D77" s="210">
        <f>SUM(D76,D70)</f>
        <v>558449596.33333337</v>
      </c>
      <c r="E77" s="210">
        <f>SUM(E76,E70)</f>
        <v>616198223</v>
      </c>
      <c r="F77" s="210">
        <f>SUM(F76,F70)</f>
        <v>528642108</v>
      </c>
    </row>
    <row r="78" spans="1:6" ht="17.25" customHeight="1" x14ac:dyDescent="0.25">
      <c r="A78" s="934"/>
      <c r="B78" s="934"/>
      <c r="C78" s="934"/>
      <c r="D78" s="934"/>
      <c r="F78" s="411"/>
    </row>
    <row r="79" spans="1:6" s="63" customFormat="1" ht="16.5" customHeight="1" x14ac:dyDescent="0.25">
      <c r="A79" s="934" t="s">
        <v>197</v>
      </c>
      <c r="B79" s="934"/>
      <c r="C79" s="934"/>
      <c r="D79" s="934"/>
    </row>
    <row r="80" spans="1:6" ht="38.1" customHeight="1" x14ac:dyDescent="0.25">
      <c r="A80" s="4" t="s">
        <v>2</v>
      </c>
      <c r="B80" s="5" t="s">
        <v>198</v>
      </c>
      <c r="C80" s="5" t="s">
        <v>4</v>
      </c>
      <c r="D80" s="6" t="str">
        <f>+D4</f>
        <v>2018. évi eredeti előirányzat</v>
      </c>
      <c r="E80" s="122" t="s">
        <v>398</v>
      </c>
      <c r="F80" s="122" t="s">
        <v>399</v>
      </c>
    </row>
    <row r="81" spans="1:10" s="7" customFormat="1" ht="12" customHeight="1" x14ac:dyDescent="0.2">
      <c r="A81" s="4" t="s">
        <v>5</v>
      </c>
      <c r="B81" s="5" t="s">
        <v>6</v>
      </c>
      <c r="C81" s="5" t="s">
        <v>7</v>
      </c>
      <c r="D81" s="6" t="s">
        <v>8</v>
      </c>
      <c r="E81" s="331" t="s">
        <v>263</v>
      </c>
      <c r="F81" s="6" t="s">
        <v>286</v>
      </c>
    </row>
    <row r="82" spans="1:10" ht="15.75" customHeight="1" x14ac:dyDescent="0.25">
      <c r="A82" s="77" t="s">
        <v>9</v>
      </c>
      <c r="B82" s="33" t="s">
        <v>199</v>
      </c>
      <c r="C82" s="34" t="s">
        <v>200</v>
      </c>
      <c r="D82" s="222">
        <f>'9.sz.mell.'!D82+'10.sz.mell'!D47+'11.sz.mell'!D47+'12.sz.mell'!D47</f>
        <v>243685742.43735763</v>
      </c>
      <c r="E82" s="222">
        <f>'9.sz.mell.'!E82+'10.sz.mell'!E47+'11.sz.mell'!E47+'12.sz.mell'!E47</f>
        <v>250654938</v>
      </c>
      <c r="F82" s="222">
        <f>'9.sz.mell.'!F82+'10.sz.mell'!F47+'11.sz.mell'!F47+'12.sz.mell'!F47</f>
        <v>246621111</v>
      </c>
      <c r="H82" s="509"/>
      <c r="I82" s="509"/>
      <c r="J82" s="509"/>
    </row>
    <row r="83" spans="1:10" ht="15.75" customHeight="1" x14ac:dyDescent="0.25">
      <c r="A83" s="49" t="s">
        <v>12</v>
      </c>
      <c r="B83" s="64" t="s">
        <v>201</v>
      </c>
      <c r="C83" s="65" t="s">
        <v>202</v>
      </c>
      <c r="D83" s="205">
        <f>'9.sz.mell.'!D83+'10.sz.mell'!D48+'11.sz.mell'!D48+'12.sz.mell'!D48</f>
        <v>36062934.586842373</v>
      </c>
      <c r="E83" s="205">
        <f>'9.sz.mell.'!E83+'10.sz.mell'!E48+'11.sz.mell'!E48+'12.sz.mell'!E48</f>
        <v>38691107.935000002</v>
      </c>
      <c r="F83" s="205">
        <f>'9.sz.mell.'!F83+'10.sz.mell'!F48+'11.sz.mell'!F48+'12.sz.mell'!F48</f>
        <v>38370733</v>
      </c>
      <c r="H83" s="509"/>
      <c r="I83" s="509"/>
      <c r="J83" s="509"/>
    </row>
    <row r="84" spans="1:10" ht="15.75" customHeight="1" x14ac:dyDescent="0.25">
      <c r="A84" s="51" t="s">
        <v>15</v>
      </c>
      <c r="B84" s="66" t="s">
        <v>203</v>
      </c>
      <c r="C84" s="67" t="s">
        <v>204</v>
      </c>
      <c r="D84" s="205">
        <f>'9.sz.mell.'!D84+'10.sz.mell'!D49+'11.sz.mell'!D49+'12.sz.mell'!D49</f>
        <v>102204115.7480315</v>
      </c>
      <c r="E84" s="205">
        <f>'9.sz.mell.'!E84+'10.sz.mell'!E49+'11.sz.mell'!E49+'12.sz.mell'!E49</f>
        <v>130297773</v>
      </c>
      <c r="F84" s="205">
        <f>'9.sz.mell.'!F84+'10.sz.mell'!F49+'11.sz.mell'!F49+'12.sz.mell'!F49</f>
        <v>116725114</v>
      </c>
      <c r="H84" s="509"/>
      <c r="I84" s="509"/>
      <c r="J84" s="509"/>
    </row>
    <row r="85" spans="1:10" ht="15.75" customHeight="1" x14ac:dyDescent="0.25">
      <c r="A85" s="49" t="s">
        <v>18</v>
      </c>
      <c r="B85" s="66" t="s">
        <v>205</v>
      </c>
      <c r="C85" s="67" t="s">
        <v>206</v>
      </c>
      <c r="D85" s="205">
        <f>'9.sz.mell.'!D85+'10.sz.mell'!D50+'11.sz.mell'!D50+'12.sz.mell'!D50</f>
        <v>3100000</v>
      </c>
      <c r="E85" s="205">
        <f>'9.sz.mell.'!E85+'10.sz.mell'!E50+'11.sz.mell'!E50+'12.sz.mell'!E50</f>
        <v>3100000</v>
      </c>
      <c r="F85" s="205">
        <f>'9.sz.mell.'!F85+'10.sz.mell'!F50+'11.sz.mell'!F50+'12.sz.mell'!F50</f>
        <v>933200</v>
      </c>
      <c r="H85" s="509"/>
      <c r="I85" s="509"/>
      <c r="J85" s="509"/>
    </row>
    <row r="86" spans="1:10" ht="15.75" customHeight="1" x14ac:dyDescent="0.25">
      <c r="A86" s="51" t="s">
        <v>21</v>
      </c>
      <c r="B86" s="66" t="s">
        <v>207</v>
      </c>
      <c r="C86" s="67" t="s">
        <v>208</v>
      </c>
      <c r="D86" s="207">
        <f>SUM(D87:D93)</f>
        <v>8192702</v>
      </c>
      <c r="E86" s="207">
        <f>SUM(E87:E93)</f>
        <v>24743321</v>
      </c>
      <c r="F86" s="207">
        <f>SUM(F87:F93)</f>
        <v>13600793</v>
      </c>
      <c r="H86" s="509"/>
      <c r="I86" s="509"/>
      <c r="J86" s="509"/>
    </row>
    <row r="87" spans="1:10" ht="15.75" customHeight="1" x14ac:dyDescent="0.25">
      <c r="A87" s="51" t="s">
        <v>24</v>
      </c>
      <c r="B87" s="244" t="s">
        <v>209</v>
      </c>
      <c r="C87" s="70" t="s">
        <v>210</v>
      </c>
      <c r="D87" s="218">
        <f>'9.sz.mell.'!D87</f>
        <v>5492702</v>
      </c>
      <c r="E87" s="218">
        <f>'9.sz.mell.'!E87</f>
        <v>14096321</v>
      </c>
      <c r="F87" s="218">
        <f>'9.sz.mell.'!F87</f>
        <v>4317459</v>
      </c>
      <c r="H87" s="509"/>
      <c r="I87" s="509"/>
      <c r="J87" s="509"/>
    </row>
    <row r="88" spans="1:10" ht="15.75" customHeight="1" x14ac:dyDescent="0.25">
      <c r="A88" s="51" t="s">
        <v>27</v>
      </c>
      <c r="B88" s="68" t="s">
        <v>211</v>
      </c>
      <c r="C88" s="93" t="s">
        <v>212</v>
      </c>
      <c r="D88" s="218">
        <f>'9.sz.mell.'!D88</f>
        <v>0</v>
      </c>
      <c r="E88" s="218">
        <f>'9.sz.mell.'!E88</f>
        <v>0</v>
      </c>
      <c r="F88" s="218">
        <f>'9.sz.mell.'!F88</f>
        <v>0</v>
      </c>
      <c r="H88" s="509"/>
      <c r="I88" s="509"/>
      <c r="J88" s="509"/>
    </row>
    <row r="89" spans="1:10" ht="15.75" customHeight="1" x14ac:dyDescent="0.25">
      <c r="A89" s="49" t="s">
        <v>30</v>
      </c>
      <c r="B89" s="68" t="s">
        <v>213</v>
      </c>
      <c r="C89" s="93" t="s">
        <v>214</v>
      </c>
      <c r="D89" s="218">
        <f>'9.sz.mell.'!D89</f>
        <v>0</v>
      </c>
      <c r="E89" s="218">
        <f>'9.sz.mell.'!E89</f>
        <v>0</v>
      </c>
      <c r="F89" s="218">
        <f>'9.sz.mell.'!F89</f>
        <v>0</v>
      </c>
      <c r="H89" s="509"/>
      <c r="I89" s="509"/>
      <c r="J89" s="509"/>
    </row>
    <row r="90" spans="1:10" ht="15.75" customHeight="1" x14ac:dyDescent="0.25">
      <c r="A90" s="51" t="s">
        <v>33</v>
      </c>
      <c r="B90" s="69" t="s">
        <v>215</v>
      </c>
      <c r="C90" s="93" t="s">
        <v>216</v>
      </c>
      <c r="D90" s="218">
        <f>'9.sz.mell.'!D90</f>
        <v>0</v>
      </c>
      <c r="E90" s="218">
        <f>'9.sz.mell.'!E90</f>
        <v>6434000</v>
      </c>
      <c r="F90" s="218">
        <f>'9.sz.mell.'!F90</f>
        <v>5433076</v>
      </c>
      <c r="H90" s="509"/>
      <c r="I90" s="509"/>
      <c r="J90" s="509"/>
    </row>
    <row r="91" spans="1:10" ht="15.75" customHeight="1" x14ac:dyDescent="0.25">
      <c r="A91" s="51" t="s">
        <v>36</v>
      </c>
      <c r="B91" s="68" t="s">
        <v>217</v>
      </c>
      <c r="C91" s="93" t="s">
        <v>218</v>
      </c>
      <c r="D91" s="218">
        <f>'9.sz.mell.'!D91</f>
        <v>0</v>
      </c>
      <c r="E91" s="218">
        <f>'9.sz.mell.'!E91</f>
        <v>0</v>
      </c>
      <c r="F91" s="218">
        <f>'9.sz.mell.'!F91</f>
        <v>0</v>
      </c>
      <c r="H91" s="509"/>
      <c r="I91" s="509"/>
      <c r="J91" s="509"/>
    </row>
    <row r="92" spans="1:10" ht="15.75" customHeight="1" x14ac:dyDescent="0.25">
      <c r="A92" s="51" t="s">
        <v>38</v>
      </c>
      <c r="B92" s="68" t="s">
        <v>219</v>
      </c>
      <c r="C92" s="93" t="s">
        <v>220</v>
      </c>
      <c r="D92" s="218">
        <f>'9.sz.mell.'!D92</f>
        <v>2700000</v>
      </c>
      <c r="E92" s="218">
        <f>'9.sz.mell.'!E92</f>
        <v>4213000</v>
      </c>
      <c r="F92" s="218">
        <f>'9.sz.mell.'!F92</f>
        <v>3850258</v>
      </c>
      <c r="H92" s="509"/>
      <c r="I92" s="509"/>
      <c r="J92" s="509"/>
    </row>
    <row r="93" spans="1:10" ht="15.75" customHeight="1" x14ac:dyDescent="0.25">
      <c r="A93" s="49" t="s">
        <v>40</v>
      </c>
      <c r="B93" s="68" t="s">
        <v>221</v>
      </c>
      <c r="C93" s="93" t="s">
        <v>222</v>
      </c>
      <c r="D93" s="218">
        <f>'9.sz.mell.'!D93</f>
        <v>0</v>
      </c>
      <c r="E93" s="218">
        <f>'9.sz.mell.'!E93</f>
        <v>0</v>
      </c>
      <c r="F93" s="218">
        <f>'9.sz.mell.'!F93</f>
        <v>0</v>
      </c>
      <c r="H93" s="509"/>
      <c r="I93" s="509"/>
      <c r="J93" s="509"/>
    </row>
    <row r="94" spans="1:10" ht="15.75" customHeight="1" x14ac:dyDescent="0.25">
      <c r="A94" s="51" t="s">
        <v>42</v>
      </c>
      <c r="B94" s="68" t="s">
        <v>223</v>
      </c>
      <c r="C94" s="70" t="s">
        <v>222</v>
      </c>
      <c r="D94" s="218">
        <f>'9.sz.mell.'!D94</f>
        <v>0</v>
      </c>
      <c r="E94" s="218">
        <f>'9.sz.mell.'!E94</f>
        <v>0</v>
      </c>
      <c r="F94" s="218">
        <f>'9.sz.mell.'!F94</f>
        <v>0</v>
      </c>
      <c r="H94" s="509"/>
      <c r="I94" s="509"/>
      <c r="J94" s="509"/>
    </row>
    <row r="95" spans="1:10" ht="15.75" customHeight="1" x14ac:dyDescent="0.25">
      <c r="A95" s="52" t="s">
        <v>44</v>
      </c>
      <c r="B95" s="71" t="s">
        <v>224</v>
      </c>
      <c r="C95" s="72" t="s">
        <v>222</v>
      </c>
      <c r="D95" s="218">
        <f>'9.sz.mell.'!D95</f>
        <v>0</v>
      </c>
      <c r="E95" s="218">
        <f>'9.sz.mell.'!E95</f>
        <v>0</v>
      </c>
      <c r="F95" s="218">
        <f>'9.sz.mell.'!F95</f>
        <v>0</v>
      </c>
      <c r="H95" s="509"/>
      <c r="I95" s="509"/>
      <c r="J95" s="509"/>
    </row>
    <row r="96" spans="1:10" ht="15.75" customHeight="1" x14ac:dyDescent="0.25">
      <c r="A96" s="73" t="s">
        <v>46</v>
      </c>
      <c r="B96" s="74" t="s">
        <v>282</v>
      </c>
      <c r="C96" s="31" t="s">
        <v>225</v>
      </c>
      <c r="D96" s="224">
        <f>SUM(D82:D86)</f>
        <v>393245494.77223152</v>
      </c>
      <c r="E96" s="224">
        <f>SUM(E82:E86)</f>
        <v>447487139.935</v>
      </c>
      <c r="F96" s="224">
        <f>SUM(F82:F86)</f>
        <v>416250951</v>
      </c>
      <c r="H96" s="509"/>
      <c r="I96" s="509"/>
      <c r="J96" s="509"/>
    </row>
    <row r="97" spans="1:10" ht="16.5" customHeight="1" x14ac:dyDescent="0.25">
      <c r="A97" s="49" t="s">
        <v>48</v>
      </c>
      <c r="B97" s="64" t="s">
        <v>226</v>
      </c>
      <c r="C97" s="65" t="s">
        <v>227</v>
      </c>
      <c r="D97" s="205">
        <f>'9.sz.mell.'!D97+'10.sz.mell'!D53+'11.sz.mell'!D53+'12.sz.mell'!D53</f>
        <v>114610550</v>
      </c>
      <c r="E97" s="205">
        <f>'9.sz.mell.'!E97+'10.sz.mell'!E53+'11.sz.mell'!E53+'12.sz.mell'!E53</f>
        <v>116332550</v>
      </c>
      <c r="F97" s="205">
        <f>'9.sz.mell.'!F97+'10.sz.mell'!F53+'11.sz.mell'!F53+'12.sz.mell'!F53</f>
        <v>22477086</v>
      </c>
      <c r="H97" s="509"/>
      <c r="I97" s="509"/>
      <c r="J97" s="509"/>
    </row>
    <row r="98" spans="1:10" ht="16.5" customHeight="1" x14ac:dyDescent="0.25">
      <c r="A98" s="51" t="s">
        <v>50</v>
      </c>
      <c r="B98" s="66" t="s">
        <v>228</v>
      </c>
      <c r="C98" s="67" t="s">
        <v>229</v>
      </c>
      <c r="D98" s="205">
        <f>'9.sz.mell.'!D98+'10.sz.mell'!D54+'11.sz.mell'!D54+'12.sz.mell'!D54</f>
        <v>43277714</v>
      </c>
      <c r="E98" s="205">
        <f>'9.sz.mell.'!E98+'10.sz.mell'!E54+'11.sz.mell'!E54+'12.sz.mell'!E54</f>
        <v>43127714</v>
      </c>
      <c r="F98" s="205">
        <f>'9.sz.mell.'!F98+'10.sz.mell'!F54+'11.sz.mell'!F54+'12.sz.mell'!F54</f>
        <v>26171968</v>
      </c>
      <c r="H98" s="509"/>
      <c r="I98" s="509"/>
      <c r="J98" s="509"/>
    </row>
    <row r="99" spans="1:10" ht="16.5" customHeight="1" x14ac:dyDescent="0.25">
      <c r="A99" s="49" t="s">
        <v>53</v>
      </c>
      <c r="B99" s="13" t="s">
        <v>230</v>
      </c>
      <c r="C99" s="14" t="s">
        <v>231</v>
      </c>
      <c r="D99" s="207">
        <f>SUM(D100:D105)</f>
        <v>565000</v>
      </c>
      <c r="E99" s="207">
        <f>SUM(E100:E105)</f>
        <v>2499982</v>
      </c>
      <c r="F99" s="205">
        <f>'9.sz.mell.'!F99+'10.sz.mell'!F55+'11.sz.mell'!F55+'12.sz.mell'!F55</f>
        <v>1934982</v>
      </c>
      <c r="H99" s="509"/>
      <c r="I99" s="509"/>
      <c r="J99" s="509"/>
    </row>
    <row r="100" spans="1:10" ht="16.5" customHeight="1" x14ac:dyDescent="0.25">
      <c r="A100" s="51" t="s">
        <v>56</v>
      </c>
      <c r="B100" s="245" t="s">
        <v>232</v>
      </c>
      <c r="C100" s="36" t="s">
        <v>233</v>
      </c>
      <c r="D100" s="242">
        <f>'9.sz.mell.'!D100</f>
        <v>0</v>
      </c>
      <c r="E100" s="242">
        <f>'9.sz.mell.'!E100</f>
        <v>0</v>
      </c>
      <c r="F100" s="205"/>
      <c r="H100" s="509"/>
      <c r="I100" s="509"/>
      <c r="J100" s="509"/>
    </row>
    <row r="101" spans="1:10" ht="16.5" customHeight="1" x14ac:dyDescent="0.25">
      <c r="A101" s="49" t="s">
        <v>59</v>
      </c>
      <c r="B101" s="246" t="s">
        <v>213</v>
      </c>
      <c r="C101" s="36" t="s">
        <v>234</v>
      </c>
      <c r="D101" s="242">
        <f>'9.sz.mell.'!D101</f>
        <v>0</v>
      </c>
      <c r="E101" s="242">
        <f>'9.sz.mell.'!E101</f>
        <v>0</v>
      </c>
      <c r="F101" s="205"/>
      <c r="H101" s="509"/>
      <c r="I101" s="509"/>
      <c r="J101" s="509"/>
    </row>
    <row r="102" spans="1:10" ht="16.5" customHeight="1" x14ac:dyDescent="0.25">
      <c r="A102" s="51" t="s">
        <v>61</v>
      </c>
      <c r="B102" s="246" t="s">
        <v>235</v>
      </c>
      <c r="C102" s="36" t="s">
        <v>236</v>
      </c>
      <c r="D102" s="242">
        <f>'9.sz.mell.'!D102</f>
        <v>0</v>
      </c>
      <c r="E102" s="242">
        <f>'9.sz.mell.'!E102</f>
        <v>1934982</v>
      </c>
      <c r="F102" s="205"/>
      <c r="H102" s="509"/>
      <c r="I102" s="509"/>
      <c r="J102" s="509"/>
    </row>
    <row r="103" spans="1:10" ht="16.5" customHeight="1" x14ac:dyDescent="0.25">
      <c r="A103" s="49" t="s">
        <v>63</v>
      </c>
      <c r="B103" s="246" t="s">
        <v>237</v>
      </c>
      <c r="C103" s="36" t="s">
        <v>238</v>
      </c>
      <c r="D103" s="242">
        <f>'9.sz.mell.'!D103</f>
        <v>0</v>
      </c>
      <c r="E103" s="242">
        <f>'9.sz.mell.'!E103</f>
        <v>0</v>
      </c>
      <c r="F103" s="205"/>
      <c r="H103" s="509"/>
      <c r="I103" s="509"/>
      <c r="J103" s="509"/>
    </row>
    <row r="104" spans="1:10" ht="16.5" customHeight="1" x14ac:dyDescent="0.25">
      <c r="A104" s="51" t="s">
        <v>65</v>
      </c>
      <c r="B104" s="246" t="s">
        <v>239</v>
      </c>
      <c r="C104" s="36" t="s">
        <v>240</v>
      </c>
      <c r="D104" s="242">
        <f>'9.sz.mell.'!D104</f>
        <v>0</v>
      </c>
      <c r="E104" s="242">
        <f>'9.sz.mell.'!E104</f>
        <v>0</v>
      </c>
      <c r="F104" s="205"/>
      <c r="H104" s="509"/>
      <c r="I104" s="509"/>
      <c r="J104" s="509"/>
    </row>
    <row r="105" spans="1:10" ht="16.5" customHeight="1" x14ac:dyDescent="0.25">
      <c r="A105" s="75" t="s">
        <v>67</v>
      </c>
      <c r="B105" s="247" t="s">
        <v>241</v>
      </c>
      <c r="C105" s="36" t="s">
        <v>242</v>
      </c>
      <c r="D105" s="242">
        <f>'9.sz.mell.'!D105</f>
        <v>565000</v>
      </c>
      <c r="E105" s="242">
        <f>'9.sz.mell.'!E105</f>
        <v>565000</v>
      </c>
      <c r="F105" s="205"/>
      <c r="H105" s="509"/>
      <c r="I105" s="509"/>
      <c r="J105" s="509"/>
    </row>
    <row r="106" spans="1:10" ht="16.5" customHeight="1" x14ac:dyDescent="0.25">
      <c r="A106" s="73" t="s">
        <v>69</v>
      </c>
      <c r="B106" s="74" t="s">
        <v>281</v>
      </c>
      <c r="C106" s="31" t="s">
        <v>243</v>
      </c>
      <c r="D106" s="210">
        <f>+D97+D98+D99</f>
        <v>158453264</v>
      </c>
      <c r="E106" s="210">
        <f>+E97+E98+E99</f>
        <v>161960246</v>
      </c>
      <c r="F106" s="210">
        <f>+F97+F98+F99</f>
        <v>50584036</v>
      </c>
      <c r="H106" s="509"/>
      <c r="I106" s="509"/>
      <c r="J106" s="509"/>
    </row>
    <row r="107" spans="1:10" ht="23.25" customHeight="1" x14ac:dyDescent="0.25">
      <c r="A107" s="76" t="s">
        <v>71</v>
      </c>
      <c r="B107" s="48" t="s">
        <v>244</v>
      </c>
      <c r="C107" s="31" t="s">
        <v>245</v>
      </c>
      <c r="D107" s="228">
        <f>SUM(D96+D106)</f>
        <v>551698758.77223158</v>
      </c>
      <c r="E107" s="228">
        <f>SUM(E96+E106)</f>
        <v>609447385.93499994</v>
      </c>
      <c r="F107" s="228">
        <f>SUM(F96+F106)</f>
        <v>466834987</v>
      </c>
      <c r="H107" s="509"/>
      <c r="I107" s="509"/>
      <c r="J107" s="509"/>
    </row>
    <row r="108" spans="1:10" ht="16.5" customHeight="1" x14ac:dyDescent="0.25">
      <c r="A108" s="77" t="s">
        <v>74</v>
      </c>
      <c r="B108" s="78" t="s">
        <v>246</v>
      </c>
      <c r="C108" s="79" t="s">
        <v>247</v>
      </c>
      <c r="D108" s="248">
        <f>'9.sz.mell.'!D108</f>
        <v>0</v>
      </c>
      <c r="E108" s="248">
        <f>'9.sz.mell.'!E108</f>
        <v>0</v>
      </c>
      <c r="F108" s="248">
        <f>'9.sz.mell.'!F108</f>
        <v>0</v>
      </c>
      <c r="H108" s="509"/>
      <c r="I108" s="509"/>
      <c r="J108" s="509"/>
    </row>
    <row r="109" spans="1:10" ht="16.5" customHeight="1" x14ac:dyDescent="0.25">
      <c r="A109" s="51" t="s">
        <v>77</v>
      </c>
      <c r="B109" s="80" t="s">
        <v>248</v>
      </c>
      <c r="C109" s="67" t="s">
        <v>249</v>
      </c>
      <c r="D109" s="212">
        <f>'9.sz.mell.'!D109</f>
        <v>0</v>
      </c>
      <c r="E109" s="212">
        <f>'9.sz.mell.'!E109</f>
        <v>0</v>
      </c>
      <c r="F109" s="212">
        <f>'9.sz.mell.'!F109</f>
        <v>0</v>
      </c>
      <c r="H109" s="509"/>
      <c r="I109" s="509"/>
      <c r="J109" s="509"/>
    </row>
    <row r="110" spans="1:10" ht="16.5" customHeight="1" x14ac:dyDescent="0.25">
      <c r="A110" s="81" t="s">
        <v>80</v>
      </c>
      <c r="B110" s="80" t="s">
        <v>250</v>
      </c>
      <c r="C110" s="67" t="s">
        <v>251</v>
      </c>
      <c r="D110" s="227">
        <f>'9.sz.mell.'!D110</f>
        <v>6750837</v>
      </c>
      <c r="E110" s="227">
        <f>'9.sz.mell.'!E110</f>
        <v>6750837</v>
      </c>
      <c r="F110" s="227">
        <f>'9.sz.mell.'!F110</f>
        <v>6750837</v>
      </c>
      <c r="H110" s="509"/>
      <c r="I110" s="509"/>
      <c r="J110" s="509"/>
    </row>
    <row r="111" spans="1:10" ht="16.5" customHeight="1" x14ac:dyDescent="0.25">
      <c r="A111" s="51" t="s">
        <v>82</v>
      </c>
      <c r="B111" s="80" t="s">
        <v>252</v>
      </c>
      <c r="C111" s="67" t="s">
        <v>253</v>
      </c>
      <c r="D111" s="207"/>
      <c r="E111" s="207"/>
      <c r="F111" s="207"/>
      <c r="H111" s="509"/>
      <c r="I111" s="509"/>
      <c r="J111" s="509"/>
    </row>
    <row r="112" spans="1:10" ht="24.75" customHeight="1" x14ac:dyDescent="0.25">
      <c r="A112" s="82" t="s">
        <v>84</v>
      </c>
      <c r="B112" s="30" t="s">
        <v>254</v>
      </c>
      <c r="C112" s="31" t="s">
        <v>255</v>
      </c>
      <c r="D112" s="213">
        <f>SUM(D108:D111)</f>
        <v>6750837</v>
      </c>
      <c r="E112" s="213">
        <f>SUM(E108:E111)</f>
        <v>6750837</v>
      </c>
      <c r="F112" s="213">
        <f>SUM(F108:F111)</f>
        <v>6750837</v>
      </c>
      <c r="G112" s="83"/>
      <c r="H112" s="509"/>
      <c r="I112" s="509"/>
      <c r="J112" s="509"/>
    </row>
    <row r="113" spans="1:12" s="11" customFormat="1" ht="27.75" customHeight="1" x14ac:dyDescent="0.25">
      <c r="A113" s="84">
        <v>32</v>
      </c>
      <c r="B113" s="23" t="s">
        <v>256</v>
      </c>
      <c r="C113" s="85" t="s">
        <v>257</v>
      </c>
      <c r="D113" s="213">
        <f>D107+D112</f>
        <v>558449595.77223158</v>
      </c>
      <c r="E113" s="213">
        <f>E107+E112</f>
        <v>616198222.93499994</v>
      </c>
      <c r="F113" s="213">
        <f>F107+F112</f>
        <v>473585824</v>
      </c>
      <c r="H113" s="509"/>
      <c r="I113" s="509"/>
      <c r="J113" s="509"/>
    </row>
    <row r="114" spans="1:12" ht="16.5" customHeight="1" x14ac:dyDescent="0.25">
      <c r="D114" s="217"/>
      <c r="E114" s="217"/>
      <c r="F114" s="217"/>
    </row>
    <row r="115" spans="1:12" ht="16.5" customHeight="1" x14ac:dyDescent="0.25">
      <c r="D115" s="217"/>
      <c r="E115" s="217">
        <f t="shared" ref="E115:G115" si="0">E77-E113</f>
        <v>6.5000057220458984E-2</v>
      </c>
      <c r="F115" s="217"/>
      <c r="G115" s="217">
        <f t="shared" si="0"/>
        <v>0</v>
      </c>
      <c r="H115" s="217"/>
      <c r="I115" s="217"/>
      <c r="J115" s="217"/>
      <c r="K115" s="217"/>
    </row>
    <row r="116" spans="1:12" ht="30.75" customHeight="1" x14ac:dyDescent="0.25">
      <c r="A116" s="941" t="s">
        <v>258</v>
      </c>
      <c r="B116" s="941"/>
      <c r="C116" s="941"/>
      <c r="D116" s="941"/>
      <c r="E116" s="509"/>
      <c r="F116" s="509"/>
      <c r="H116" s="411"/>
      <c r="I116" s="411"/>
      <c r="K116" s="509"/>
      <c r="L116" s="509"/>
    </row>
    <row r="117" spans="1:12" ht="15" customHeight="1" x14ac:dyDescent="0.25">
      <c r="A117" s="940"/>
      <c r="B117" s="940"/>
      <c r="C117" s="2"/>
      <c r="D117" s="88"/>
    </row>
    <row r="118" spans="1:12" ht="29.25" customHeight="1" x14ac:dyDescent="0.25">
      <c r="A118" s="89">
        <v>1</v>
      </c>
      <c r="B118" s="936" t="s">
        <v>259</v>
      </c>
      <c r="C118" s="937"/>
      <c r="D118" s="90">
        <f>D70-D107</f>
        <v>-16057447.438898206</v>
      </c>
      <c r="F118" s="415"/>
      <c r="L118" s="411"/>
    </row>
    <row r="119" spans="1:12" ht="29.25" customHeight="1" x14ac:dyDescent="0.25">
      <c r="A119" s="91" t="s">
        <v>12</v>
      </c>
      <c r="B119" s="938" t="s">
        <v>366</v>
      </c>
      <c r="C119" s="939"/>
      <c r="D119" s="92">
        <f>D76-D112</f>
        <v>16057448</v>
      </c>
    </row>
    <row r="120" spans="1:12" x14ac:dyDescent="0.25">
      <c r="E120" s="510"/>
    </row>
    <row r="121" spans="1:12" x14ac:dyDescent="0.25">
      <c r="D121" s="217"/>
      <c r="E121" s="511"/>
    </row>
    <row r="122" spans="1:12" x14ac:dyDescent="0.25">
      <c r="D122" s="435"/>
      <c r="E122" s="512"/>
    </row>
    <row r="123" spans="1:12" x14ac:dyDescent="0.25">
      <c r="E123" s="510"/>
    </row>
    <row r="124" spans="1:12" x14ac:dyDescent="0.25">
      <c r="D124" s="412"/>
    </row>
    <row r="125" spans="1:12" x14ac:dyDescent="0.25">
      <c r="D125" s="412"/>
    </row>
    <row r="126" spans="1:12" x14ac:dyDescent="0.25">
      <c r="D126" s="412"/>
    </row>
    <row r="128" spans="1:12" x14ac:dyDescent="0.25">
      <c r="D128" s="435"/>
    </row>
    <row r="129" spans="4:6" x14ac:dyDescent="0.25">
      <c r="D129" s="412"/>
    </row>
    <row r="130" spans="4:6" x14ac:dyDescent="0.25">
      <c r="D130" s="412"/>
    </row>
    <row r="131" spans="4:6" x14ac:dyDescent="0.25">
      <c r="D131" s="412"/>
    </row>
    <row r="137" spans="4:6" x14ac:dyDescent="0.25">
      <c r="D137" s="435"/>
    </row>
    <row r="138" spans="4:6" x14ac:dyDescent="0.25">
      <c r="F138" s="412"/>
    </row>
    <row r="139" spans="4:6" x14ac:dyDescent="0.25">
      <c r="F139" s="87"/>
    </row>
    <row r="140" spans="4:6" x14ac:dyDescent="0.25">
      <c r="D140" s="435"/>
    </row>
  </sheetData>
  <mergeCells count="9">
    <mergeCell ref="A2:F2"/>
    <mergeCell ref="A1:F1"/>
    <mergeCell ref="B118:C118"/>
    <mergeCell ref="B119:C119"/>
    <mergeCell ref="A117:B117"/>
    <mergeCell ref="A79:D79"/>
    <mergeCell ref="A3:B3"/>
    <mergeCell ref="A78:D78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79" fitToHeight="2" orientation="portrait" r:id="rId1"/>
  <headerFooter alignWithMargins="0">
    <oddHeader>&amp;C&amp;"Times New Roman CE,Félkövér"&amp;12
&amp;R&amp;"Times New Roman CE,Félkövér dőlt"&amp;11 1. melléklet a ........./2019. (.......) önkormányzati rendelethez</oddHeader>
  </headerFooter>
  <rowBreaks count="2" manualBreakCount="2">
    <brk id="45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D20"/>
  <sheetViews>
    <sheetView zoomScaleNormal="100" workbookViewId="0">
      <selection activeCell="C11" sqref="C11"/>
    </sheetView>
  </sheetViews>
  <sheetFormatPr defaultColWidth="9.33203125" defaultRowHeight="15" x14ac:dyDescent="0.2"/>
  <cols>
    <col min="1" max="1" width="8" style="553" customWidth="1"/>
    <col min="2" max="2" width="86.1640625" style="553" customWidth="1"/>
    <col min="3" max="3" width="21.5" style="553" customWidth="1"/>
    <col min="4" max="4" width="13.33203125" style="553" bestFit="1" customWidth="1"/>
    <col min="5" max="16384" width="9.33203125" style="553"/>
  </cols>
  <sheetData>
    <row r="1" spans="1:4" s="551" customFormat="1" ht="33" customHeight="1" x14ac:dyDescent="0.2">
      <c r="A1" s="1013" t="s">
        <v>427</v>
      </c>
      <c r="B1" s="1013"/>
      <c r="C1" s="1013"/>
    </row>
    <row r="2" spans="1:4" ht="15.75" thickBot="1" x14ac:dyDescent="0.25">
      <c r="A2" s="401"/>
      <c r="B2" s="401"/>
      <c r="C2" s="552" t="s">
        <v>402</v>
      </c>
    </row>
    <row r="3" spans="1:4" ht="33.75" customHeight="1" thickBot="1" x14ac:dyDescent="0.25">
      <c r="A3" s="539" t="s">
        <v>269</v>
      </c>
      <c r="B3" s="540" t="s">
        <v>262</v>
      </c>
      <c r="C3" s="541" t="s">
        <v>271</v>
      </c>
    </row>
    <row r="4" spans="1:4" ht="22.5" customHeight="1" x14ac:dyDescent="0.2">
      <c r="A4" s="542" t="s">
        <v>9</v>
      </c>
      <c r="B4" s="123" t="s">
        <v>652</v>
      </c>
      <c r="C4" s="543">
        <f>C5+C6</f>
        <v>67956</v>
      </c>
    </row>
    <row r="5" spans="1:4" ht="22.5" customHeight="1" x14ac:dyDescent="0.2">
      <c r="A5" s="544" t="s">
        <v>12</v>
      </c>
      <c r="B5" s="554" t="s">
        <v>428</v>
      </c>
      <c r="C5" s="545">
        <v>67828</v>
      </c>
    </row>
    <row r="6" spans="1:4" ht="22.5" customHeight="1" x14ac:dyDescent="0.2">
      <c r="A6" s="544" t="s">
        <v>15</v>
      </c>
      <c r="B6" s="554" t="s">
        <v>429</v>
      </c>
      <c r="C6" s="545">
        <v>128</v>
      </c>
    </row>
    <row r="7" spans="1:4" ht="31.5" customHeight="1" x14ac:dyDescent="0.2">
      <c r="A7" s="544" t="s">
        <v>18</v>
      </c>
      <c r="B7" s="555" t="s">
        <v>430</v>
      </c>
      <c r="C7" s="545">
        <f>516626+12016</f>
        <v>528642</v>
      </c>
    </row>
    <row r="8" spans="1:4" ht="22.5" customHeight="1" x14ac:dyDescent="0.2">
      <c r="A8" s="546" t="s">
        <v>21</v>
      </c>
      <c r="B8" s="556" t="s">
        <v>431</v>
      </c>
      <c r="C8" s="545">
        <f>466835+6751</f>
        <v>473586</v>
      </c>
    </row>
    <row r="9" spans="1:4" ht="28.5" customHeight="1" thickBot="1" x14ac:dyDescent="0.25">
      <c r="A9" s="547" t="s">
        <v>24</v>
      </c>
      <c r="B9" s="557" t="s">
        <v>432</v>
      </c>
      <c r="C9" s="548">
        <f>C10-(C4+C7-C8)</f>
        <v>-5140</v>
      </c>
    </row>
    <row r="10" spans="1:4" s="551" customFormat="1" ht="22.5" customHeight="1" x14ac:dyDescent="0.2">
      <c r="A10" s="549" t="s">
        <v>27</v>
      </c>
      <c r="B10" s="123" t="s">
        <v>653</v>
      </c>
      <c r="C10" s="550">
        <f>SUM(C11:C12)</f>
        <v>117872</v>
      </c>
      <c r="D10" s="790"/>
    </row>
    <row r="11" spans="1:4" s="551" customFormat="1" ht="22.5" customHeight="1" x14ac:dyDescent="0.2">
      <c r="A11" s="544" t="s">
        <v>30</v>
      </c>
      <c r="B11" s="554" t="s">
        <v>428</v>
      </c>
      <c r="C11" s="545">
        <v>117456</v>
      </c>
    </row>
    <row r="12" spans="1:4" s="551" customFormat="1" ht="27" customHeight="1" thickBot="1" x14ac:dyDescent="0.25">
      <c r="A12" s="547" t="s">
        <v>33</v>
      </c>
      <c r="B12" s="558" t="s">
        <v>429</v>
      </c>
      <c r="C12" s="548">
        <v>416</v>
      </c>
    </row>
    <row r="13" spans="1:4" ht="34.5" customHeight="1" x14ac:dyDescent="0.2"/>
    <row r="14" spans="1:4" ht="34.5" customHeight="1" x14ac:dyDescent="0.2"/>
    <row r="15" spans="1:4" ht="34.5" customHeight="1" x14ac:dyDescent="0.2"/>
    <row r="16" spans="1:4" ht="34.5" customHeight="1" x14ac:dyDescent="0.2"/>
    <row r="17" ht="34.5" customHeight="1" x14ac:dyDescent="0.2"/>
    <row r="18" ht="34.5" customHeight="1" x14ac:dyDescent="0.2"/>
    <row r="19" ht="34.5" customHeight="1" x14ac:dyDescent="0.2"/>
    <row r="20" s="551" customFormat="1" ht="24" customHeight="1" x14ac:dyDescent="0.2"/>
  </sheetData>
  <mergeCells count="1">
    <mergeCell ref="A1:C1"/>
  </mergeCells>
  <conditionalFormatting sqref="C10">
    <cfRule type="cellIs" dxfId="0" priority="1" stopIfTrue="1" operator="notEqual">
      <formula>SUM(C11:C12)</formula>
    </cfRule>
  </conditionalFormatting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19. melléklet a ...../2019.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G42"/>
  <sheetViews>
    <sheetView zoomScaleNormal="100" workbookViewId="0">
      <selection activeCell="B16" sqref="B16"/>
    </sheetView>
  </sheetViews>
  <sheetFormatPr defaultRowHeight="15" x14ac:dyDescent="0.2"/>
  <cols>
    <col min="1" max="1" width="47.83203125" style="230" customWidth="1"/>
    <col min="2" max="2" width="34.5" style="230" customWidth="1"/>
    <col min="3" max="5" width="34.5" style="574" customWidth="1"/>
    <col min="6" max="6" width="34.5" style="230" customWidth="1"/>
    <col min="7" max="7" width="12.83203125" style="230" bestFit="1" customWidth="1"/>
    <col min="8" max="256" width="9.33203125" style="230"/>
    <col min="257" max="257" width="5" style="230" customWidth="1"/>
    <col min="258" max="258" width="76.33203125" style="230" customWidth="1"/>
    <col min="259" max="259" width="17.1640625" style="230" customWidth="1"/>
    <col min="260" max="260" width="19.1640625" style="230" customWidth="1"/>
    <col min="261" max="261" width="17.1640625" style="230" customWidth="1"/>
    <col min="262" max="262" width="9.33203125" style="230"/>
    <col min="263" max="263" width="12.83203125" style="230" bestFit="1" customWidth="1"/>
    <col min="264" max="512" width="9.33203125" style="230"/>
    <col min="513" max="513" width="5" style="230" customWidth="1"/>
    <col min="514" max="514" width="76.33203125" style="230" customWidth="1"/>
    <col min="515" max="515" width="17.1640625" style="230" customWidth="1"/>
    <col min="516" max="516" width="19.1640625" style="230" customWidth="1"/>
    <col min="517" max="517" width="17.1640625" style="230" customWidth="1"/>
    <col min="518" max="518" width="9.33203125" style="230"/>
    <col min="519" max="519" width="12.83203125" style="230" bestFit="1" customWidth="1"/>
    <col min="520" max="768" width="9.33203125" style="230"/>
    <col min="769" max="769" width="5" style="230" customWidth="1"/>
    <col min="770" max="770" width="76.33203125" style="230" customWidth="1"/>
    <col min="771" max="771" width="17.1640625" style="230" customWidth="1"/>
    <col min="772" max="772" width="19.1640625" style="230" customWidth="1"/>
    <col min="773" max="773" width="17.1640625" style="230" customWidth="1"/>
    <col min="774" max="774" width="9.33203125" style="230"/>
    <col min="775" max="775" width="12.83203125" style="230" bestFit="1" customWidth="1"/>
    <col min="776" max="1024" width="9.33203125" style="230"/>
    <col min="1025" max="1025" width="5" style="230" customWidth="1"/>
    <col min="1026" max="1026" width="76.33203125" style="230" customWidth="1"/>
    <col min="1027" max="1027" width="17.1640625" style="230" customWidth="1"/>
    <col min="1028" max="1028" width="19.1640625" style="230" customWidth="1"/>
    <col min="1029" max="1029" width="17.1640625" style="230" customWidth="1"/>
    <col min="1030" max="1030" width="9.33203125" style="230"/>
    <col min="1031" max="1031" width="12.83203125" style="230" bestFit="1" customWidth="1"/>
    <col min="1032" max="1280" width="9.33203125" style="230"/>
    <col min="1281" max="1281" width="5" style="230" customWidth="1"/>
    <col min="1282" max="1282" width="76.33203125" style="230" customWidth="1"/>
    <col min="1283" max="1283" width="17.1640625" style="230" customWidth="1"/>
    <col min="1284" max="1284" width="19.1640625" style="230" customWidth="1"/>
    <col min="1285" max="1285" width="17.1640625" style="230" customWidth="1"/>
    <col min="1286" max="1286" width="9.33203125" style="230"/>
    <col min="1287" max="1287" width="12.83203125" style="230" bestFit="1" customWidth="1"/>
    <col min="1288" max="1536" width="9.33203125" style="230"/>
    <col min="1537" max="1537" width="5" style="230" customWidth="1"/>
    <col min="1538" max="1538" width="76.33203125" style="230" customWidth="1"/>
    <col min="1539" max="1539" width="17.1640625" style="230" customWidth="1"/>
    <col min="1540" max="1540" width="19.1640625" style="230" customWidth="1"/>
    <col min="1541" max="1541" width="17.1640625" style="230" customWidth="1"/>
    <col min="1542" max="1542" width="9.33203125" style="230"/>
    <col min="1543" max="1543" width="12.83203125" style="230" bestFit="1" customWidth="1"/>
    <col min="1544" max="1792" width="9.33203125" style="230"/>
    <col min="1793" max="1793" width="5" style="230" customWidth="1"/>
    <col min="1794" max="1794" width="76.33203125" style="230" customWidth="1"/>
    <col min="1795" max="1795" width="17.1640625" style="230" customWidth="1"/>
    <col min="1796" max="1796" width="19.1640625" style="230" customWidth="1"/>
    <col min="1797" max="1797" width="17.1640625" style="230" customWidth="1"/>
    <col min="1798" max="1798" width="9.33203125" style="230"/>
    <col min="1799" max="1799" width="12.83203125" style="230" bestFit="1" customWidth="1"/>
    <col min="1800" max="2048" width="9.33203125" style="230"/>
    <col min="2049" max="2049" width="5" style="230" customWidth="1"/>
    <col min="2050" max="2050" width="76.33203125" style="230" customWidth="1"/>
    <col min="2051" max="2051" width="17.1640625" style="230" customWidth="1"/>
    <col min="2052" max="2052" width="19.1640625" style="230" customWidth="1"/>
    <col min="2053" max="2053" width="17.1640625" style="230" customWidth="1"/>
    <col min="2054" max="2054" width="9.33203125" style="230"/>
    <col min="2055" max="2055" width="12.83203125" style="230" bestFit="1" customWidth="1"/>
    <col min="2056" max="2304" width="9.33203125" style="230"/>
    <col min="2305" max="2305" width="5" style="230" customWidth="1"/>
    <col min="2306" max="2306" width="76.33203125" style="230" customWidth="1"/>
    <col min="2307" max="2307" width="17.1640625" style="230" customWidth="1"/>
    <col min="2308" max="2308" width="19.1640625" style="230" customWidth="1"/>
    <col min="2309" max="2309" width="17.1640625" style="230" customWidth="1"/>
    <col min="2310" max="2310" width="9.33203125" style="230"/>
    <col min="2311" max="2311" width="12.83203125" style="230" bestFit="1" customWidth="1"/>
    <col min="2312" max="2560" width="9.33203125" style="230"/>
    <col min="2561" max="2561" width="5" style="230" customWidth="1"/>
    <col min="2562" max="2562" width="76.33203125" style="230" customWidth="1"/>
    <col min="2563" max="2563" width="17.1640625" style="230" customWidth="1"/>
    <col min="2564" max="2564" width="19.1640625" style="230" customWidth="1"/>
    <col min="2565" max="2565" width="17.1640625" style="230" customWidth="1"/>
    <col min="2566" max="2566" width="9.33203125" style="230"/>
    <col min="2567" max="2567" width="12.83203125" style="230" bestFit="1" customWidth="1"/>
    <col min="2568" max="2816" width="9.33203125" style="230"/>
    <col min="2817" max="2817" width="5" style="230" customWidth="1"/>
    <col min="2818" max="2818" width="76.33203125" style="230" customWidth="1"/>
    <col min="2819" max="2819" width="17.1640625" style="230" customWidth="1"/>
    <col min="2820" max="2820" width="19.1640625" style="230" customWidth="1"/>
    <col min="2821" max="2821" width="17.1640625" style="230" customWidth="1"/>
    <col min="2822" max="2822" width="9.33203125" style="230"/>
    <col min="2823" max="2823" width="12.83203125" style="230" bestFit="1" customWidth="1"/>
    <col min="2824" max="3072" width="9.33203125" style="230"/>
    <col min="3073" max="3073" width="5" style="230" customWidth="1"/>
    <col min="3074" max="3074" width="76.33203125" style="230" customWidth="1"/>
    <col min="3075" max="3075" width="17.1640625" style="230" customWidth="1"/>
    <col min="3076" max="3076" width="19.1640625" style="230" customWidth="1"/>
    <col min="3077" max="3077" width="17.1640625" style="230" customWidth="1"/>
    <col min="3078" max="3078" width="9.33203125" style="230"/>
    <col min="3079" max="3079" width="12.83203125" style="230" bestFit="1" customWidth="1"/>
    <col min="3080" max="3328" width="9.33203125" style="230"/>
    <col min="3329" max="3329" width="5" style="230" customWidth="1"/>
    <col min="3330" max="3330" width="76.33203125" style="230" customWidth="1"/>
    <col min="3331" max="3331" width="17.1640625" style="230" customWidth="1"/>
    <col min="3332" max="3332" width="19.1640625" style="230" customWidth="1"/>
    <col min="3333" max="3333" width="17.1640625" style="230" customWidth="1"/>
    <col min="3334" max="3334" width="9.33203125" style="230"/>
    <col min="3335" max="3335" width="12.83203125" style="230" bestFit="1" customWidth="1"/>
    <col min="3336" max="3584" width="9.33203125" style="230"/>
    <col min="3585" max="3585" width="5" style="230" customWidth="1"/>
    <col min="3586" max="3586" width="76.33203125" style="230" customWidth="1"/>
    <col min="3587" max="3587" width="17.1640625" style="230" customWidth="1"/>
    <col min="3588" max="3588" width="19.1640625" style="230" customWidth="1"/>
    <col min="3589" max="3589" width="17.1640625" style="230" customWidth="1"/>
    <col min="3590" max="3590" width="9.33203125" style="230"/>
    <col min="3591" max="3591" width="12.83203125" style="230" bestFit="1" customWidth="1"/>
    <col min="3592" max="3840" width="9.33203125" style="230"/>
    <col min="3841" max="3841" width="5" style="230" customWidth="1"/>
    <col min="3842" max="3842" width="76.33203125" style="230" customWidth="1"/>
    <col min="3843" max="3843" width="17.1640625" style="230" customWidth="1"/>
    <col min="3844" max="3844" width="19.1640625" style="230" customWidth="1"/>
    <col min="3845" max="3845" width="17.1640625" style="230" customWidth="1"/>
    <col min="3846" max="3846" width="9.33203125" style="230"/>
    <col min="3847" max="3847" width="12.83203125" style="230" bestFit="1" customWidth="1"/>
    <col min="3848" max="4096" width="9.33203125" style="230"/>
    <col min="4097" max="4097" width="5" style="230" customWidth="1"/>
    <col min="4098" max="4098" width="76.33203125" style="230" customWidth="1"/>
    <col min="4099" max="4099" width="17.1640625" style="230" customWidth="1"/>
    <col min="4100" max="4100" width="19.1640625" style="230" customWidth="1"/>
    <col min="4101" max="4101" width="17.1640625" style="230" customWidth="1"/>
    <col min="4102" max="4102" width="9.33203125" style="230"/>
    <col min="4103" max="4103" width="12.83203125" style="230" bestFit="1" customWidth="1"/>
    <col min="4104" max="4352" width="9.33203125" style="230"/>
    <col min="4353" max="4353" width="5" style="230" customWidth="1"/>
    <col min="4354" max="4354" width="76.33203125" style="230" customWidth="1"/>
    <col min="4355" max="4355" width="17.1640625" style="230" customWidth="1"/>
    <col min="4356" max="4356" width="19.1640625" style="230" customWidth="1"/>
    <col min="4357" max="4357" width="17.1640625" style="230" customWidth="1"/>
    <col min="4358" max="4358" width="9.33203125" style="230"/>
    <col min="4359" max="4359" width="12.83203125" style="230" bestFit="1" customWidth="1"/>
    <col min="4360" max="4608" width="9.33203125" style="230"/>
    <col min="4609" max="4609" width="5" style="230" customWidth="1"/>
    <col min="4610" max="4610" width="76.33203125" style="230" customWidth="1"/>
    <col min="4611" max="4611" width="17.1640625" style="230" customWidth="1"/>
    <col min="4612" max="4612" width="19.1640625" style="230" customWidth="1"/>
    <col min="4613" max="4613" width="17.1640625" style="230" customWidth="1"/>
    <col min="4614" max="4614" width="9.33203125" style="230"/>
    <col min="4615" max="4615" width="12.83203125" style="230" bestFit="1" customWidth="1"/>
    <col min="4616" max="4864" width="9.33203125" style="230"/>
    <col min="4865" max="4865" width="5" style="230" customWidth="1"/>
    <col min="4866" max="4866" width="76.33203125" style="230" customWidth="1"/>
    <col min="4867" max="4867" width="17.1640625" style="230" customWidth="1"/>
    <col min="4868" max="4868" width="19.1640625" style="230" customWidth="1"/>
    <col min="4869" max="4869" width="17.1640625" style="230" customWidth="1"/>
    <col min="4870" max="4870" width="9.33203125" style="230"/>
    <col min="4871" max="4871" width="12.83203125" style="230" bestFit="1" customWidth="1"/>
    <col min="4872" max="5120" width="9.33203125" style="230"/>
    <col min="5121" max="5121" width="5" style="230" customWidth="1"/>
    <col min="5122" max="5122" width="76.33203125" style="230" customWidth="1"/>
    <col min="5123" max="5123" width="17.1640625" style="230" customWidth="1"/>
    <col min="5124" max="5124" width="19.1640625" style="230" customWidth="1"/>
    <col min="5125" max="5125" width="17.1640625" style="230" customWidth="1"/>
    <col min="5126" max="5126" width="9.33203125" style="230"/>
    <col min="5127" max="5127" width="12.83203125" style="230" bestFit="1" customWidth="1"/>
    <col min="5128" max="5376" width="9.33203125" style="230"/>
    <col min="5377" max="5377" width="5" style="230" customWidth="1"/>
    <col min="5378" max="5378" width="76.33203125" style="230" customWidth="1"/>
    <col min="5379" max="5379" width="17.1640625" style="230" customWidth="1"/>
    <col min="5380" max="5380" width="19.1640625" style="230" customWidth="1"/>
    <col min="5381" max="5381" width="17.1640625" style="230" customWidth="1"/>
    <col min="5382" max="5382" width="9.33203125" style="230"/>
    <col min="5383" max="5383" width="12.83203125" style="230" bestFit="1" customWidth="1"/>
    <col min="5384" max="5632" width="9.33203125" style="230"/>
    <col min="5633" max="5633" width="5" style="230" customWidth="1"/>
    <col min="5634" max="5634" width="76.33203125" style="230" customWidth="1"/>
    <col min="5635" max="5635" width="17.1640625" style="230" customWidth="1"/>
    <col min="5636" max="5636" width="19.1640625" style="230" customWidth="1"/>
    <col min="5637" max="5637" width="17.1640625" style="230" customWidth="1"/>
    <col min="5638" max="5638" width="9.33203125" style="230"/>
    <col min="5639" max="5639" width="12.83203125" style="230" bestFit="1" customWidth="1"/>
    <col min="5640" max="5888" width="9.33203125" style="230"/>
    <col min="5889" max="5889" width="5" style="230" customWidth="1"/>
    <col min="5890" max="5890" width="76.33203125" style="230" customWidth="1"/>
    <col min="5891" max="5891" width="17.1640625" style="230" customWidth="1"/>
    <col min="5892" max="5892" width="19.1640625" style="230" customWidth="1"/>
    <col min="5893" max="5893" width="17.1640625" style="230" customWidth="1"/>
    <col min="5894" max="5894" width="9.33203125" style="230"/>
    <col min="5895" max="5895" width="12.83203125" style="230" bestFit="1" customWidth="1"/>
    <col min="5896" max="6144" width="9.33203125" style="230"/>
    <col min="6145" max="6145" width="5" style="230" customWidth="1"/>
    <col min="6146" max="6146" width="76.33203125" style="230" customWidth="1"/>
    <col min="6147" max="6147" width="17.1640625" style="230" customWidth="1"/>
    <col min="6148" max="6148" width="19.1640625" style="230" customWidth="1"/>
    <col min="6149" max="6149" width="17.1640625" style="230" customWidth="1"/>
    <col min="6150" max="6150" width="9.33203125" style="230"/>
    <col min="6151" max="6151" width="12.83203125" style="230" bestFit="1" customWidth="1"/>
    <col min="6152" max="6400" width="9.33203125" style="230"/>
    <col min="6401" max="6401" width="5" style="230" customWidth="1"/>
    <col min="6402" max="6402" width="76.33203125" style="230" customWidth="1"/>
    <col min="6403" max="6403" width="17.1640625" style="230" customWidth="1"/>
    <col min="6404" max="6404" width="19.1640625" style="230" customWidth="1"/>
    <col min="6405" max="6405" width="17.1640625" style="230" customWidth="1"/>
    <col min="6406" max="6406" width="9.33203125" style="230"/>
    <col min="6407" max="6407" width="12.83203125" style="230" bestFit="1" customWidth="1"/>
    <col min="6408" max="6656" width="9.33203125" style="230"/>
    <col min="6657" max="6657" width="5" style="230" customWidth="1"/>
    <col min="6658" max="6658" width="76.33203125" style="230" customWidth="1"/>
    <col min="6659" max="6659" width="17.1640625" style="230" customWidth="1"/>
    <col min="6660" max="6660" width="19.1640625" style="230" customWidth="1"/>
    <col min="6661" max="6661" width="17.1640625" style="230" customWidth="1"/>
    <col min="6662" max="6662" width="9.33203125" style="230"/>
    <col min="6663" max="6663" width="12.83203125" style="230" bestFit="1" customWidth="1"/>
    <col min="6664" max="6912" width="9.33203125" style="230"/>
    <col min="6913" max="6913" width="5" style="230" customWidth="1"/>
    <col min="6914" max="6914" width="76.33203125" style="230" customWidth="1"/>
    <col min="6915" max="6915" width="17.1640625" style="230" customWidth="1"/>
    <col min="6916" max="6916" width="19.1640625" style="230" customWidth="1"/>
    <col min="6917" max="6917" width="17.1640625" style="230" customWidth="1"/>
    <col min="6918" max="6918" width="9.33203125" style="230"/>
    <col min="6919" max="6919" width="12.83203125" style="230" bestFit="1" customWidth="1"/>
    <col min="6920" max="7168" width="9.33203125" style="230"/>
    <col min="7169" max="7169" width="5" style="230" customWidth="1"/>
    <col min="7170" max="7170" width="76.33203125" style="230" customWidth="1"/>
    <col min="7171" max="7171" width="17.1640625" style="230" customWidth="1"/>
    <col min="7172" max="7172" width="19.1640625" style="230" customWidth="1"/>
    <col min="7173" max="7173" width="17.1640625" style="230" customWidth="1"/>
    <col min="7174" max="7174" width="9.33203125" style="230"/>
    <col min="7175" max="7175" width="12.83203125" style="230" bestFit="1" customWidth="1"/>
    <col min="7176" max="7424" width="9.33203125" style="230"/>
    <col min="7425" max="7425" width="5" style="230" customWidth="1"/>
    <col min="7426" max="7426" width="76.33203125" style="230" customWidth="1"/>
    <col min="7427" max="7427" width="17.1640625" style="230" customWidth="1"/>
    <col min="7428" max="7428" width="19.1640625" style="230" customWidth="1"/>
    <col min="7429" max="7429" width="17.1640625" style="230" customWidth="1"/>
    <col min="7430" max="7430" width="9.33203125" style="230"/>
    <col min="7431" max="7431" width="12.83203125" style="230" bestFit="1" customWidth="1"/>
    <col min="7432" max="7680" width="9.33203125" style="230"/>
    <col min="7681" max="7681" width="5" style="230" customWidth="1"/>
    <col min="7682" max="7682" width="76.33203125" style="230" customWidth="1"/>
    <col min="7683" max="7683" width="17.1640625" style="230" customWidth="1"/>
    <col min="7684" max="7684" width="19.1640625" style="230" customWidth="1"/>
    <col min="7685" max="7685" width="17.1640625" style="230" customWidth="1"/>
    <col min="7686" max="7686" width="9.33203125" style="230"/>
    <col min="7687" max="7687" width="12.83203125" style="230" bestFit="1" customWidth="1"/>
    <col min="7688" max="7936" width="9.33203125" style="230"/>
    <col min="7937" max="7937" width="5" style="230" customWidth="1"/>
    <col min="7938" max="7938" width="76.33203125" style="230" customWidth="1"/>
    <col min="7939" max="7939" width="17.1640625" style="230" customWidth="1"/>
    <col min="7940" max="7940" width="19.1640625" style="230" customWidth="1"/>
    <col min="7941" max="7941" width="17.1640625" style="230" customWidth="1"/>
    <col min="7942" max="7942" width="9.33203125" style="230"/>
    <col min="7943" max="7943" width="12.83203125" style="230" bestFit="1" customWidth="1"/>
    <col min="7944" max="8192" width="9.33203125" style="230"/>
    <col min="8193" max="8193" width="5" style="230" customWidth="1"/>
    <col min="8194" max="8194" width="76.33203125" style="230" customWidth="1"/>
    <col min="8195" max="8195" width="17.1640625" style="230" customWidth="1"/>
    <col min="8196" max="8196" width="19.1640625" style="230" customWidth="1"/>
    <col min="8197" max="8197" width="17.1640625" style="230" customWidth="1"/>
    <col min="8198" max="8198" width="9.33203125" style="230"/>
    <col min="8199" max="8199" width="12.83203125" style="230" bestFit="1" customWidth="1"/>
    <col min="8200" max="8448" width="9.33203125" style="230"/>
    <col min="8449" max="8449" width="5" style="230" customWidth="1"/>
    <col min="8450" max="8450" width="76.33203125" style="230" customWidth="1"/>
    <col min="8451" max="8451" width="17.1640625" style="230" customWidth="1"/>
    <col min="8452" max="8452" width="19.1640625" style="230" customWidth="1"/>
    <col min="8453" max="8453" width="17.1640625" style="230" customWidth="1"/>
    <col min="8454" max="8454" width="9.33203125" style="230"/>
    <col min="8455" max="8455" width="12.83203125" style="230" bestFit="1" customWidth="1"/>
    <col min="8456" max="8704" width="9.33203125" style="230"/>
    <col min="8705" max="8705" width="5" style="230" customWidth="1"/>
    <col min="8706" max="8706" width="76.33203125" style="230" customWidth="1"/>
    <col min="8707" max="8707" width="17.1640625" style="230" customWidth="1"/>
    <col min="8708" max="8708" width="19.1640625" style="230" customWidth="1"/>
    <col min="8709" max="8709" width="17.1640625" style="230" customWidth="1"/>
    <col min="8710" max="8710" width="9.33203125" style="230"/>
    <col min="8711" max="8711" width="12.83203125" style="230" bestFit="1" customWidth="1"/>
    <col min="8712" max="8960" width="9.33203125" style="230"/>
    <col min="8961" max="8961" width="5" style="230" customWidth="1"/>
    <col min="8962" max="8962" width="76.33203125" style="230" customWidth="1"/>
    <col min="8963" max="8963" width="17.1640625" style="230" customWidth="1"/>
    <col min="8964" max="8964" width="19.1640625" style="230" customWidth="1"/>
    <col min="8965" max="8965" width="17.1640625" style="230" customWidth="1"/>
    <col min="8966" max="8966" width="9.33203125" style="230"/>
    <col min="8967" max="8967" width="12.83203125" style="230" bestFit="1" customWidth="1"/>
    <col min="8968" max="9216" width="9.33203125" style="230"/>
    <col min="9217" max="9217" width="5" style="230" customWidth="1"/>
    <col min="9218" max="9218" width="76.33203125" style="230" customWidth="1"/>
    <col min="9219" max="9219" width="17.1640625" style="230" customWidth="1"/>
    <col min="9220" max="9220" width="19.1640625" style="230" customWidth="1"/>
    <col min="9221" max="9221" width="17.1640625" style="230" customWidth="1"/>
    <col min="9222" max="9222" width="9.33203125" style="230"/>
    <col min="9223" max="9223" width="12.83203125" style="230" bestFit="1" customWidth="1"/>
    <col min="9224" max="9472" width="9.33203125" style="230"/>
    <col min="9473" max="9473" width="5" style="230" customWidth="1"/>
    <col min="9474" max="9474" width="76.33203125" style="230" customWidth="1"/>
    <col min="9475" max="9475" width="17.1640625" style="230" customWidth="1"/>
    <col min="9476" max="9476" width="19.1640625" style="230" customWidth="1"/>
    <col min="9477" max="9477" width="17.1640625" style="230" customWidth="1"/>
    <col min="9478" max="9478" width="9.33203125" style="230"/>
    <col min="9479" max="9479" width="12.83203125" style="230" bestFit="1" customWidth="1"/>
    <col min="9480" max="9728" width="9.33203125" style="230"/>
    <col min="9729" max="9729" width="5" style="230" customWidth="1"/>
    <col min="9730" max="9730" width="76.33203125" style="230" customWidth="1"/>
    <col min="9731" max="9731" width="17.1640625" style="230" customWidth="1"/>
    <col min="9732" max="9732" width="19.1640625" style="230" customWidth="1"/>
    <col min="9733" max="9733" width="17.1640625" style="230" customWidth="1"/>
    <col min="9734" max="9734" width="9.33203125" style="230"/>
    <col min="9735" max="9735" width="12.83203125" style="230" bestFit="1" customWidth="1"/>
    <col min="9736" max="9984" width="9.33203125" style="230"/>
    <col min="9985" max="9985" width="5" style="230" customWidth="1"/>
    <col min="9986" max="9986" width="76.33203125" style="230" customWidth="1"/>
    <col min="9987" max="9987" width="17.1640625" style="230" customWidth="1"/>
    <col min="9988" max="9988" width="19.1640625" style="230" customWidth="1"/>
    <col min="9989" max="9989" width="17.1640625" style="230" customWidth="1"/>
    <col min="9990" max="9990" width="9.33203125" style="230"/>
    <col min="9991" max="9991" width="12.83203125" style="230" bestFit="1" customWidth="1"/>
    <col min="9992" max="10240" width="9.33203125" style="230"/>
    <col min="10241" max="10241" width="5" style="230" customWidth="1"/>
    <col min="10242" max="10242" width="76.33203125" style="230" customWidth="1"/>
    <col min="10243" max="10243" width="17.1640625" style="230" customWidth="1"/>
    <col min="10244" max="10244" width="19.1640625" style="230" customWidth="1"/>
    <col min="10245" max="10245" width="17.1640625" style="230" customWidth="1"/>
    <col min="10246" max="10246" width="9.33203125" style="230"/>
    <col min="10247" max="10247" width="12.83203125" style="230" bestFit="1" customWidth="1"/>
    <col min="10248" max="10496" width="9.33203125" style="230"/>
    <col min="10497" max="10497" width="5" style="230" customWidth="1"/>
    <col min="10498" max="10498" width="76.33203125" style="230" customWidth="1"/>
    <col min="10499" max="10499" width="17.1640625" style="230" customWidth="1"/>
    <col min="10500" max="10500" width="19.1640625" style="230" customWidth="1"/>
    <col min="10501" max="10501" width="17.1640625" style="230" customWidth="1"/>
    <col min="10502" max="10502" width="9.33203125" style="230"/>
    <col min="10503" max="10503" width="12.83203125" style="230" bestFit="1" customWidth="1"/>
    <col min="10504" max="10752" width="9.33203125" style="230"/>
    <col min="10753" max="10753" width="5" style="230" customWidth="1"/>
    <col min="10754" max="10754" width="76.33203125" style="230" customWidth="1"/>
    <col min="10755" max="10755" width="17.1640625" style="230" customWidth="1"/>
    <col min="10756" max="10756" width="19.1640625" style="230" customWidth="1"/>
    <col min="10757" max="10757" width="17.1640625" style="230" customWidth="1"/>
    <col min="10758" max="10758" width="9.33203125" style="230"/>
    <col min="10759" max="10759" width="12.83203125" style="230" bestFit="1" customWidth="1"/>
    <col min="10760" max="11008" width="9.33203125" style="230"/>
    <col min="11009" max="11009" width="5" style="230" customWidth="1"/>
    <col min="11010" max="11010" width="76.33203125" style="230" customWidth="1"/>
    <col min="11011" max="11011" width="17.1640625" style="230" customWidth="1"/>
    <col min="11012" max="11012" width="19.1640625" style="230" customWidth="1"/>
    <col min="11013" max="11013" width="17.1640625" style="230" customWidth="1"/>
    <col min="11014" max="11014" width="9.33203125" style="230"/>
    <col min="11015" max="11015" width="12.83203125" style="230" bestFit="1" customWidth="1"/>
    <col min="11016" max="11264" width="9.33203125" style="230"/>
    <col min="11265" max="11265" width="5" style="230" customWidth="1"/>
    <col min="11266" max="11266" width="76.33203125" style="230" customWidth="1"/>
    <col min="11267" max="11267" width="17.1640625" style="230" customWidth="1"/>
    <col min="11268" max="11268" width="19.1640625" style="230" customWidth="1"/>
    <col min="11269" max="11269" width="17.1640625" style="230" customWidth="1"/>
    <col min="11270" max="11270" width="9.33203125" style="230"/>
    <col min="11271" max="11271" width="12.83203125" style="230" bestFit="1" customWidth="1"/>
    <col min="11272" max="11520" width="9.33203125" style="230"/>
    <col min="11521" max="11521" width="5" style="230" customWidth="1"/>
    <col min="11522" max="11522" width="76.33203125" style="230" customWidth="1"/>
    <col min="11523" max="11523" width="17.1640625" style="230" customWidth="1"/>
    <col min="11524" max="11524" width="19.1640625" style="230" customWidth="1"/>
    <col min="11525" max="11525" width="17.1640625" style="230" customWidth="1"/>
    <col min="11526" max="11526" width="9.33203125" style="230"/>
    <col min="11527" max="11527" width="12.83203125" style="230" bestFit="1" customWidth="1"/>
    <col min="11528" max="11776" width="9.33203125" style="230"/>
    <col min="11777" max="11777" width="5" style="230" customWidth="1"/>
    <col min="11778" max="11778" width="76.33203125" style="230" customWidth="1"/>
    <col min="11779" max="11779" width="17.1640625" style="230" customWidth="1"/>
    <col min="11780" max="11780" width="19.1640625" style="230" customWidth="1"/>
    <col min="11781" max="11781" width="17.1640625" style="230" customWidth="1"/>
    <col min="11782" max="11782" width="9.33203125" style="230"/>
    <col min="11783" max="11783" width="12.83203125" style="230" bestFit="1" customWidth="1"/>
    <col min="11784" max="12032" width="9.33203125" style="230"/>
    <col min="12033" max="12033" width="5" style="230" customWidth="1"/>
    <col min="12034" max="12034" width="76.33203125" style="230" customWidth="1"/>
    <col min="12035" max="12035" width="17.1640625" style="230" customWidth="1"/>
    <col min="12036" max="12036" width="19.1640625" style="230" customWidth="1"/>
    <col min="12037" max="12037" width="17.1640625" style="230" customWidth="1"/>
    <col min="12038" max="12038" width="9.33203125" style="230"/>
    <col min="12039" max="12039" width="12.83203125" style="230" bestFit="1" customWidth="1"/>
    <col min="12040" max="12288" width="9.33203125" style="230"/>
    <col min="12289" max="12289" width="5" style="230" customWidth="1"/>
    <col min="12290" max="12290" width="76.33203125" style="230" customWidth="1"/>
    <col min="12291" max="12291" width="17.1640625" style="230" customWidth="1"/>
    <col min="12292" max="12292" width="19.1640625" style="230" customWidth="1"/>
    <col min="12293" max="12293" width="17.1640625" style="230" customWidth="1"/>
    <col min="12294" max="12294" width="9.33203125" style="230"/>
    <col min="12295" max="12295" width="12.83203125" style="230" bestFit="1" customWidth="1"/>
    <col min="12296" max="12544" width="9.33203125" style="230"/>
    <col min="12545" max="12545" width="5" style="230" customWidth="1"/>
    <col min="12546" max="12546" width="76.33203125" style="230" customWidth="1"/>
    <col min="12547" max="12547" width="17.1640625" style="230" customWidth="1"/>
    <col min="12548" max="12548" width="19.1640625" style="230" customWidth="1"/>
    <col min="12549" max="12549" width="17.1640625" style="230" customWidth="1"/>
    <col min="12550" max="12550" width="9.33203125" style="230"/>
    <col min="12551" max="12551" width="12.83203125" style="230" bestFit="1" customWidth="1"/>
    <col min="12552" max="12800" width="9.33203125" style="230"/>
    <col min="12801" max="12801" width="5" style="230" customWidth="1"/>
    <col min="12802" max="12802" width="76.33203125" style="230" customWidth="1"/>
    <col min="12803" max="12803" width="17.1640625" style="230" customWidth="1"/>
    <col min="12804" max="12804" width="19.1640625" style="230" customWidth="1"/>
    <col min="12805" max="12805" width="17.1640625" style="230" customWidth="1"/>
    <col min="12806" max="12806" width="9.33203125" style="230"/>
    <col min="12807" max="12807" width="12.83203125" style="230" bestFit="1" customWidth="1"/>
    <col min="12808" max="13056" width="9.33203125" style="230"/>
    <col min="13057" max="13057" width="5" style="230" customWidth="1"/>
    <col min="13058" max="13058" width="76.33203125" style="230" customWidth="1"/>
    <col min="13059" max="13059" width="17.1640625" style="230" customWidth="1"/>
    <col min="13060" max="13060" width="19.1640625" style="230" customWidth="1"/>
    <col min="13061" max="13061" width="17.1640625" style="230" customWidth="1"/>
    <col min="13062" max="13062" width="9.33203125" style="230"/>
    <col min="13063" max="13063" width="12.83203125" style="230" bestFit="1" customWidth="1"/>
    <col min="13064" max="13312" width="9.33203125" style="230"/>
    <col min="13313" max="13313" width="5" style="230" customWidth="1"/>
    <col min="13314" max="13314" width="76.33203125" style="230" customWidth="1"/>
    <col min="13315" max="13315" width="17.1640625" style="230" customWidth="1"/>
    <col min="13316" max="13316" width="19.1640625" style="230" customWidth="1"/>
    <col min="13317" max="13317" width="17.1640625" style="230" customWidth="1"/>
    <col min="13318" max="13318" width="9.33203125" style="230"/>
    <col min="13319" max="13319" width="12.83203125" style="230" bestFit="1" customWidth="1"/>
    <col min="13320" max="13568" width="9.33203125" style="230"/>
    <col min="13569" max="13569" width="5" style="230" customWidth="1"/>
    <col min="13570" max="13570" width="76.33203125" style="230" customWidth="1"/>
    <col min="13571" max="13571" width="17.1640625" style="230" customWidth="1"/>
    <col min="13572" max="13572" width="19.1640625" style="230" customWidth="1"/>
    <col min="13573" max="13573" width="17.1640625" style="230" customWidth="1"/>
    <col min="13574" max="13574" width="9.33203125" style="230"/>
    <col min="13575" max="13575" width="12.83203125" style="230" bestFit="1" customWidth="1"/>
    <col min="13576" max="13824" width="9.33203125" style="230"/>
    <col min="13825" max="13825" width="5" style="230" customWidth="1"/>
    <col min="13826" max="13826" width="76.33203125" style="230" customWidth="1"/>
    <col min="13827" max="13827" width="17.1640625" style="230" customWidth="1"/>
    <col min="13828" max="13828" width="19.1640625" style="230" customWidth="1"/>
    <col min="13829" max="13829" width="17.1640625" style="230" customWidth="1"/>
    <col min="13830" max="13830" width="9.33203125" style="230"/>
    <col min="13831" max="13831" width="12.83203125" style="230" bestFit="1" customWidth="1"/>
    <col min="13832" max="14080" width="9.33203125" style="230"/>
    <col min="14081" max="14081" width="5" style="230" customWidth="1"/>
    <col min="14082" max="14082" width="76.33203125" style="230" customWidth="1"/>
    <col min="14083" max="14083" width="17.1640625" style="230" customWidth="1"/>
    <col min="14084" max="14084" width="19.1640625" style="230" customWidth="1"/>
    <col min="14085" max="14085" width="17.1640625" style="230" customWidth="1"/>
    <col min="14086" max="14086" width="9.33203125" style="230"/>
    <col min="14087" max="14087" width="12.83203125" style="230" bestFit="1" customWidth="1"/>
    <col min="14088" max="14336" width="9.33203125" style="230"/>
    <col min="14337" max="14337" width="5" style="230" customWidth="1"/>
    <col min="14338" max="14338" width="76.33203125" style="230" customWidth="1"/>
    <col min="14339" max="14339" width="17.1640625" style="230" customWidth="1"/>
    <col min="14340" max="14340" width="19.1640625" style="230" customWidth="1"/>
    <col min="14341" max="14341" width="17.1640625" style="230" customWidth="1"/>
    <col min="14342" max="14342" width="9.33203125" style="230"/>
    <col min="14343" max="14343" width="12.83203125" style="230" bestFit="1" customWidth="1"/>
    <col min="14344" max="14592" width="9.33203125" style="230"/>
    <col min="14593" max="14593" width="5" style="230" customWidth="1"/>
    <col min="14594" max="14594" width="76.33203125" style="230" customWidth="1"/>
    <col min="14595" max="14595" width="17.1640625" style="230" customWidth="1"/>
    <col min="14596" max="14596" width="19.1640625" style="230" customWidth="1"/>
    <col min="14597" max="14597" width="17.1640625" style="230" customWidth="1"/>
    <col min="14598" max="14598" width="9.33203125" style="230"/>
    <col min="14599" max="14599" width="12.83203125" style="230" bestFit="1" customWidth="1"/>
    <col min="14600" max="14848" width="9.33203125" style="230"/>
    <col min="14849" max="14849" width="5" style="230" customWidth="1"/>
    <col min="14850" max="14850" width="76.33203125" style="230" customWidth="1"/>
    <col min="14851" max="14851" width="17.1640625" style="230" customWidth="1"/>
    <col min="14852" max="14852" width="19.1640625" style="230" customWidth="1"/>
    <col min="14853" max="14853" width="17.1640625" style="230" customWidth="1"/>
    <col min="14854" max="14854" width="9.33203125" style="230"/>
    <col min="14855" max="14855" width="12.83203125" style="230" bestFit="1" customWidth="1"/>
    <col min="14856" max="15104" width="9.33203125" style="230"/>
    <col min="15105" max="15105" width="5" style="230" customWidth="1"/>
    <col min="15106" max="15106" width="76.33203125" style="230" customWidth="1"/>
    <col min="15107" max="15107" width="17.1640625" style="230" customWidth="1"/>
    <col min="15108" max="15108" width="19.1640625" style="230" customWidth="1"/>
    <col min="15109" max="15109" width="17.1640625" style="230" customWidth="1"/>
    <col min="15110" max="15110" width="9.33203125" style="230"/>
    <col min="15111" max="15111" width="12.83203125" style="230" bestFit="1" customWidth="1"/>
    <col min="15112" max="15360" width="9.33203125" style="230"/>
    <col min="15361" max="15361" width="5" style="230" customWidth="1"/>
    <col min="15362" max="15362" width="76.33203125" style="230" customWidth="1"/>
    <col min="15363" max="15363" width="17.1640625" style="230" customWidth="1"/>
    <col min="15364" max="15364" width="19.1640625" style="230" customWidth="1"/>
    <col min="15365" max="15365" width="17.1640625" style="230" customWidth="1"/>
    <col min="15366" max="15366" width="9.33203125" style="230"/>
    <col min="15367" max="15367" width="12.83203125" style="230" bestFit="1" customWidth="1"/>
    <col min="15368" max="15616" width="9.33203125" style="230"/>
    <col min="15617" max="15617" width="5" style="230" customWidth="1"/>
    <col min="15618" max="15618" width="76.33203125" style="230" customWidth="1"/>
    <col min="15619" max="15619" width="17.1640625" style="230" customWidth="1"/>
    <col min="15620" max="15620" width="19.1640625" style="230" customWidth="1"/>
    <col min="15621" max="15621" width="17.1640625" style="230" customWidth="1"/>
    <col min="15622" max="15622" width="9.33203125" style="230"/>
    <col min="15623" max="15623" width="12.83203125" style="230" bestFit="1" customWidth="1"/>
    <col min="15624" max="15872" width="9.33203125" style="230"/>
    <col min="15873" max="15873" width="5" style="230" customWidth="1"/>
    <col min="15874" max="15874" width="76.33203125" style="230" customWidth="1"/>
    <col min="15875" max="15875" width="17.1640625" style="230" customWidth="1"/>
    <col min="15876" max="15876" width="19.1640625" style="230" customWidth="1"/>
    <col min="15877" max="15877" width="17.1640625" style="230" customWidth="1"/>
    <col min="15878" max="15878" width="9.33203125" style="230"/>
    <col min="15879" max="15879" width="12.83203125" style="230" bestFit="1" customWidth="1"/>
    <col min="15880" max="16128" width="9.33203125" style="230"/>
    <col min="16129" max="16129" width="5" style="230" customWidth="1"/>
    <col min="16130" max="16130" width="76.33203125" style="230" customWidth="1"/>
    <col min="16131" max="16131" width="17.1640625" style="230" customWidth="1"/>
    <col min="16132" max="16132" width="19.1640625" style="230" customWidth="1"/>
    <col min="16133" max="16133" width="17.1640625" style="230" customWidth="1"/>
    <col min="16134" max="16134" width="9.33203125" style="230"/>
    <col min="16135" max="16135" width="12.83203125" style="230" bestFit="1" customWidth="1"/>
    <col min="16136" max="16384" width="9.33203125" style="230"/>
  </cols>
  <sheetData>
    <row r="1" spans="1:7" ht="38.25" customHeight="1" x14ac:dyDescent="0.2">
      <c r="A1" s="1014" t="s">
        <v>401</v>
      </c>
      <c r="B1" s="1015"/>
      <c r="C1" s="1015"/>
      <c r="D1" s="1015"/>
      <c r="E1" s="1015"/>
      <c r="F1" s="1015"/>
    </row>
    <row r="2" spans="1:7" x14ac:dyDescent="0.2">
      <c r="A2" s="559"/>
      <c r="B2" s="559"/>
      <c r="C2" s="560"/>
      <c r="D2" s="560"/>
      <c r="E2" s="560"/>
      <c r="F2" s="783" t="s">
        <v>402</v>
      </c>
      <c r="G2" s="231"/>
    </row>
    <row r="3" spans="1:7" ht="157.5" customHeight="1" x14ac:dyDescent="0.2">
      <c r="A3" s="538" t="s">
        <v>262</v>
      </c>
      <c r="B3" s="538" t="s">
        <v>422</v>
      </c>
      <c r="C3" s="538" t="s">
        <v>423</v>
      </c>
      <c r="D3" s="538" t="s">
        <v>424</v>
      </c>
      <c r="E3" s="538" t="s">
        <v>425</v>
      </c>
      <c r="F3" s="538" t="s">
        <v>426</v>
      </c>
    </row>
    <row r="4" spans="1:7" ht="35.1" customHeight="1" x14ac:dyDescent="0.2">
      <c r="A4" s="561" t="s">
        <v>403</v>
      </c>
      <c r="B4" s="562">
        <v>512348</v>
      </c>
      <c r="C4" s="562">
        <v>770</v>
      </c>
      <c r="D4" s="562">
        <v>3499</v>
      </c>
      <c r="E4" s="562">
        <v>9</v>
      </c>
      <c r="F4" s="562">
        <f>SUM(B4:E4)</f>
        <v>516626</v>
      </c>
    </row>
    <row r="5" spans="1:7" ht="35.1" customHeight="1" x14ac:dyDescent="0.2">
      <c r="A5" s="561" t="s">
        <v>404</v>
      </c>
      <c r="B5" s="563">
        <v>345293</v>
      </c>
      <c r="C5" s="563">
        <v>42460</v>
      </c>
      <c r="D5" s="563">
        <v>21438</v>
      </c>
      <c r="E5" s="563">
        <v>57643</v>
      </c>
      <c r="F5" s="563">
        <f>SUM(B5:E5)</f>
        <v>466834</v>
      </c>
    </row>
    <row r="6" spans="1:7" ht="35.1" customHeight="1" x14ac:dyDescent="0.2">
      <c r="A6" s="564" t="s">
        <v>405</v>
      </c>
      <c r="B6" s="565">
        <f>B4-B5</f>
        <v>167055</v>
      </c>
      <c r="C6" s="565">
        <f t="shared" ref="C6:F6" si="0">C4-C5</f>
        <v>-41690</v>
      </c>
      <c r="D6" s="565">
        <f t="shared" si="0"/>
        <v>-17939</v>
      </c>
      <c r="E6" s="565">
        <f t="shared" si="0"/>
        <v>-57634</v>
      </c>
      <c r="F6" s="565">
        <f t="shared" si="0"/>
        <v>49792</v>
      </c>
    </row>
    <row r="7" spans="1:7" ht="35.1" customHeight="1" x14ac:dyDescent="0.2">
      <c r="A7" s="561" t="s">
        <v>406</v>
      </c>
      <c r="B7" s="563">
        <v>10392</v>
      </c>
      <c r="C7" s="563">
        <v>42822</v>
      </c>
      <c r="D7" s="563">
        <v>18415</v>
      </c>
      <c r="E7" s="563">
        <v>57736</v>
      </c>
      <c r="F7" s="563">
        <f t="shared" ref="F7:F22" si="1">SUM(B7:E7)</f>
        <v>129365</v>
      </c>
    </row>
    <row r="8" spans="1:7" ht="35.1" customHeight="1" x14ac:dyDescent="0.2">
      <c r="A8" s="561" t="s">
        <v>407</v>
      </c>
      <c r="B8" s="563">
        <v>124100</v>
      </c>
      <c r="C8" s="563">
        <v>0</v>
      </c>
      <c r="D8" s="563">
        <v>0</v>
      </c>
      <c r="E8" s="563"/>
      <c r="F8" s="563">
        <f t="shared" si="1"/>
        <v>124100</v>
      </c>
    </row>
    <row r="9" spans="1:7" ht="35.1" customHeight="1" x14ac:dyDescent="0.2">
      <c r="A9" s="564" t="s">
        <v>408</v>
      </c>
      <c r="B9" s="565">
        <f>B7-B8</f>
        <v>-113708</v>
      </c>
      <c r="C9" s="565">
        <f t="shared" ref="C9:F9" si="2">C7-C8</f>
        <v>42822</v>
      </c>
      <c r="D9" s="565">
        <f t="shared" si="2"/>
        <v>18415</v>
      </c>
      <c r="E9" s="565">
        <f t="shared" si="2"/>
        <v>57736</v>
      </c>
      <c r="F9" s="565">
        <f t="shared" si="2"/>
        <v>5265</v>
      </c>
    </row>
    <row r="10" spans="1:7" ht="35.1" customHeight="1" x14ac:dyDescent="0.2">
      <c r="A10" s="564" t="s">
        <v>409</v>
      </c>
      <c r="B10" s="566">
        <f>B6+B9</f>
        <v>53347</v>
      </c>
      <c r="C10" s="566">
        <f t="shared" ref="C10:F10" si="3">C6+C9</f>
        <v>1132</v>
      </c>
      <c r="D10" s="566">
        <f t="shared" si="3"/>
        <v>476</v>
      </c>
      <c r="E10" s="566">
        <f t="shared" si="3"/>
        <v>102</v>
      </c>
      <c r="F10" s="566">
        <f t="shared" si="3"/>
        <v>55057</v>
      </c>
    </row>
    <row r="11" spans="1:7" ht="35.1" customHeight="1" x14ac:dyDescent="0.2">
      <c r="A11" s="561" t="s">
        <v>410</v>
      </c>
      <c r="B11" s="567">
        <v>0</v>
      </c>
      <c r="C11" s="567">
        <v>0</v>
      </c>
      <c r="D11" s="567">
        <v>0</v>
      </c>
      <c r="E11" s="567"/>
      <c r="F11" s="567">
        <f t="shared" si="1"/>
        <v>0</v>
      </c>
    </row>
    <row r="12" spans="1:7" ht="35.1" customHeight="1" x14ac:dyDescent="0.2">
      <c r="A12" s="561" t="s">
        <v>411</v>
      </c>
      <c r="B12" s="567">
        <v>0</v>
      </c>
      <c r="C12" s="567">
        <v>0</v>
      </c>
      <c r="D12" s="567">
        <v>0</v>
      </c>
      <c r="E12" s="567"/>
      <c r="F12" s="567">
        <f t="shared" si="1"/>
        <v>0</v>
      </c>
    </row>
    <row r="13" spans="1:7" ht="35.1" customHeight="1" x14ac:dyDescent="0.2">
      <c r="A13" s="564" t="s">
        <v>412</v>
      </c>
      <c r="B13" s="566">
        <f>B11-B12</f>
        <v>0</v>
      </c>
      <c r="C13" s="566">
        <f t="shared" ref="C13:F13" si="4">C11-C12</f>
        <v>0</v>
      </c>
      <c r="D13" s="566">
        <f t="shared" si="4"/>
        <v>0</v>
      </c>
      <c r="E13" s="566">
        <f t="shared" si="4"/>
        <v>0</v>
      </c>
      <c r="F13" s="566">
        <f t="shared" si="4"/>
        <v>0</v>
      </c>
    </row>
    <row r="14" spans="1:7" ht="35.1" customHeight="1" x14ac:dyDescent="0.2">
      <c r="A14" s="561" t="s">
        <v>413</v>
      </c>
      <c r="B14" s="567">
        <v>0</v>
      </c>
      <c r="C14" s="567">
        <v>0</v>
      </c>
      <c r="D14" s="567">
        <v>0</v>
      </c>
      <c r="E14" s="567"/>
      <c r="F14" s="567">
        <f t="shared" si="1"/>
        <v>0</v>
      </c>
    </row>
    <row r="15" spans="1:7" ht="35.1" customHeight="1" x14ac:dyDescent="0.2">
      <c r="A15" s="561" t="s">
        <v>414</v>
      </c>
      <c r="B15" s="567">
        <v>0</v>
      </c>
      <c r="C15" s="567">
        <v>0</v>
      </c>
      <c r="D15" s="567">
        <v>0</v>
      </c>
      <c r="E15" s="567"/>
      <c r="F15" s="567">
        <f t="shared" si="1"/>
        <v>0</v>
      </c>
    </row>
    <row r="16" spans="1:7" ht="35.1" customHeight="1" x14ac:dyDescent="0.2">
      <c r="A16" s="564" t="s">
        <v>415</v>
      </c>
      <c r="B16" s="566">
        <f>B14-B15</f>
        <v>0</v>
      </c>
      <c r="C16" s="566">
        <f t="shared" ref="C16:F16" si="5">C14-C15</f>
        <v>0</v>
      </c>
      <c r="D16" s="566">
        <f t="shared" si="5"/>
        <v>0</v>
      </c>
      <c r="E16" s="566">
        <f t="shared" si="5"/>
        <v>0</v>
      </c>
      <c r="F16" s="566">
        <f t="shared" si="5"/>
        <v>0</v>
      </c>
    </row>
    <row r="17" spans="1:6" ht="35.1" customHeight="1" x14ac:dyDescent="0.2">
      <c r="A17" s="564" t="s">
        <v>416</v>
      </c>
      <c r="B17" s="566">
        <f>B13+B16</f>
        <v>0</v>
      </c>
      <c r="C17" s="566">
        <f t="shared" ref="C17:F17" si="6">C13+C16</f>
        <v>0</v>
      </c>
      <c r="D17" s="566">
        <f t="shared" si="6"/>
        <v>0</v>
      </c>
      <c r="E17" s="566">
        <f t="shared" si="6"/>
        <v>0</v>
      </c>
      <c r="F17" s="566">
        <f t="shared" si="6"/>
        <v>0</v>
      </c>
    </row>
    <row r="18" spans="1:6" ht="35.1" customHeight="1" x14ac:dyDescent="0.2">
      <c r="A18" s="568" t="s">
        <v>417</v>
      </c>
      <c r="B18" s="566">
        <f>B10+B17</f>
        <v>53347</v>
      </c>
      <c r="C18" s="566">
        <f t="shared" ref="C18:F18" si="7">C10+C17</f>
        <v>1132</v>
      </c>
      <c r="D18" s="566">
        <f t="shared" si="7"/>
        <v>476</v>
      </c>
      <c r="E18" s="566">
        <f t="shared" si="7"/>
        <v>102</v>
      </c>
      <c r="F18" s="566">
        <f t="shared" si="7"/>
        <v>55057</v>
      </c>
    </row>
    <row r="19" spans="1:6" ht="35.1" customHeight="1" x14ac:dyDescent="0.2">
      <c r="A19" s="564" t="s">
        <v>418</v>
      </c>
      <c r="B19" s="569">
        <v>53347</v>
      </c>
      <c r="C19" s="569">
        <v>1132</v>
      </c>
      <c r="D19" s="569">
        <v>476</v>
      </c>
      <c r="E19" s="569">
        <v>102</v>
      </c>
      <c r="F19" s="569">
        <f t="shared" si="1"/>
        <v>55057</v>
      </c>
    </row>
    <row r="20" spans="1:6" ht="35.1" customHeight="1" x14ac:dyDescent="0.2">
      <c r="A20" s="570" t="s">
        <v>419</v>
      </c>
      <c r="B20" s="569">
        <f>B18-B19</f>
        <v>0</v>
      </c>
      <c r="C20" s="569">
        <f t="shared" ref="C20:F20" si="8">C18-C19</f>
        <v>0</v>
      </c>
      <c r="D20" s="569">
        <f t="shared" si="8"/>
        <v>0</v>
      </c>
      <c r="E20" s="569">
        <f t="shared" si="8"/>
        <v>0</v>
      </c>
      <c r="F20" s="569">
        <f t="shared" si="8"/>
        <v>0</v>
      </c>
    </row>
    <row r="21" spans="1:6" ht="35.1" customHeight="1" x14ac:dyDescent="0.2">
      <c r="A21" s="564" t="s">
        <v>420</v>
      </c>
      <c r="B21" s="569">
        <v>0</v>
      </c>
      <c r="C21" s="569">
        <v>0</v>
      </c>
      <c r="D21" s="569">
        <v>0</v>
      </c>
      <c r="E21" s="569"/>
      <c r="F21" s="569">
        <f t="shared" si="1"/>
        <v>0</v>
      </c>
    </row>
    <row r="22" spans="1:6" ht="35.1" customHeight="1" x14ac:dyDescent="0.2">
      <c r="A22" s="564" t="s">
        <v>421</v>
      </c>
      <c r="B22" s="569">
        <v>0</v>
      </c>
      <c r="C22" s="569">
        <v>0</v>
      </c>
      <c r="D22" s="569">
        <v>0</v>
      </c>
      <c r="E22" s="569"/>
      <c r="F22" s="569">
        <f t="shared" si="1"/>
        <v>0</v>
      </c>
    </row>
    <row r="23" spans="1:6" ht="27" customHeight="1" x14ac:dyDescent="0.2">
      <c r="A23" s="571"/>
      <c r="B23" s="571"/>
      <c r="C23" s="571"/>
      <c r="D23" s="571"/>
      <c r="E23" s="571"/>
      <c r="F23" s="571"/>
    </row>
    <row r="26" spans="1:6" x14ac:dyDescent="0.2">
      <c r="A26" s="572"/>
      <c r="B26" s="232"/>
      <c r="C26" s="572"/>
      <c r="D26" s="572"/>
      <c r="E26" s="572"/>
    </row>
    <row r="27" spans="1:6" x14ac:dyDescent="0.2">
      <c r="A27" s="572"/>
      <c r="B27" s="232"/>
      <c r="C27" s="572"/>
      <c r="D27" s="572"/>
      <c r="E27" s="572"/>
    </row>
    <row r="28" spans="1:6" x14ac:dyDescent="0.2">
      <c r="A28" s="572"/>
      <c r="B28" s="232"/>
      <c r="C28" s="572"/>
      <c r="D28" s="572"/>
      <c r="E28" s="572"/>
      <c r="F28" s="573"/>
    </row>
    <row r="29" spans="1:6" x14ac:dyDescent="0.2">
      <c r="A29" s="572"/>
      <c r="B29" s="232"/>
      <c r="C29" s="572"/>
      <c r="D29" s="572"/>
      <c r="E29" s="572"/>
    </row>
    <row r="30" spans="1:6" x14ac:dyDescent="0.2">
      <c r="A30" s="572"/>
      <c r="B30" s="232"/>
      <c r="C30" s="572"/>
      <c r="D30" s="572"/>
      <c r="E30" s="572"/>
    </row>
    <row r="31" spans="1:6" x14ac:dyDescent="0.2">
      <c r="A31" s="572"/>
      <c r="B31" s="232"/>
      <c r="C31" s="572"/>
      <c r="D31" s="572"/>
      <c r="E31" s="572"/>
    </row>
    <row r="32" spans="1:6" x14ac:dyDescent="0.2">
      <c r="A32" s="572"/>
      <c r="B32" s="232"/>
      <c r="C32" s="572"/>
      <c r="D32" s="572"/>
      <c r="E32" s="572"/>
    </row>
    <row r="33" spans="1:5" x14ac:dyDescent="0.2">
      <c r="A33" s="572"/>
      <c r="B33" s="232"/>
      <c r="C33" s="572"/>
      <c r="D33" s="572"/>
      <c r="E33" s="572"/>
    </row>
    <row r="34" spans="1:5" x14ac:dyDescent="0.2">
      <c r="A34" s="572"/>
      <c r="B34" s="232"/>
      <c r="C34" s="572"/>
      <c r="D34" s="572"/>
      <c r="E34" s="572"/>
    </row>
    <row r="35" spans="1:5" x14ac:dyDescent="0.2">
      <c r="A35" s="572"/>
      <c r="B35" s="572"/>
      <c r="C35" s="572"/>
      <c r="D35" s="572"/>
      <c r="E35" s="572"/>
    </row>
    <row r="36" spans="1:5" x14ac:dyDescent="0.2">
      <c r="A36" s="572"/>
      <c r="B36" s="572"/>
      <c r="C36" s="572"/>
      <c r="D36" s="572"/>
      <c r="E36" s="572"/>
    </row>
    <row r="37" spans="1:5" x14ac:dyDescent="0.2">
      <c r="A37" s="572"/>
      <c r="B37" s="572"/>
      <c r="C37" s="572"/>
      <c r="D37" s="572"/>
      <c r="E37" s="572"/>
    </row>
    <row r="38" spans="1:5" x14ac:dyDescent="0.2">
      <c r="A38" s="572"/>
      <c r="B38" s="572"/>
      <c r="C38" s="572"/>
      <c r="D38" s="572"/>
      <c r="E38" s="572"/>
    </row>
    <row r="39" spans="1:5" x14ac:dyDescent="0.2">
      <c r="A39" s="572"/>
      <c r="B39" s="572"/>
      <c r="C39" s="572"/>
      <c r="D39" s="572"/>
      <c r="E39" s="572"/>
    </row>
    <row r="40" spans="1:5" x14ac:dyDescent="0.2">
      <c r="A40" s="572"/>
      <c r="B40" s="572"/>
      <c r="C40" s="572"/>
      <c r="D40" s="572"/>
      <c r="E40" s="572"/>
    </row>
    <row r="41" spans="1:5" x14ac:dyDescent="0.2">
      <c r="A41" s="572"/>
      <c r="B41" s="572"/>
      <c r="C41" s="572"/>
      <c r="D41" s="572"/>
      <c r="E41" s="572"/>
    </row>
    <row r="42" spans="1:5" x14ac:dyDescent="0.2">
      <c r="A42" s="572"/>
      <c r="B42" s="572"/>
      <c r="C42" s="572"/>
      <c r="D42" s="572"/>
      <c r="E42" s="572"/>
    </row>
  </sheetData>
  <mergeCells count="1">
    <mergeCell ref="A1:F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45" firstPageNumber="53" fitToHeight="0" orientation="portrait" useFirstPageNumber="1" r:id="rId1"/>
  <headerFooter>
    <oddHeader>&amp;R&amp;"Times New Roman CE,Félkövér dőlt"&amp;11 20. melléklet a .../2019.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FC79-2027-4A33-8166-F7944E06BB87}">
  <sheetPr>
    <tabColor rgb="FF92D050"/>
  </sheetPr>
  <dimension ref="A1:K21"/>
  <sheetViews>
    <sheetView zoomScaleNormal="100" workbookViewId="0">
      <selection activeCell="F10" sqref="F10"/>
    </sheetView>
  </sheetViews>
  <sheetFormatPr defaultRowHeight="12.75" x14ac:dyDescent="0.2"/>
  <cols>
    <col min="1" max="1" width="6.83203125" style="762" customWidth="1"/>
    <col min="2" max="2" width="32.33203125" style="763" customWidth="1"/>
    <col min="3" max="3" width="17" style="763" customWidth="1"/>
    <col min="4" max="9" width="12.83203125" style="763" customWidth="1"/>
    <col min="10" max="10" width="13.83203125" style="763" customWidth="1"/>
    <col min="11" max="11" width="4" style="763" customWidth="1"/>
    <col min="12" max="256" width="9.33203125" style="763"/>
    <col min="257" max="257" width="6.83203125" style="763" customWidth="1"/>
    <col min="258" max="258" width="32.33203125" style="763" customWidth="1"/>
    <col min="259" max="259" width="17" style="763" customWidth="1"/>
    <col min="260" max="265" width="12.83203125" style="763" customWidth="1"/>
    <col min="266" max="266" width="13.83203125" style="763" customWidth="1"/>
    <col min="267" max="267" width="4" style="763" customWidth="1"/>
    <col min="268" max="512" width="9.33203125" style="763"/>
    <col min="513" max="513" width="6.83203125" style="763" customWidth="1"/>
    <col min="514" max="514" width="32.33203125" style="763" customWidth="1"/>
    <col min="515" max="515" width="17" style="763" customWidth="1"/>
    <col min="516" max="521" width="12.83203125" style="763" customWidth="1"/>
    <col min="522" max="522" width="13.83203125" style="763" customWidth="1"/>
    <col min="523" max="523" width="4" style="763" customWidth="1"/>
    <col min="524" max="768" width="9.33203125" style="763"/>
    <col min="769" max="769" width="6.83203125" style="763" customWidth="1"/>
    <col min="770" max="770" width="32.33203125" style="763" customWidth="1"/>
    <col min="771" max="771" width="17" style="763" customWidth="1"/>
    <col min="772" max="777" width="12.83203125" style="763" customWidth="1"/>
    <col min="778" max="778" width="13.83203125" style="763" customWidth="1"/>
    <col min="779" max="779" width="4" style="763" customWidth="1"/>
    <col min="780" max="1024" width="9.33203125" style="763"/>
    <col min="1025" max="1025" width="6.83203125" style="763" customWidth="1"/>
    <col min="1026" max="1026" width="32.33203125" style="763" customWidth="1"/>
    <col min="1027" max="1027" width="17" style="763" customWidth="1"/>
    <col min="1028" max="1033" width="12.83203125" style="763" customWidth="1"/>
    <col min="1034" max="1034" width="13.83203125" style="763" customWidth="1"/>
    <col min="1035" max="1035" width="4" style="763" customWidth="1"/>
    <col min="1036" max="1280" width="9.33203125" style="763"/>
    <col min="1281" max="1281" width="6.83203125" style="763" customWidth="1"/>
    <col min="1282" max="1282" width="32.33203125" style="763" customWidth="1"/>
    <col min="1283" max="1283" width="17" style="763" customWidth="1"/>
    <col min="1284" max="1289" width="12.83203125" style="763" customWidth="1"/>
    <col min="1290" max="1290" width="13.83203125" style="763" customWidth="1"/>
    <col min="1291" max="1291" width="4" style="763" customWidth="1"/>
    <col min="1292" max="1536" width="9.33203125" style="763"/>
    <col min="1537" max="1537" width="6.83203125" style="763" customWidth="1"/>
    <col min="1538" max="1538" width="32.33203125" style="763" customWidth="1"/>
    <col min="1539" max="1539" width="17" style="763" customWidth="1"/>
    <col min="1540" max="1545" width="12.83203125" style="763" customWidth="1"/>
    <col min="1546" max="1546" width="13.83203125" style="763" customWidth="1"/>
    <col min="1547" max="1547" width="4" style="763" customWidth="1"/>
    <col min="1548" max="1792" width="9.33203125" style="763"/>
    <col min="1793" max="1793" width="6.83203125" style="763" customWidth="1"/>
    <col min="1794" max="1794" width="32.33203125" style="763" customWidth="1"/>
    <col min="1795" max="1795" width="17" style="763" customWidth="1"/>
    <col min="1796" max="1801" width="12.83203125" style="763" customWidth="1"/>
    <col min="1802" max="1802" width="13.83203125" style="763" customWidth="1"/>
    <col min="1803" max="1803" width="4" style="763" customWidth="1"/>
    <col min="1804" max="2048" width="9.33203125" style="763"/>
    <col min="2049" max="2049" width="6.83203125" style="763" customWidth="1"/>
    <col min="2050" max="2050" width="32.33203125" style="763" customWidth="1"/>
    <col min="2051" max="2051" width="17" style="763" customWidth="1"/>
    <col min="2052" max="2057" width="12.83203125" style="763" customWidth="1"/>
    <col min="2058" max="2058" width="13.83203125" style="763" customWidth="1"/>
    <col min="2059" max="2059" width="4" style="763" customWidth="1"/>
    <col min="2060" max="2304" width="9.33203125" style="763"/>
    <col min="2305" max="2305" width="6.83203125" style="763" customWidth="1"/>
    <col min="2306" max="2306" width="32.33203125" style="763" customWidth="1"/>
    <col min="2307" max="2307" width="17" style="763" customWidth="1"/>
    <col min="2308" max="2313" width="12.83203125" style="763" customWidth="1"/>
    <col min="2314" max="2314" width="13.83203125" style="763" customWidth="1"/>
    <col min="2315" max="2315" width="4" style="763" customWidth="1"/>
    <col min="2316" max="2560" width="9.33203125" style="763"/>
    <col min="2561" max="2561" width="6.83203125" style="763" customWidth="1"/>
    <col min="2562" max="2562" width="32.33203125" style="763" customWidth="1"/>
    <col min="2563" max="2563" width="17" style="763" customWidth="1"/>
    <col min="2564" max="2569" width="12.83203125" style="763" customWidth="1"/>
    <col min="2570" max="2570" width="13.83203125" style="763" customWidth="1"/>
    <col min="2571" max="2571" width="4" style="763" customWidth="1"/>
    <col min="2572" max="2816" width="9.33203125" style="763"/>
    <col min="2817" max="2817" width="6.83203125" style="763" customWidth="1"/>
    <col min="2818" max="2818" width="32.33203125" style="763" customWidth="1"/>
    <col min="2819" max="2819" width="17" style="763" customWidth="1"/>
    <col min="2820" max="2825" width="12.83203125" style="763" customWidth="1"/>
    <col min="2826" max="2826" width="13.83203125" style="763" customWidth="1"/>
    <col min="2827" max="2827" width="4" style="763" customWidth="1"/>
    <col min="2828" max="3072" width="9.33203125" style="763"/>
    <col min="3073" max="3073" width="6.83203125" style="763" customWidth="1"/>
    <col min="3074" max="3074" width="32.33203125" style="763" customWidth="1"/>
    <col min="3075" max="3075" width="17" style="763" customWidth="1"/>
    <col min="3076" max="3081" width="12.83203125" style="763" customWidth="1"/>
    <col min="3082" max="3082" width="13.83203125" style="763" customWidth="1"/>
    <col min="3083" max="3083" width="4" style="763" customWidth="1"/>
    <col min="3084" max="3328" width="9.33203125" style="763"/>
    <col min="3329" max="3329" width="6.83203125" style="763" customWidth="1"/>
    <col min="3330" max="3330" width="32.33203125" style="763" customWidth="1"/>
    <col min="3331" max="3331" width="17" style="763" customWidth="1"/>
    <col min="3332" max="3337" width="12.83203125" style="763" customWidth="1"/>
    <col min="3338" max="3338" width="13.83203125" style="763" customWidth="1"/>
    <col min="3339" max="3339" width="4" style="763" customWidth="1"/>
    <col min="3340" max="3584" width="9.33203125" style="763"/>
    <col min="3585" max="3585" width="6.83203125" style="763" customWidth="1"/>
    <col min="3586" max="3586" width="32.33203125" style="763" customWidth="1"/>
    <col min="3587" max="3587" width="17" style="763" customWidth="1"/>
    <col min="3588" max="3593" width="12.83203125" style="763" customWidth="1"/>
    <col min="3594" max="3594" width="13.83203125" style="763" customWidth="1"/>
    <col min="3595" max="3595" width="4" style="763" customWidth="1"/>
    <col min="3596" max="3840" width="9.33203125" style="763"/>
    <col min="3841" max="3841" width="6.83203125" style="763" customWidth="1"/>
    <col min="3842" max="3842" width="32.33203125" style="763" customWidth="1"/>
    <col min="3843" max="3843" width="17" style="763" customWidth="1"/>
    <col min="3844" max="3849" width="12.83203125" style="763" customWidth="1"/>
    <col min="3850" max="3850" width="13.83203125" style="763" customWidth="1"/>
    <col min="3851" max="3851" width="4" style="763" customWidth="1"/>
    <col min="3852" max="4096" width="9.33203125" style="763"/>
    <col min="4097" max="4097" width="6.83203125" style="763" customWidth="1"/>
    <col min="4098" max="4098" width="32.33203125" style="763" customWidth="1"/>
    <col min="4099" max="4099" width="17" style="763" customWidth="1"/>
    <col min="4100" max="4105" width="12.83203125" style="763" customWidth="1"/>
    <col min="4106" max="4106" width="13.83203125" style="763" customWidth="1"/>
    <col min="4107" max="4107" width="4" style="763" customWidth="1"/>
    <col min="4108" max="4352" width="9.33203125" style="763"/>
    <col min="4353" max="4353" width="6.83203125" style="763" customWidth="1"/>
    <col min="4354" max="4354" width="32.33203125" style="763" customWidth="1"/>
    <col min="4355" max="4355" width="17" style="763" customWidth="1"/>
    <col min="4356" max="4361" width="12.83203125" style="763" customWidth="1"/>
    <col min="4362" max="4362" width="13.83203125" style="763" customWidth="1"/>
    <col min="4363" max="4363" width="4" style="763" customWidth="1"/>
    <col min="4364" max="4608" width="9.33203125" style="763"/>
    <col min="4609" max="4609" width="6.83203125" style="763" customWidth="1"/>
    <col min="4610" max="4610" width="32.33203125" style="763" customWidth="1"/>
    <col min="4611" max="4611" width="17" style="763" customWidth="1"/>
    <col min="4612" max="4617" width="12.83203125" style="763" customWidth="1"/>
    <col min="4618" max="4618" width="13.83203125" style="763" customWidth="1"/>
    <col min="4619" max="4619" width="4" style="763" customWidth="1"/>
    <col min="4620" max="4864" width="9.33203125" style="763"/>
    <col min="4865" max="4865" width="6.83203125" style="763" customWidth="1"/>
    <col min="4866" max="4866" width="32.33203125" style="763" customWidth="1"/>
    <col min="4867" max="4867" width="17" style="763" customWidth="1"/>
    <col min="4868" max="4873" width="12.83203125" style="763" customWidth="1"/>
    <col min="4874" max="4874" width="13.83203125" style="763" customWidth="1"/>
    <col min="4875" max="4875" width="4" style="763" customWidth="1"/>
    <col min="4876" max="5120" width="9.33203125" style="763"/>
    <col min="5121" max="5121" width="6.83203125" style="763" customWidth="1"/>
    <col min="5122" max="5122" width="32.33203125" style="763" customWidth="1"/>
    <col min="5123" max="5123" width="17" style="763" customWidth="1"/>
    <col min="5124" max="5129" width="12.83203125" style="763" customWidth="1"/>
    <col min="5130" max="5130" width="13.83203125" style="763" customWidth="1"/>
    <col min="5131" max="5131" width="4" style="763" customWidth="1"/>
    <col min="5132" max="5376" width="9.33203125" style="763"/>
    <col min="5377" max="5377" width="6.83203125" style="763" customWidth="1"/>
    <col min="5378" max="5378" width="32.33203125" style="763" customWidth="1"/>
    <col min="5379" max="5379" width="17" style="763" customWidth="1"/>
    <col min="5380" max="5385" width="12.83203125" style="763" customWidth="1"/>
    <col min="5386" max="5386" width="13.83203125" style="763" customWidth="1"/>
    <col min="5387" max="5387" width="4" style="763" customWidth="1"/>
    <col min="5388" max="5632" width="9.33203125" style="763"/>
    <col min="5633" max="5633" width="6.83203125" style="763" customWidth="1"/>
    <col min="5634" max="5634" width="32.33203125" style="763" customWidth="1"/>
    <col min="5635" max="5635" width="17" style="763" customWidth="1"/>
    <col min="5636" max="5641" width="12.83203125" style="763" customWidth="1"/>
    <col min="5642" max="5642" width="13.83203125" style="763" customWidth="1"/>
    <col min="5643" max="5643" width="4" style="763" customWidth="1"/>
    <col min="5644" max="5888" width="9.33203125" style="763"/>
    <col min="5889" max="5889" width="6.83203125" style="763" customWidth="1"/>
    <col min="5890" max="5890" width="32.33203125" style="763" customWidth="1"/>
    <col min="5891" max="5891" width="17" style="763" customWidth="1"/>
    <col min="5892" max="5897" width="12.83203125" style="763" customWidth="1"/>
    <col min="5898" max="5898" width="13.83203125" style="763" customWidth="1"/>
    <col min="5899" max="5899" width="4" style="763" customWidth="1"/>
    <col min="5900" max="6144" width="9.33203125" style="763"/>
    <col min="6145" max="6145" width="6.83203125" style="763" customWidth="1"/>
    <col min="6146" max="6146" width="32.33203125" style="763" customWidth="1"/>
    <col min="6147" max="6147" width="17" style="763" customWidth="1"/>
    <col min="6148" max="6153" width="12.83203125" style="763" customWidth="1"/>
    <col min="6154" max="6154" width="13.83203125" style="763" customWidth="1"/>
    <col min="6155" max="6155" width="4" style="763" customWidth="1"/>
    <col min="6156" max="6400" width="9.33203125" style="763"/>
    <col min="6401" max="6401" width="6.83203125" style="763" customWidth="1"/>
    <col min="6402" max="6402" width="32.33203125" style="763" customWidth="1"/>
    <col min="6403" max="6403" width="17" style="763" customWidth="1"/>
    <col min="6404" max="6409" width="12.83203125" style="763" customWidth="1"/>
    <col min="6410" max="6410" width="13.83203125" style="763" customWidth="1"/>
    <col min="6411" max="6411" width="4" style="763" customWidth="1"/>
    <col min="6412" max="6656" width="9.33203125" style="763"/>
    <col min="6657" max="6657" width="6.83203125" style="763" customWidth="1"/>
    <col min="6658" max="6658" width="32.33203125" style="763" customWidth="1"/>
    <col min="6659" max="6659" width="17" style="763" customWidth="1"/>
    <col min="6660" max="6665" width="12.83203125" style="763" customWidth="1"/>
    <col min="6666" max="6666" width="13.83203125" style="763" customWidth="1"/>
    <col min="6667" max="6667" width="4" style="763" customWidth="1"/>
    <col min="6668" max="6912" width="9.33203125" style="763"/>
    <col min="6913" max="6913" width="6.83203125" style="763" customWidth="1"/>
    <col min="6914" max="6914" width="32.33203125" style="763" customWidth="1"/>
    <col min="6915" max="6915" width="17" style="763" customWidth="1"/>
    <col min="6916" max="6921" width="12.83203125" style="763" customWidth="1"/>
    <col min="6922" max="6922" width="13.83203125" style="763" customWidth="1"/>
    <col min="6923" max="6923" width="4" style="763" customWidth="1"/>
    <col min="6924" max="7168" width="9.33203125" style="763"/>
    <col min="7169" max="7169" width="6.83203125" style="763" customWidth="1"/>
    <col min="7170" max="7170" width="32.33203125" style="763" customWidth="1"/>
    <col min="7171" max="7171" width="17" style="763" customWidth="1"/>
    <col min="7172" max="7177" width="12.83203125" style="763" customWidth="1"/>
    <col min="7178" max="7178" width="13.83203125" style="763" customWidth="1"/>
    <col min="7179" max="7179" width="4" style="763" customWidth="1"/>
    <col min="7180" max="7424" width="9.33203125" style="763"/>
    <col min="7425" max="7425" width="6.83203125" style="763" customWidth="1"/>
    <col min="7426" max="7426" width="32.33203125" style="763" customWidth="1"/>
    <col min="7427" max="7427" width="17" style="763" customWidth="1"/>
    <col min="7428" max="7433" width="12.83203125" style="763" customWidth="1"/>
    <col min="7434" max="7434" width="13.83203125" style="763" customWidth="1"/>
    <col min="7435" max="7435" width="4" style="763" customWidth="1"/>
    <col min="7436" max="7680" width="9.33203125" style="763"/>
    <col min="7681" max="7681" width="6.83203125" style="763" customWidth="1"/>
    <col min="7682" max="7682" width="32.33203125" style="763" customWidth="1"/>
    <col min="7683" max="7683" width="17" style="763" customWidth="1"/>
    <col min="7684" max="7689" width="12.83203125" style="763" customWidth="1"/>
    <col min="7690" max="7690" width="13.83203125" style="763" customWidth="1"/>
    <col min="7691" max="7691" width="4" style="763" customWidth="1"/>
    <col min="7692" max="7936" width="9.33203125" style="763"/>
    <col min="7937" max="7937" width="6.83203125" style="763" customWidth="1"/>
    <col min="7938" max="7938" width="32.33203125" style="763" customWidth="1"/>
    <col min="7939" max="7939" width="17" style="763" customWidth="1"/>
    <col min="7940" max="7945" width="12.83203125" style="763" customWidth="1"/>
    <col min="7946" max="7946" width="13.83203125" style="763" customWidth="1"/>
    <col min="7947" max="7947" width="4" style="763" customWidth="1"/>
    <col min="7948" max="8192" width="9.33203125" style="763"/>
    <col min="8193" max="8193" width="6.83203125" style="763" customWidth="1"/>
    <col min="8194" max="8194" width="32.33203125" style="763" customWidth="1"/>
    <col min="8195" max="8195" width="17" style="763" customWidth="1"/>
    <col min="8196" max="8201" width="12.83203125" style="763" customWidth="1"/>
    <col min="8202" max="8202" width="13.83203125" style="763" customWidth="1"/>
    <col min="8203" max="8203" width="4" style="763" customWidth="1"/>
    <col min="8204" max="8448" width="9.33203125" style="763"/>
    <col min="8449" max="8449" width="6.83203125" style="763" customWidth="1"/>
    <col min="8450" max="8450" width="32.33203125" style="763" customWidth="1"/>
    <col min="8451" max="8451" width="17" style="763" customWidth="1"/>
    <col min="8452" max="8457" width="12.83203125" style="763" customWidth="1"/>
    <col min="8458" max="8458" width="13.83203125" style="763" customWidth="1"/>
    <col min="8459" max="8459" width="4" style="763" customWidth="1"/>
    <col min="8460" max="8704" width="9.33203125" style="763"/>
    <col min="8705" max="8705" width="6.83203125" style="763" customWidth="1"/>
    <col min="8706" max="8706" width="32.33203125" style="763" customWidth="1"/>
    <col min="8707" max="8707" width="17" style="763" customWidth="1"/>
    <col min="8708" max="8713" width="12.83203125" style="763" customWidth="1"/>
    <col min="8714" max="8714" width="13.83203125" style="763" customWidth="1"/>
    <col min="8715" max="8715" width="4" style="763" customWidth="1"/>
    <col min="8716" max="8960" width="9.33203125" style="763"/>
    <col min="8961" max="8961" width="6.83203125" style="763" customWidth="1"/>
    <col min="8962" max="8962" width="32.33203125" style="763" customWidth="1"/>
    <col min="8963" max="8963" width="17" style="763" customWidth="1"/>
    <col min="8964" max="8969" width="12.83203125" style="763" customWidth="1"/>
    <col min="8970" max="8970" width="13.83203125" style="763" customWidth="1"/>
    <col min="8971" max="8971" width="4" style="763" customWidth="1"/>
    <col min="8972" max="9216" width="9.33203125" style="763"/>
    <col min="9217" max="9217" width="6.83203125" style="763" customWidth="1"/>
    <col min="9218" max="9218" width="32.33203125" style="763" customWidth="1"/>
    <col min="9219" max="9219" width="17" style="763" customWidth="1"/>
    <col min="9220" max="9225" width="12.83203125" style="763" customWidth="1"/>
    <col min="9226" max="9226" width="13.83203125" style="763" customWidth="1"/>
    <col min="9227" max="9227" width="4" style="763" customWidth="1"/>
    <col min="9228" max="9472" width="9.33203125" style="763"/>
    <col min="9473" max="9473" width="6.83203125" style="763" customWidth="1"/>
    <col min="9474" max="9474" width="32.33203125" style="763" customWidth="1"/>
    <col min="9475" max="9475" width="17" style="763" customWidth="1"/>
    <col min="9476" max="9481" width="12.83203125" style="763" customWidth="1"/>
    <col min="9482" max="9482" width="13.83203125" style="763" customWidth="1"/>
    <col min="9483" max="9483" width="4" style="763" customWidth="1"/>
    <col min="9484" max="9728" width="9.33203125" style="763"/>
    <col min="9729" max="9729" width="6.83203125" style="763" customWidth="1"/>
    <col min="9730" max="9730" width="32.33203125" style="763" customWidth="1"/>
    <col min="9731" max="9731" width="17" style="763" customWidth="1"/>
    <col min="9732" max="9737" width="12.83203125" style="763" customWidth="1"/>
    <col min="9738" max="9738" width="13.83203125" style="763" customWidth="1"/>
    <col min="9739" max="9739" width="4" style="763" customWidth="1"/>
    <col min="9740" max="9984" width="9.33203125" style="763"/>
    <col min="9985" max="9985" width="6.83203125" style="763" customWidth="1"/>
    <col min="9986" max="9986" width="32.33203125" style="763" customWidth="1"/>
    <col min="9987" max="9987" width="17" style="763" customWidth="1"/>
    <col min="9988" max="9993" width="12.83203125" style="763" customWidth="1"/>
    <col min="9994" max="9994" width="13.83203125" style="763" customWidth="1"/>
    <col min="9995" max="9995" width="4" style="763" customWidth="1"/>
    <col min="9996" max="10240" width="9.33203125" style="763"/>
    <col min="10241" max="10241" width="6.83203125" style="763" customWidth="1"/>
    <col min="10242" max="10242" width="32.33203125" style="763" customWidth="1"/>
    <col min="10243" max="10243" width="17" style="763" customWidth="1"/>
    <col min="10244" max="10249" width="12.83203125" style="763" customWidth="1"/>
    <col min="10250" max="10250" width="13.83203125" style="763" customWidth="1"/>
    <col min="10251" max="10251" width="4" style="763" customWidth="1"/>
    <col min="10252" max="10496" width="9.33203125" style="763"/>
    <col min="10497" max="10497" width="6.83203125" style="763" customWidth="1"/>
    <col min="10498" max="10498" width="32.33203125" style="763" customWidth="1"/>
    <col min="10499" max="10499" width="17" style="763" customWidth="1"/>
    <col min="10500" max="10505" width="12.83203125" style="763" customWidth="1"/>
    <col min="10506" max="10506" width="13.83203125" style="763" customWidth="1"/>
    <col min="10507" max="10507" width="4" style="763" customWidth="1"/>
    <col min="10508" max="10752" width="9.33203125" style="763"/>
    <col min="10753" max="10753" width="6.83203125" style="763" customWidth="1"/>
    <col min="10754" max="10754" width="32.33203125" style="763" customWidth="1"/>
    <col min="10755" max="10755" width="17" style="763" customWidth="1"/>
    <col min="10756" max="10761" width="12.83203125" style="763" customWidth="1"/>
    <col min="10762" max="10762" width="13.83203125" style="763" customWidth="1"/>
    <col min="10763" max="10763" width="4" style="763" customWidth="1"/>
    <col min="10764" max="11008" width="9.33203125" style="763"/>
    <col min="11009" max="11009" width="6.83203125" style="763" customWidth="1"/>
    <col min="11010" max="11010" width="32.33203125" style="763" customWidth="1"/>
    <col min="11011" max="11011" width="17" style="763" customWidth="1"/>
    <col min="11012" max="11017" width="12.83203125" style="763" customWidth="1"/>
    <col min="11018" max="11018" width="13.83203125" style="763" customWidth="1"/>
    <col min="11019" max="11019" width="4" style="763" customWidth="1"/>
    <col min="11020" max="11264" width="9.33203125" style="763"/>
    <col min="11265" max="11265" width="6.83203125" style="763" customWidth="1"/>
    <col min="11266" max="11266" width="32.33203125" style="763" customWidth="1"/>
    <col min="11267" max="11267" width="17" style="763" customWidth="1"/>
    <col min="11268" max="11273" width="12.83203125" style="763" customWidth="1"/>
    <col min="11274" max="11274" width="13.83203125" style="763" customWidth="1"/>
    <col min="11275" max="11275" width="4" style="763" customWidth="1"/>
    <col min="11276" max="11520" width="9.33203125" style="763"/>
    <col min="11521" max="11521" width="6.83203125" style="763" customWidth="1"/>
    <col min="11522" max="11522" width="32.33203125" style="763" customWidth="1"/>
    <col min="11523" max="11523" width="17" style="763" customWidth="1"/>
    <col min="11524" max="11529" width="12.83203125" style="763" customWidth="1"/>
    <col min="11530" max="11530" width="13.83203125" style="763" customWidth="1"/>
    <col min="11531" max="11531" width="4" style="763" customWidth="1"/>
    <col min="11532" max="11776" width="9.33203125" style="763"/>
    <col min="11777" max="11777" width="6.83203125" style="763" customWidth="1"/>
    <col min="11778" max="11778" width="32.33203125" style="763" customWidth="1"/>
    <col min="11779" max="11779" width="17" style="763" customWidth="1"/>
    <col min="11780" max="11785" width="12.83203125" style="763" customWidth="1"/>
    <col min="11786" max="11786" width="13.83203125" style="763" customWidth="1"/>
    <col min="11787" max="11787" width="4" style="763" customWidth="1"/>
    <col min="11788" max="12032" width="9.33203125" style="763"/>
    <col min="12033" max="12033" width="6.83203125" style="763" customWidth="1"/>
    <col min="12034" max="12034" width="32.33203125" style="763" customWidth="1"/>
    <col min="12035" max="12035" width="17" style="763" customWidth="1"/>
    <col min="12036" max="12041" width="12.83203125" style="763" customWidth="1"/>
    <col min="12042" max="12042" width="13.83203125" style="763" customWidth="1"/>
    <col min="12043" max="12043" width="4" style="763" customWidth="1"/>
    <col min="12044" max="12288" width="9.33203125" style="763"/>
    <col min="12289" max="12289" width="6.83203125" style="763" customWidth="1"/>
    <col min="12290" max="12290" width="32.33203125" style="763" customWidth="1"/>
    <col min="12291" max="12291" width="17" style="763" customWidth="1"/>
    <col min="12292" max="12297" width="12.83203125" style="763" customWidth="1"/>
    <col min="12298" max="12298" width="13.83203125" style="763" customWidth="1"/>
    <col min="12299" max="12299" width="4" style="763" customWidth="1"/>
    <col min="12300" max="12544" width="9.33203125" style="763"/>
    <col min="12545" max="12545" width="6.83203125" style="763" customWidth="1"/>
    <col min="12546" max="12546" width="32.33203125" style="763" customWidth="1"/>
    <col min="12547" max="12547" width="17" style="763" customWidth="1"/>
    <col min="12548" max="12553" width="12.83203125" style="763" customWidth="1"/>
    <col min="12554" max="12554" width="13.83203125" style="763" customWidth="1"/>
    <col min="12555" max="12555" width="4" style="763" customWidth="1"/>
    <col min="12556" max="12800" width="9.33203125" style="763"/>
    <col min="12801" max="12801" width="6.83203125" style="763" customWidth="1"/>
    <col min="12802" max="12802" width="32.33203125" style="763" customWidth="1"/>
    <col min="12803" max="12803" width="17" style="763" customWidth="1"/>
    <col min="12804" max="12809" width="12.83203125" style="763" customWidth="1"/>
    <col min="12810" max="12810" width="13.83203125" style="763" customWidth="1"/>
    <col min="12811" max="12811" width="4" style="763" customWidth="1"/>
    <col min="12812" max="13056" width="9.33203125" style="763"/>
    <col min="13057" max="13057" width="6.83203125" style="763" customWidth="1"/>
    <col min="13058" max="13058" width="32.33203125" style="763" customWidth="1"/>
    <col min="13059" max="13059" width="17" style="763" customWidth="1"/>
    <col min="13060" max="13065" width="12.83203125" style="763" customWidth="1"/>
    <col min="13066" max="13066" width="13.83203125" style="763" customWidth="1"/>
    <col min="13067" max="13067" width="4" style="763" customWidth="1"/>
    <col min="13068" max="13312" width="9.33203125" style="763"/>
    <col min="13313" max="13313" width="6.83203125" style="763" customWidth="1"/>
    <col min="13314" max="13314" width="32.33203125" style="763" customWidth="1"/>
    <col min="13315" max="13315" width="17" style="763" customWidth="1"/>
    <col min="13316" max="13321" width="12.83203125" style="763" customWidth="1"/>
    <col min="13322" max="13322" width="13.83203125" style="763" customWidth="1"/>
    <col min="13323" max="13323" width="4" style="763" customWidth="1"/>
    <col min="13324" max="13568" width="9.33203125" style="763"/>
    <col min="13569" max="13569" width="6.83203125" style="763" customWidth="1"/>
    <col min="13570" max="13570" width="32.33203125" style="763" customWidth="1"/>
    <col min="13571" max="13571" width="17" style="763" customWidth="1"/>
    <col min="13572" max="13577" width="12.83203125" style="763" customWidth="1"/>
    <col min="13578" max="13578" width="13.83203125" style="763" customWidth="1"/>
    <col min="13579" max="13579" width="4" style="763" customWidth="1"/>
    <col min="13580" max="13824" width="9.33203125" style="763"/>
    <col min="13825" max="13825" width="6.83203125" style="763" customWidth="1"/>
    <col min="13826" max="13826" width="32.33203125" style="763" customWidth="1"/>
    <col min="13827" max="13827" width="17" style="763" customWidth="1"/>
    <col min="13828" max="13833" width="12.83203125" style="763" customWidth="1"/>
    <col min="13834" max="13834" width="13.83203125" style="763" customWidth="1"/>
    <col min="13835" max="13835" width="4" style="763" customWidth="1"/>
    <col min="13836" max="14080" width="9.33203125" style="763"/>
    <col min="14081" max="14081" width="6.83203125" style="763" customWidth="1"/>
    <col min="14082" max="14082" width="32.33203125" style="763" customWidth="1"/>
    <col min="14083" max="14083" width="17" style="763" customWidth="1"/>
    <col min="14084" max="14089" width="12.83203125" style="763" customWidth="1"/>
    <col min="14090" max="14090" width="13.83203125" style="763" customWidth="1"/>
    <col min="14091" max="14091" width="4" style="763" customWidth="1"/>
    <col min="14092" max="14336" width="9.33203125" style="763"/>
    <col min="14337" max="14337" width="6.83203125" style="763" customWidth="1"/>
    <col min="14338" max="14338" width="32.33203125" style="763" customWidth="1"/>
    <col min="14339" max="14339" width="17" style="763" customWidth="1"/>
    <col min="14340" max="14345" width="12.83203125" style="763" customWidth="1"/>
    <col min="14346" max="14346" width="13.83203125" style="763" customWidth="1"/>
    <col min="14347" max="14347" width="4" style="763" customWidth="1"/>
    <col min="14348" max="14592" width="9.33203125" style="763"/>
    <col min="14593" max="14593" width="6.83203125" style="763" customWidth="1"/>
    <col min="14594" max="14594" width="32.33203125" style="763" customWidth="1"/>
    <col min="14595" max="14595" width="17" style="763" customWidth="1"/>
    <col min="14596" max="14601" width="12.83203125" style="763" customWidth="1"/>
    <col min="14602" max="14602" width="13.83203125" style="763" customWidth="1"/>
    <col min="14603" max="14603" width="4" style="763" customWidth="1"/>
    <col min="14604" max="14848" width="9.33203125" style="763"/>
    <col min="14849" max="14849" width="6.83203125" style="763" customWidth="1"/>
    <col min="14850" max="14850" width="32.33203125" style="763" customWidth="1"/>
    <col min="14851" max="14851" width="17" style="763" customWidth="1"/>
    <col min="14852" max="14857" width="12.83203125" style="763" customWidth="1"/>
    <col min="14858" max="14858" width="13.83203125" style="763" customWidth="1"/>
    <col min="14859" max="14859" width="4" style="763" customWidth="1"/>
    <col min="14860" max="15104" width="9.33203125" style="763"/>
    <col min="15105" max="15105" width="6.83203125" style="763" customWidth="1"/>
    <col min="15106" max="15106" width="32.33203125" style="763" customWidth="1"/>
    <col min="15107" max="15107" width="17" style="763" customWidth="1"/>
    <col min="15108" max="15113" width="12.83203125" style="763" customWidth="1"/>
    <col min="15114" max="15114" width="13.83203125" style="763" customWidth="1"/>
    <col min="15115" max="15115" width="4" style="763" customWidth="1"/>
    <col min="15116" max="15360" width="9.33203125" style="763"/>
    <col min="15361" max="15361" width="6.83203125" style="763" customWidth="1"/>
    <col min="15362" max="15362" width="32.33203125" style="763" customWidth="1"/>
    <col min="15363" max="15363" width="17" style="763" customWidth="1"/>
    <col min="15364" max="15369" width="12.83203125" style="763" customWidth="1"/>
    <col min="15370" max="15370" width="13.83203125" style="763" customWidth="1"/>
    <col min="15371" max="15371" width="4" style="763" customWidth="1"/>
    <col min="15372" max="15616" width="9.33203125" style="763"/>
    <col min="15617" max="15617" width="6.83203125" style="763" customWidth="1"/>
    <col min="15618" max="15618" width="32.33203125" style="763" customWidth="1"/>
    <col min="15619" max="15619" width="17" style="763" customWidth="1"/>
    <col min="15620" max="15625" width="12.83203125" style="763" customWidth="1"/>
    <col min="15626" max="15626" width="13.83203125" style="763" customWidth="1"/>
    <col min="15627" max="15627" width="4" style="763" customWidth="1"/>
    <col min="15628" max="15872" width="9.33203125" style="763"/>
    <col min="15873" max="15873" width="6.83203125" style="763" customWidth="1"/>
    <col min="15874" max="15874" width="32.33203125" style="763" customWidth="1"/>
    <col min="15875" max="15875" width="17" style="763" customWidth="1"/>
    <col min="15876" max="15881" width="12.83203125" style="763" customWidth="1"/>
    <col min="15882" max="15882" width="13.83203125" style="763" customWidth="1"/>
    <col min="15883" max="15883" width="4" style="763" customWidth="1"/>
    <col min="15884" max="16128" width="9.33203125" style="763"/>
    <col min="16129" max="16129" width="6.83203125" style="763" customWidth="1"/>
    <col min="16130" max="16130" width="32.33203125" style="763" customWidth="1"/>
    <col min="16131" max="16131" width="17" style="763" customWidth="1"/>
    <col min="16132" max="16137" width="12.83203125" style="763" customWidth="1"/>
    <col min="16138" max="16138" width="13.83203125" style="763" customWidth="1"/>
    <col min="16139" max="16139" width="4" style="763" customWidth="1"/>
    <col min="16140" max="16384" width="9.33203125" style="763"/>
  </cols>
  <sheetData>
    <row r="1" spans="1:11" x14ac:dyDescent="0.2">
      <c r="J1" s="824" t="s">
        <v>680</v>
      </c>
    </row>
    <row r="2" spans="1:11" ht="15.75" x14ac:dyDescent="0.2">
      <c r="A2" s="959" t="s">
        <v>662</v>
      </c>
      <c r="B2" s="959"/>
      <c r="C2" s="959"/>
      <c r="D2" s="959"/>
      <c r="E2" s="959"/>
      <c r="F2" s="959"/>
      <c r="G2" s="959"/>
      <c r="H2" s="959"/>
      <c r="I2" s="959"/>
      <c r="J2" s="959"/>
    </row>
    <row r="3" spans="1:11" ht="15.75" x14ac:dyDescent="0.2">
      <c r="A3" s="959" t="s">
        <v>444</v>
      </c>
      <c r="B3" s="959"/>
      <c r="C3" s="959"/>
      <c r="D3" s="959"/>
      <c r="E3" s="959"/>
      <c r="F3" s="959"/>
      <c r="G3" s="959"/>
      <c r="H3" s="959"/>
      <c r="I3" s="959"/>
      <c r="J3" s="959"/>
    </row>
    <row r="4" spans="1:11" ht="14.25" thickBot="1" x14ac:dyDescent="0.25">
      <c r="A4" s="825"/>
      <c r="B4" s="826"/>
      <c r="C4" s="826"/>
      <c r="D4" s="826"/>
      <c r="E4" s="826"/>
      <c r="F4" s="826"/>
      <c r="G4" s="826"/>
      <c r="H4" s="826"/>
      <c r="I4" s="826"/>
      <c r="J4" s="827" t="s">
        <v>433</v>
      </c>
      <c r="K4" s="1016"/>
    </row>
    <row r="5" spans="1:11" s="831" customFormat="1" ht="14.25" x14ac:dyDescent="0.2">
      <c r="A5" s="1017" t="s">
        <v>2</v>
      </c>
      <c r="B5" s="1019" t="s">
        <v>663</v>
      </c>
      <c r="C5" s="1019" t="s">
        <v>664</v>
      </c>
      <c r="D5" s="1019" t="s">
        <v>665</v>
      </c>
      <c r="E5" s="1019" t="s">
        <v>666</v>
      </c>
      <c r="F5" s="828" t="s">
        <v>667</v>
      </c>
      <c r="G5" s="829"/>
      <c r="H5" s="829"/>
      <c r="I5" s="830"/>
      <c r="J5" s="1022" t="s">
        <v>668</v>
      </c>
      <c r="K5" s="1016"/>
    </row>
    <row r="6" spans="1:11" s="835" customFormat="1" ht="22.5" customHeight="1" thickBot="1" x14ac:dyDescent="0.25">
      <c r="A6" s="1018"/>
      <c r="B6" s="1020"/>
      <c r="C6" s="1020"/>
      <c r="D6" s="1021"/>
      <c r="E6" s="1021"/>
      <c r="F6" s="832" t="s">
        <v>336</v>
      </c>
      <c r="G6" s="833" t="s">
        <v>337</v>
      </c>
      <c r="H6" s="833" t="s">
        <v>669</v>
      </c>
      <c r="I6" s="834" t="s">
        <v>670</v>
      </c>
      <c r="J6" s="1023"/>
      <c r="K6" s="1016"/>
    </row>
    <row r="7" spans="1:11" s="840" customFormat="1" ht="11.25" thickBot="1" x14ac:dyDescent="0.25">
      <c r="A7" s="836" t="s">
        <v>5</v>
      </c>
      <c r="B7" s="837" t="s">
        <v>671</v>
      </c>
      <c r="C7" s="838" t="s">
        <v>7</v>
      </c>
      <c r="D7" s="838" t="s">
        <v>8</v>
      </c>
      <c r="E7" s="838" t="s">
        <v>263</v>
      </c>
      <c r="F7" s="838" t="s">
        <v>286</v>
      </c>
      <c r="G7" s="838" t="s">
        <v>365</v>
      </c>
      <c r="H7" s="838" t="s">
        <v>615</v>
      </c>
      <c r="I7" s="838" t="s">
        <v>616</v>
      </c>
      <c r="J7" s="839" t="s">
        <v>672</v>
      </c>
      <c r="K7" s="1016"/>
    </row>
    <row r="8" spans="1:11" ht="21" x14ac:dyDescent="0.2">
      <c r="A8" s="841" t="s">
        <v>9</v>
      </c>
      <c r="B8" s="842" t="s">
        <v>673</v>
      </c>
      <c r="C8" s="843"/>
      <c r="D8" s="844">
        <f t="shared" ref="D8:I8" si="0">SUM(D9:D10)</f>
        <v>0</v>
      </c>
      <c r="E8" s="844">
        <f t="shared" si="0"/>
        <v>0</v>
      </c>
      <c r="F8" s="844">
        <f t="shared" si="0"/>
        <v>0</v>
      </c>
      <c r="G8" s="844">
        <f t="shared" si="0"/>
        <v>0</v>
      </c>
      <c r="H8" s="844">
        <f t="shared" si="0"/>
        <v>0</v>
      </c>
      <c r="I8" s="845">
        <f t="shared" si="0"/>
        <v>0</v>
      </c>
      <c r="J8" s="846">
        <f t="shared" ref="J8:J20" si="1">SUM(F8:I8)</f>
        <v>0</v>
      </c>
      <c r="K8" s="1016"/>
    </row>
    <row r="9" spans="1:11" x14ac:dyDescent="0.2">
      <c r="A9" s="847" t="s">
        <v>12</v>
      </c>
      <c r="B9" s="848" t="s">
        <v>674</v>
      </c>
      <c r="C9" s="849"/>
      <c r="D9" s="850"/>
      <c r="E9" s="850"/>
      <c r="F9" s="850"/>
      <c r="G9" s="850"/>
      <c r="H9" s="850"/>
      <c r="I9" s="851"/>
      <c r="J9" s="852">
        <f t="shared" si="1"/>
        <v>0</v>
      </c>
      <c r="K9" s="1016"/>
    </row>
    <row r="10" spans="1:11" x14ac:dyDescent="0.2">
      <c r="A10" s="847" t="s">
        <v>15</v>
      </c>
      <c r="B10" s="848" t="s">
        <v>674</v>
      </c>
      <c r="C10" s="849"/>
      <c r="D10" s="850"/>
      <c r="E10" s="850"/>
      <c r="F10" s="850"/>
      <c r="G10" s="850"/>
      <c r="H10" s="850"/>
      <c r="I10" s="851"/>
      <c r="J10" s="852">
        <f t="shared" si="1"/>
        <v>0</v>
      </c>
      <c r="K10" s="1016"/>
    </row>
    <row r="11" spans="1:11" ht="21" x14ac:dyDescent="0.2">
      <c r="A11" s="847" t="s">
        <v>18</v>
      </c>
      <c r="B11" s="853" t="s">
        <v>675</v>
      </c>
      <c r="C11" s="854"/>
      <c r="D11" s="855">
        <f t="shared" ref="D11:I11" si="2">SUM(D12:D13)</f>
        <v>0</v>
      </c>
      <c r="E11" s="855">
        <f t="shared" si="2"/>
        <v>0</v>
      </c>
      <c r="F11" s="855">
        <f t="shared" si="2"/>
        <v>0</v>
      </c>
      <c r="G11" s="855">
        <f t="shared" si="2"/>
        <v>0</v>
      </c>
      <c r="H11" s="855">
        <f t="shared" si="2"/>
        <v>0</v>
      </c>
      <c r="I11" s="856">
        <f t="shared" si="2"/>
        <v>0</v>
      </c>
      <c r="J11" s="857">
        <f t="shared" si="1"/>
        <v>0</v>
      </c>
      <c r="K11" s="1016"/>
    </row>
    <row r="12" spans="1:11" x14ac:dyDescent="0.2">
      <c r="A12" s="847" t="s">
        <v>21</v>
      </c>
      <c r="B12" s="848" t="s">
        <v>674</v>
      </c>
      <c r="C12" s="849"/>
      <c r="D12" s="850"/>
      <c r="E12" s="850"/>
      <c r="F12" s="850"/>
      <c r="G12" s="850"/>
      <c r="H12" s="850"/>
      <c r="I12" s="851"/>
      <c r="J12" s="852">
        <f t="shared" si="1"/>
        <v>0</v>
      </c>
      <c r="K12" s="1016"/>
    </row>
    <row r="13" spans="1:11" x14ac:dyDescent="0.2">
      <c r="A13" s="847" t="s">
        <v>24</v>
      </c>
      <c r="B13" s="848" t="s">
        <v>674</v>
      </c>
      <c r="C13" s="849"/>
      <c r="D13" s="850"/>
      <c r="E13" s="850"/>
      <c r="F13" s="850"/>
      <c r="G13" s="850"/>
      <c r="H13" s="850"/>
      <c r="I13" s="851"/>
      <c r="J13" s="852">
        <f t="shared" si="1"/>
        <v>0</v>
      </c>
      <c r="K13" s="1016"/>
    </row>
    <row r="14" spans="1:11" x14ac:dyDescent="0.2">
      <c r="A14" s="847" t="s">
        <v>27</v>
      </c>
      <c r="B14" s="858" t="s">
        <v>676</v>
      </c>
      <c r="C14" s="854"/>
      <c r="D14" s="855">
        <f t="shared" ref="D14:I14" si="3">SUM(D15:D15)</f>
        <v>0</v>
      </c>
      <c r="E14" s="855">
        <f t="shared" si="3"/>
        <v>0</v>
      </c>
      <c r="F14" s="855">
        <f t="shared" si="3"/>
        <v>0</v>
      </c>
      <c r="G14" s="855">
        <f t="shared" si="3"/>
        <v>0</v>
      </c>
      <c r="H14" s="855">
        <f t="shared" si="3"/>
        <v>0</v>
      </c>
      <c r="I14" s="856">
        <f t="shared" si="3"/>
        <v>0</v>
      </c>
      <c r="J14" s="857">
        <f t="shared" si="1"/>
        <v>0</v>
      </c>
      <c r="K14" s="1016"/>
    </row>
    <row r="15" spans="1:11" x14ac:dyDescent="0.2">
      <c r="A15" s="847" t="s">
        <v>30</v>
      </c>
      <c r="B15" s="848" t="s">
        <v>674</v>
      </c>
      <c r="C15" s="849"/>
      <c r="D15" s="850"/>
      <c r="E15" s="850"/>
      <c r="F15" s="850"/>
      <c r="G15" s="850"/>
      <c r="H15" s="850"/>
      <c r="I15" s="851"/>
      <c r="J15" s="852">
        <f t="shared" si="1"/>
        <v>0</v>
      </c>
      <c r="K15" s="1016"/>
    </row>
    <row r="16" spans="1:11" x14ac:dyDescent="0.2">
      <c r="A16" s="847" t="s">
        <v>33</v>
      </c>
      <c r="B16" s="858" t="s">
        <v>677</v>
      </c>
      <c r="C16" s="854"/>
      <c r="D16" s="855">
        <f t="shared" ref="D16:I16" si="4">SUM(D17:D17)</f>
        <v>0</v>
      </c>
      <c r="E16" s="855">
        <f t="shared" si="4"/>
        <v>0</v>
      </c>
      <c r="F16" s="855">
        <f t="shared" si="4"/>
        <v>0</v>
      </c>
      <c r="G16" s="855">
        <f t="shared" si="4"/>
        <v>0</v>
      </c>
      <c r="H16" s="855">
        <f t="shared" si="4"/>
        <v>0</v>
      </c>
      <c r="I16" s="856">
        <f t="shared" si="4"/>
        <v>0</v>
      </c>
      <c r="J16" s="857">
        <f t="shared" si="1"/>
        <v>0</v>
      </c>
      <c r="K16" s="1016"/>
    </row>
    <row r="17" spans="1:11" x14ac:dyDescent="0.2">
      <c r="A17" s="847" t="s">
        <v>36</v>
      </c>
      <c r="B17" s="848" t="s">
        <v>674</v>
      </c>
      <c r="C17" s="849"/>
      <c r="D17" s="850"/>
      <c r="E17" s="850"/>
      <c r="F17" s="850"/>
      <c r="G17" s="850"/>
      <c r="H17" s="850"/>
      <c r="I17" s="851"/>
      <c r="J17" s="852">
        <f t="shared" si="1"/>
        <v>0</v>
      </c>
      <c r="K17" s="1016"/>
    </row>
    <row r="18" spans="1:11" ht="21" customHeight="1" x14ac:dyDescent="0.2">
      <c r="A18" s="859" t="s">
        <v>38</v>
      </c>
      <c r="B18" s="860" t="s">
        <v>678</v>
      </c>
      <c r="C18" s="861"/>
      <c r="D18" s="862">
        <f t="shared" ref="D18:I18" si="5">SUM(D19:D20)</f>
        <v>0</v>
      </c>
      <c r="E18" s="862">
        <f t="shared" si="5"/>
        <v>0</v>
      </c>
      <c r="F18" s="862">
        <f t="shared" si="5"/>
        <v>0</v>
      </c>
      <c r="G18" s="862">
        <f t="shared" si="5"/>
        <v>0</v>
      </c>
      <c r="H18" s="862">
        <f t="shared" si="5"/>
        <v>0</v>
      </c>
      <c r="I18" s="863">
        <f t="shared" si="5"/>
        <v>0</v>
      </c>
      <c r="J18" s="857">
        <f t="shared" si="1"/>
        <v>0</v>
      </c>
      <c r="K18" s="1016"/>
    </row>
    <row r="19" spans="1:11" ht="21" customHeight="1" x14ac:dyDescent="0.2">
      <c r="A19" s="859" t="s">
        <v>40</v>
      </c>
      <c r="B19" s="848"/>
      <c r="C19" s="849"/>
      <c r="D19" s="850"/>
      <c r="E19" s="850"/>
      <c r="F19" s="850"/>
      <c r="G19" s="850"/>
      <c r="H19" s="850"/>
      <c r="I19" s="851"/>
      <c r="J19" s="852">
        <f t="shared" si="1"/>
        <v>0</v>
      </c>
      <c r="K19" s="1016"/>
    </row>
    <row r="20" spans="1:11" ht="13.5" thickBot="1" x14ac:dyDescent="0.25">
      <c r="A20" s="859" t="s">
        <v>42</v>
      </c>
      <c r="B20" s="848" t="s">
        <v>674</v>
      </c>
      <c r="C20" s="864"/>
      <c r="D20" s="865"/>
      <c r="E20" s="865"/>
      <c r="F20" s="865"/>
      <c r="G20" s="865"/>
      <c r="H20" s="865"/>
      <c r="I20" s="866"/>
      <c r="J20" s="852">
        <f t="shared" si="1"/>
        <v>0</v>
      </c>
      <c r="K20" s="1016"/>
    </row>
    <row r="21" spans="1:11" ht="13.5" thickBot="1" x14ac:dyDescent="0.25">
      <c r="A21" s="867" t="s">
        <v>44</v>
      </c>
      <c r="B21" s="868" t="s">
        <v>679</v>
      </c>
      <c r="C21" s="869"/>
      <c r="D21" s="870">
        <f t="shared" ref="D21:J21" si="6">D8+D11+D14+D16+D18</f>
        <v>0</v>
      </c>
      <c r="E21" s="870">
        <f t="shared" si="6"/>
        <v>0</v>
      </c>
      <c r="F21" s="870">
        <f t="shared" si="6"/>
        <v>0</v>
      </c>
      <c r="G21" s="870">
        <f t="shared" si="6"/>
        <v>0</v>
      </c>
      <c r="H21" s="870">
        <f t="shared" si="6"/>
        <v>0</v>
      </c>
      <c r="I21" s="871">
        <f t="shared" si="6"/>
        <v>0</v>
      </c>
      <c r="J21" s="872">
        <f t="shared" si="6"/>
        <v>0</v>
      </c>
      <c r="K21" s="1016"/>
    </row>
  </sheetData>
  <mergeCells count="9">
    <mergeCell ref="A2:J2"/>
    <mergeCell ref="A3:J3"/>
    <mergeCell ref="K4:K21"/>
    <mergeCell ref="A5:A6"/>
    <mergeCell ref="B5:B6"/>
    <mergeCell ref="C5:C6"/>
    <mergeCell ref="D5:D6"/>
    <mergeCell ref="E5:E6"/>
    <mergeCell ref="J5:J6"/>
  </mergeCells>
  <pageMargins left="0.7" right="0.7" top="0.75" bottom="0.75" header="0.3" footer="0.3"/>
  <pageSetup paperSize="9" scale="99" orientation="landscape" horizontalDpi="4294967295" verticalDpi="4294967295" r:id="rId1"/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2BFD-F2CF-4161-8EDA-25C3A25D619D}">
  <sheetPr>
    <tabColor rgb="FF92D050"/>
  </sheetPr>
  <dimension ref="A1:J21"/>
  <sheetViews>
    <sheetView workbookViewId="0">
      <selection activeCell="J31" sqref="J31"/>
    </sheetView>
  </sheetViews>
  <sheetFormatPr defaultRowHeight="12.75" x14ac:dyDescent="0.2"/>
  <cols>
    <col min="1" max="1" width="5.5" style="801" customWidth="1"/>
    <col min="2" max="2" width="36.83203125" style="801" customWidth="1"/>
    <col min="3" max="8" width="13.83203125" style="801" customWidth="1"/>
    <col min="9" max="9" width="15.1640625" style="801" customWidth="1"/>
    <col min="10" max="10" width="5" style="801" customWidth="1"/>
    <col min="11" max="256" width="9.33203125" style="801"/>
    <col min="257" max="257" width="5.5" style="801" customWidth="1"/>
    <col min="258" max="258" width="36.83203125" style="801" customWidth="1"/>
    <col min="259" max="264" width="13.83203125" style="801" customWidth="1"/>
    <col min="265" max="265" width="15.1640625" style="801" customWidth="1"/>
    <col min="266" max="266" width="5" style="801" customWidth="1"/>
    <col min="267" max="512" width="9.33203125" style="801"/>
    <col min="513" max="513" width="5.5" style="801" customWidth="1"/>
    <col min="514" max="514" width="36.83203125" style="801" customWidth="1"/>
    <col min="515" max="520" width="13.83203125" style="801" customWidth="1"/>
    <col min="521" max="521" width="15.1640625" style="801" customWidth="1"/>
    <col min="522" max="522" width="5" style="801" customWidth="1"/>
    <col min="523" max="768" width="9.33203125" style="801"/>
    <col min="769" max="769" width="5.5" style="801" customWidth="1"/>
    <col min="770" max="770" width="36.83203125" style="801" customWidth="1"/>
    <col min="771" max="776" width="13.83203125" style="801" customWidth="1"/>
    <col min="777" max="777" width="15.1640625" style="801" customWidth="1"/>
    <col min="778" max="778" width="5" style="801" customWidth="1"/>
    <col min="779" max="1024" width="9.33203125" style="801"/>
    <col min="1025" max="1025" width="5.5" style="801" customWidth="1"/>
    <col min="1026" max="1026" width="36.83203125" style="801" customWidth="1"/>
    <col min="1027" max="1032" width="13.83203125" style="801" customWidth="1"/>
    <col min="1033" max="1033" width="15.1640625" style="801" customWidth="1"/>
    <col min="1034" max="1034" width="5" style="801" customWidth="1"/>
    <col min="1035" max="1280" width="9.33203125" style="801"/>
    <col min="1281" max="1281" width="5.5" style="801" customWidth="1"/>
    <col min="1282" max="1282" width="36.83203125" style="801" customWidth="1"/>
    <col min="1283" max="1288" width="13.83203125" style="801" customWidth="1"/>
    <col min="1289" max="1289" width="15.1640625" style="801" customWidth="1"/>
    <col min="1290" max="1290" width="5" style="801" customWidth="1"/>
    <col min="1291" max="1536" width="9.33203125" style="801"/>
    <col min="1537" max="1537" width="5.5" style="801" customWidth="1"/>
    <col min="1538" max="1538" width="36.83203125" style="801" customWidth="1"/>
    <col min="1539" max="1544" width="13.83203125" style="801" customWidth="1"/>
    <col min="1545" max="1545" width="15.1640625" style="801" customWidth="1"/>
    <col min="1546" max="1546" width="5" style="801" customWidth="1"/>
    <col min="1547" max="1792" width="9.33203125" style="801"/>
    <col min="1793" max="1793" width="5.5" style="801" customWidth="1"/>
    <col min="1794" max="1794" width="36.83203125" style="801" customWidth="1"/>
    <col min="1795" max="1800" width="13.83203125" style="801" customWidth="1"/>
    <col min="1801" max="1801" width="15.1640625" style="801" customWidth="1"/>
    <col min="1802" max="1802" width="5" style="801" customWidth="1"/>
    <col min="1803" max="2048" width="9.33203125" style="801"/>
    <col min="2049" max="2049" width="5.5" style="801" customWidth="1"/>
    <col min="2050" max="2050" width="36.83203125" style="801" customWidth="1"/>
    <col min="2051" max="2056" width="13.83203125" style="801" customWidth="1"/>
    <col min="2057" max="2057" width="15.1640625" style="801" customWidth="1"/>
    <col min="2058" max="2058" width="5" style="801" customWidth="1"/>
    <col min="2059" max="2304" width="9.33203125" style="801"/>
    <col min="2305" max="2305" width="5.5" style="801" customWidth="1"/>
    <col min="2306" max="2306" width="36.83203125" style="801" customWidth="1"/>
    <col min="2307" max="2312" width="13.83203125" style="801" customWidth="1"/>
    <col min="2313" max="2313" width="15.1640625" style="801" customWidth="1"/>
    <col min="2314" max="2314" width="5" style="801" customWidth="1"/>
    <col min="2315" max="2560" width="9.33203125" style="801"/>
    <col min="2561" max="2561" width="5.5" style="801" customWidth="1"/>
    <col min="2562" max="2562" width="36.83203125" style="801" customWidth="1"/>
    <col min="2563" max="2568" width="13.83203125" style="801" customWidth="1"/>
    <col min="2569" max="2569" width="15.1640625" style="801" customWidth="1"/>
    <col min="2570" max="2570" width="5" style="801" customWidth="1"/>
    <col min="2571" max="2816" width="9.33203125" style="801"/>
    <col min="2817" max="2817" width="5.5" style="801" customWidth="1"/>
    <col min="2818" max="2818" width="36.83203125" style="801" customWidth="1"/>
    <col min="2819" max="2824" width="13.83203125" style="801" customWidth="1"/>
    <col min="2825" max="2825" width="15.1640625" style="801" customWidth="1"/>
    <col min="2826" max="2826" width="5" style="801" customWidth="1"/>
    <col min="2827" max="3072" width="9.33203125" style="801"/>
    <col min="3073" max="3073" width="5.5" style="801" customWidth="1"/>
    <col min="3074" max="3074" width="36.83203125" style="801" customWidth="1"/>
    <col min="3075" max="3080" width="13.83203125" style="801" customWidth="1"/>
    <col min="3081" max="3081" width="15.1640625" style="801" customWidth="1"/>
    <col min="3082" max="3082" width="5" style="801" customWidth="1"/>
    <col min="3083" max="3328" width="9.33203125" style="801"/>
    <col min="3329" max="3329" width="5.5" style="801" customWidth="1"/>
    <col min="3330" max="3330" width="36.83203125" style="801" customWidth="1"/>
    <col min="3331" max="3336" width="13.83203125" style="801" customWidth="1"/>
    <col min="3337" max="3337" width="15.1640625" style="801" customWidth="1"/>
    <col min="3338" max="3338" width="5" style="801" customWidth="1"/>
    <col min="3339" max="3584" width="9.33203125" style="801"/>
    <col min="3585" max="3585" width="5.5" style="801" customWidth="1"/>
    <col min="3586" max="3586" width="36.83203125" style="801" customWidth="1"/>
    <col min="3587" max="3592" width="13.83203125" style="801" customWidth="1"/>
    <col min="3593" max="3593" width="15.1640625" style="801" customWidth="1"/>
    <col min="3594" max="3594" width="5" style="801" customWidth="1"/>
    <col min="3595" max="3840" width="9.33203125" style="801"/>
    <col min="3841" max="3841" width="5.5" style="801" customWidth="1"/>
    <col min="3842" max="3842" width="36.83203125" style="801" customWidth="1"/>
    <col min="3843" max="3848" width="13.83203125" style="801" customWidth="1"/>
    <col min="3849" max="3849" width="15.1640625" style="801" customWidth="1"/>
    <col min="3850" max="3850" width="5" style="801" customWidth="1"/>
    <col min="3851" max="4096" width="9.33203125" style="801"/>
    <col min="4097" max="4097" width="5.5" style="801" customWidth="1"/>
    <col min="4098" max="4098" width="36.83203125" style="801" customWidth="1"/>
    <col min="4099" max="4104" width="13.83203125" style="801" customWidth="1"/>
    <col min="4105" max="4105" width="15.1640625" style="801" customWidth="1"/>
    <col min="4106" max="4106" width="5" style="801" customWidth="1"/>
    <col min="4107" max="4352" width="9.33203125" style="801"/>
    <col min="4353" max="4353" width="5.5" style="801" customWidth="1"/>
    <col min="4354" max="4354" width="36.83203125" style="801" customWidth="1"/>
    <col min="4355" max="4360" width="13.83203125" style="801" customWidth="1"/>
    <col min="4361" max="4361" width="15.1640625" style="801" customWidth="1"/>
    <col min="4362" max="4362" width="5" style="801" customWidth="1"/>
    <col min="4363" max="4608" width="9.33203125" style="801"/>
    <col min="4609" max="4609" width="5.5" style="801" customWidth="1"/>
    <col min="4610" max="4610" width="36.83203125" style="801" customWidth="1"/>
    <col min="4611" max="4616" width="13.83203125" style="801" customWidth="1"/>
    <col min="4617" max="4617" width="15.1640625" style="801" customWidth="1"/>
    <col min="4618" max="4618" width="5" style="801" customWidth="1"/>
    <col min="4619" max="4864" width="9.33203125" style="801"/>
    <col min="4865" max="4865" width="5.5" style="801" customWidth="1"/>
    <col min="4866" max="4866" width="36.83203125" style="801" customWidth="1"/>
    <col min="4867" max="4872" width="13.83203125" style="801" customWidth="1"/>
    <col min="4873" max="4873" width="15.1640625" style="801" customWidth="1"/>
    <col min="4874" max="4874" width="5" style="801" customWidth="1"/>
    <col min="4875" max="5120" width="9.33203125" style="801"/>
    <col min="5121" max="5121" width="5.5" style="801" customWidth="1"/>
    <col min="5122" max="5122" width="36.83203125" style="801" customWidth="1"/>
    <col min="5123" max="5128" width="13.83203125" style="801" customWidth="1"/>
    <col min="5129" max="5129" width="15.1640625" style="801" customWidth="1"/>
    <col min="5130" max="5130" width="5" style="801" customWidth="1"/>
    <col min="5131" max="5376" width="9.33203125" style="801"/>
    <col min="5377" max="5377" width="5.5" style="801" customWidth="1"/>
    <col min="5378" max="5378" width="36.83203125" style="801" customWidth="1"/>
    <col min="5379" max="5384" width="13.83203125" style="801" customWidth="1"/>
    <col min="5385" max="5385" width="15.1640625" style="801" customWidth="1"/>
    <col min="5386" max="5386" width="5" style="801" customWidth="1"/>
    <col min="5387" max="5632" width="9.33203125" style="801"/>
    <col min="5633" max="5633" width="5.5" style="801" customWidth="1"/>
    <col min="5634" max="5634" width="36.83203125" style="801" customWidth="1"/>
    <col min="5635" max="5640" width="13.83203125" style="801" customWidth="1"/>
    <col min="5641" max="5641" width="15.1640625" style="801" customWidth="1"/>
    <col min="5642" max="5642" width="5" style="801" customWidth="1"/>
    <col min="5643" max="5888" width="9.33203125" style="801"/>
    <col min="5889" max="5889" width="5.5" style="801" customWidth="1"/>
    <col min="5890" max="5890" width="36.83203125" style="801" customWidth="1"/>
    <col min="5891" max="5896" width="13.83203125" style="801" customWidth="1"/>
    <col min="5897" max="5897" width="15.1640625" style="801" customWidth="1"/>
    <col min="5898" max="5898" width="5" style="801" customWidth="1"/>
    <col min="5899" max="6144" width="9.33203125" style="801"/>
    <col min="6145" max="6145" width="5.5" style="801" customWidth="1"/>
    <col min="6146" max="6146" width="36.83203125" style="801" customWidth="1"/>
    <col min="6147" max="6152" width="13.83203125" style="801" customWidth="1"/>
    <col min="6153" max="6153" width="15.1640625" style="801" customWidth="1"/>
    <col min="6154" max="6154" width="5" style="801" customWidth="1"/>
    <col min="6155" max="6400" width="9.33203125" style="801"/>
    <col min="6401" max="6401" width="5.5" style="801" customWidth="1"/>
    <col min="6402" max="6402" width="36.83203125" style="801" customWidth="1"/>
    <col min="6403" max="6408" width="13.83203125" style="801" customWidth="1"/>
    <col min="6409" max="6409" width="15.1640625" style="801" customWidth="1"/>
    <col min="6410" max="6410" width="5" style="801" customWidth="1"/>
    <col min="6411" max="6656" width="9.33203125" style="801"/>
    <col min="6657" max="6657" width="5.5" style="801" customWidth="1"/>
    <col min="6658" max="6658" width="36.83203125" style="801" customWidth="1"/>
    <col min="6659" max="6664" width="13.83203125" style="801" customWidth="1"/>
    <col min="6665" max="6665" width="15.1640625" style="801" customWidth="1"/>
    <col min="6666" max="6666" width="5" style="801" customWidth="1"/>
    <col min="6667" max="6912" width="9.33203125" style="801"/>
    <col min="6913" max="6913" width="5.5" style="801" customWidth="1"/>
    <col min="6914" max="6914" width="36.83203125" style="801" customWidth="1"/>
    <col min="6915" max="6920" width="13.83203125" style="801" customWidth="1"/>
    <col min="6921" max="6921" width="15.1640625" style="801" customWidth="1"/>
    <col min="6922" max="6922" width="5" style="801" customWidth="1"/>
    <col min="6923" max="7168" width="9.33203125" style="801"/>
    <col min="7169" max="7169" width="5.5" style="801" customWidth="1"/>
    <col min="7170" max="7170" width="36.83203125" style="801" customWidth="1"/>
    <col min="7171" max="7176" width="13.83203125" style="801" customWidth="1"/>
    <col min="7177" max="7177" width="15.1640625" style="801" customWidth="1"/>
    <col min="7178" max="7178" width="5" style="801" customWidth="1"/>
    <col min="7179" max="7424" width="9.33203125" style="801"/>
    <col min="7425" max="7425" width="5.5" style="801" customWidth="1"/>
    <col min="7426" max="7426" width="36.83203125" style="801" customWidth="1"/>
    <col min="7427" max="7432" width="13.83203125" style="801" customWidth="1"/>
    <col min="7433" max="7433" width="15.1640625" style="801" customWidth="1"/>
    <col min="7434" max="7434" width="5" style="801" customWidth="1"/>
    <col min="7435" max="7680" width="9.33203125" style="801"/>
    <col min="7681" max="7681" width="5.5" style="801" customWidth="1"/>
    <col min="7682" max="7682" width="36.83203125" style="801" customWidth="1"/>
    <col min="7683" max="7688" width="13.83203125" style="801" customWidth="1"/>
    <col min="7689" max="7689" width="15.1640625" style="801" customWidth="1"/>
    <col min="7690" max="7690" width="5" style="801" customWidth="1"/>
    <col min="7691" max="7936" width="9.33203125" style="801"/>
    <col min="7937" max="7937" width="5.5" style="801" customWidth="1"/>
    <col min="7938" max="7938" width="36.83203125" style="801" customWidth="1"/>
    <col min="7939" max="7944" width="13.83203125" style="801" customWidth="1"/>
    <col min="7945" max="7945" width="15.1640625" style="801" customWidth="1"/>
    <col min="7946" max="7946" width="5" style="801" customWidth="1"/>
    <col min="7947" max="8192" width="9.33203125" style="801"/>
    <col min="8193" max="8193" width="5.5" style="801" customWidth="1"/>
    <col min="8194" max="8194" width="36.83203125" style="801" customWidth="1"/>
    <col min="8195" max="8200" width="13.83203125" style="801" customWidth="1"/>
    <col min="8201" max="8201" width="15.1640625" style="801" customWidth="1"/>
    <col min="8202" max="8202" width="5" style="801" customWidth="1"/>
    <col min="8203" max="8448" width="9.33203125" style="801"/>
    <col min="8449" max="8449" width="5.5" style="801" customWidth="1"/>
    <col min="8450" max="8450" width="36.83203125" style="801" customWidth="1"/>
    <col min="8451" max="8456" width="13.83203125" style="801" customWidth="1"/>
    <col min="8457" max="8457" width="15.1640625" style="801" customWidth="1"/>
    <col min="8458" max="8458" width="5" style="801" customWidth="1"/>
    <col min="8459" max="8704" width="9.33203125" style="801"/>
    <col min="8705" max="8705" width="5.5" style="801" customWidth="1"/>
    <col min="8706" max="8706" width="36.83203125" style="801" customWidth="1"/>
    <col min="8707" max="8712" width="13.83203125" style="801" customWidth="1"/>
    <col min="8713" max="8713" width="15.1640625" style="801" customWidth="1"/>
    <col min="8714" max="8714" width="5" style="801" customWidth="1"/>
    <col min="8715" max="8960" width="9.33203125" style="801"/>
    <col min="8961" max="8961" width="5.5" style="801" customWidth="1"/>
    <col min="8962" max="8962" width="36.83203125" style="801" customWidth="1"/>
    <col min="8963" max="8968" width="13.83203125" style="801" customWidth="1"/>
    <col min="8969" max="8969" width="15.1640625" style="801" customWidth="1"/>
    <col min="8970" max="8970" width="5" style="801" customWidth="1"/>
    <col min="8971" max="9216" width="9.33203125" style="801"/>
    <col min="9217" max="9217" width="5.5" style="801" customWidth="1"/>
    <col min="9218" max="9218" width="36.83203125" style="801" customWidth="1"/>
    <col min="9219" max="9224" width="13.83203125" style="801" customWidth="1"/>
    <col min="9225" max="9225" width="15.1640625" style="801" customWidth="1"/>
    <col min="9226" max="9226" width="5" style="801" customWidth="1"/>
    <col min="9227" max="9472" width="9.33203125" style="801"/>
    <col min="9473" max="9473" width="5.5" style="801" customWidth="1"/>
    <col min="9474" max="9474" width="36.83203125" style="801" customWidth="1"/>
    <col min="9475" max="9480" width="13.83203125" style="801" customWidth="1"/>
    <col min="9481" max="9481" width="15.1640625" style="801" customWidth="1"/>
    <col min="9482" max="9482" width="5" style="801" customWidth="1"/>
    <col min="9483" max="9728" width="9.33203125" style="801"/>
    <col min="9729" max="9729" width="5.5" style="801" customWidth="1"/>
    <col min="9730" max="9730" width="36.83203125" style="801" customWidth="1"/>
    <col min="9731" max="9736" width="13.83203125" style="801" customWidth="1"/>
    <col min="9737" max="9737" width="15.1640625" style="801" customWidth="1"/>
    <col min="9738" max="9738" width="5" style="801" customWidth="1"/>
    <col min="9739" max="9984" width="9.33203125" style="801"/>
    <col min="9985" max="9985" width="5.5" style="801" customWidth="1"/>
    <col min="9986" max="9986" width="36.83203125" style="801" customWidth="1"/>
    <col min="9987" max="9992" width="13.83203125" style="801" customWidth="1"/>
    <col min="9993" max="9993" width="15.1640625" style="801" customWidth="1"/>
    <col min="9994" max="9994" width="5" style="801" customWidth="1"/>
    <col min="9995" max="10240" width="9.33203125" style="801"/>
    <col min="10241" max="10241" width="5.5" style="801" customWidth="1"/>
    <col min="10242" max="10242" width="36.83203125" style="801" customWidth="1"/>
    <col min="10243" max="10248" width="13.83203125" style="801" customWidth="1"/>
    <col min="10249" max="10249" width="15.1640625" style="801" customWidth="1"/>
    <col min="10250" max="10250" width="5" style="801" customWidth="1"/>
    <col min="10251" max="10496" width="9.33203125" style="801"/>
    <col min="10497" max="10497" width="5.5" style="801" customWidth="1"/>
    <col min="10498" max="10498" width="36.83203125" style="801" customWidth="1"/>
    <col min="10499" max="10504" width="13.83203125" style="801" customWidth="1"/>
    <col min="10505" max="10505" width="15.1640625" style="801" customWidth="1"/>
    <col min="10506" max="10506" width="5" style="801" customWidth="1"/>
    <col min="10507" max="10752" width="9.33203125" style="801"/>
    <col min="10753" max="10753" width="5.5" style="801" customWidth="1"/>
    <col min="10754" max="10754" width="36.83203125" style="801" customWidth="1"/>
    <col min="10755" max="10760" width="13.83203125" style="801" customWidth="1"/>
    <col min="10761" max="10761" width="15.1640625" style="801" customWidth="1"/>
    <col min="10762" max="10762" width="5" style="801" customWidth="1"/>
    <col min="10763" max="11008" width="9.33203125" style="801"/>
    <col min="11009" max="11009" width="5.5" style="801" customWidth="1"/>
    <col min="11010" max="11010" width="36.83203125" style="801" customWidth="1"/>
    <col min="11011" max="11016" width="13.83203125" style="801" customWidth="1"/>
    <col min="11017" max="11017" width="15.1640625" style="801" customWidth="1"/>
    <col min="11018" max="11018" width="5" style="801" customWidth="1"/>
    <col min="11019" max="11264" width="9.33203125" style="801"/>
    <col min="11265" max="11265" width="5.5" style="801" customWidth="1"/>
    <col min="11266" max="11266" width="36.83203125" style="801" customWidth="1"/>
    <col min="11267" max="11272" width="13.83203125" style="801" customWidth="1"/>
    <col min="11273" max="11273" width="15.1640625" style="801" customWidth="1"/>
    <col min="11274" max="11274" width="5" style="801" customWidth="1"/>
    <col min="11275" max="11520" width="9.33203125" style="801"/>
    <col min="11521" max="11521" width="5.5" style="801" customWidth="1"/>
    <col min="11522" max="11522" width="36.83203125" style="801" customWidth="1"/>
    <col min="11523" max="11528" width="13.83203125" style="801" customWidth="1"/>
    <col min="11529" max="11529" width="15.1640625" style="801" customWidth="1"/>
    <col min="11530" max="11530" width="5" style="801" customWidth="1"/>
    <col min="11531" max="11776" width="9.33203125" style="801"/>
    <col min="11777" max="11777" width="5.5" style="801" customWidth="1"/>
    <col min="11778" max="11778" width="36.83203125" style="801" customWidth="1"/>
    <col min="11779" max="11784" width="13.83203125" style="801" customWidth="1"/>
    <col min="11785" max="11785" width="15.1640625" style="801" customWidth="1"/>
    <col min="11786" max="11786" width="5" style="801" customWidth="1"/>
    <col min="11787" max="12032" width="9.33203125" style="801"/>
    <col min="12033" max="12033" width="5.5" style="801" customWidth="1"/>
    <col min="12034" max="12034" width="36.83203125" style="801" customWidth="1"/>
    <col min="12035" max="12040" width="13.83203125" style="801" customWidth="1"/>
    <col min="12041" max="12041" width="15.1640625" style="801" customWidth="1"/>
    <col min="12042" max="12042" width="5" style="801" customWidth="1"/>
    <col min="12043" max="12288" width="9.33203125" style="801"/>
    <col min="12289" max="12289" width="5.5" style="801" customWidth="1"/>
    <col min="12290" max="12290" width="36.83203125" style="801" customWidth="1"/>
    <col min="12291" max="12296" width="13.83203125" style="801" customWidth="1"/>
    <col min="12297" max="12297" width="15.1640625" style="801" customWidth="1"/>
    <col min="12298" max="12298" width="5" style="801" customWidth="1"/>
    <col min="12299" max="12544" width="9.33203125" style="801"/>
    <col min="12545" max="12545" width="5.5" style="801" customWidth="1"/>
    <col min="12546" max="12546" width="36.83203125" style="801" customWidth="1"/>
    <col min="12547" max="12552" width="13.83203125" style="801" customWidth="1"/>
    <col min="12553" max="12553" width="15.1640625" style="801" customWidth="1"/>
    <col min="12554" max="12554" width="5" style="801" customWidth="1"/>
    <col min="12555" max="12800" width="9.33203125" style="801"/>
    <col min="12801" max="12801" width="5.5" style="801" customWidth="1"/>
    <col min="12802" max="12802" width="36.83203125" style="801" customWidth="1"/>
    <col min="12803" max="12808" width="13.83203125" style="801" customWidth="1"/>
    <col min="12809" max="12809" width="15.1640625" style="801" customWidth="1"/>
    <col min="12810" max="12810" width="5" style="801" customWidth="1"/>
    <col min="12811" max="13056" width="9.33203125" style="801"/>
    <col min="13057" max="13057" width="5.5" style="801" customWidth="1"/>
    <col min="13058" max="13058" width="36.83203125" style="801" customWidth="1"/>
    <col min="13059" max="13064" width="13.83203125" style="801" customWidth="1"/>
    <col min="13065" max="13065" width="15.1640625" style="801" customWidth="1"/>
    <col min="13066" max="13066" width="5" style="801" customWidth="1"/>
    <col min="13067" max="13312" width="9.33203125" style="801"/>
    <col min="13313" max="13313" width="5.5" style="801" customWidth="1"/>
    <col min="13314" max="13314" width="36.83203125" style="801" customWidth="1"/>
    <col min="13315" max="13320" width="13.83203125" style="801" customWidth="1"/>
    <col min="13321" max="13321" width="15.1640625" style="801" customWidth="1"/>
    <col min="13322" max="13322" width="5" style="801" customWidth="1"/>
    <col min="13323" max="13568" width="9.33203125" style="801"/>
    <col min="13569" max="13569" width="5.5" style="801" customWidth="1"/>
    <col min="13570" max="13570" width="36.83203125" style="801" customWidth="1"/>
    <col min="13571" max="13576" width="13.83203125" style="801" customWidth="1"/>
    <col min="13577" max="13577" width="15.1640625" style="801" customWidth="1"/>
    <col min="13578" max="13578" width="5" style="801" customWidth="1"/>
    <col min="13579" max="13824" width="9.33203125" style="801"/>
    <col min="13825" max="13825" width="5.5" style="801" customWidth="1"/>
    <col min="13826" max="13826" width="36.83203125" style="801" customWidth="1"/>
    <col min="13827" max="13832" width="13.83203125" style="801" customWidth="1"/>
    <col min="13833" max="13833" width="15.1640625" style="801" customWidth="1"/>
    <col min="13834" max="13834" width="5" style="801" customWidth="1"/>
    <col min="13835" max="14080" width="9.33203125" style="801"/>
    <col min="14081" max="14081" width="5.5" style="801" customWidth="1"/>
    <col min="14082" max="14082" width="36.83203125" style="801" customWidth="1"/>
    <col min="14083" max="14088" width="13.83203125" style="801" customWidth="1"/>
    <col min="14089" max="14089" width="15.1640625" style="801" customWidth="1"/>
    <col min="14090" max="14090" width="5" style="801" customWidth="1"/>
    <col min="14091" max="14336" width="9.33203125" style="801"/>
    <col min="14337" max="14337" width="5.5" style="801" customWidth="1"/>
    <col min="14338" max="14338" width="36.83203125" style="801" customWidth="1"/>
    <col min="14339" max="14344" width="13.83203125" style="801" customWidth="1"/>
    <col min="14345" max="14345" width="15.1640625" style="801" customWidth="1"/>
    <col min="14346" max="14346" width="5" style="801" customWidth="1"/>
    <col min="14347" max="14592" width="9.33203125" style="801"/>
    <col min="14593" max="14593" width="5.5" style="801" customWidth="1"/>
    <col min="14594" max="14594" width="36.83203125" style="801" customWidth="1"/>
    <col min="14595" max="14600" width="13.83203125" style="801" customWidth="1"/>
    <col min="14601" max="14601" width="15.1640625" style="801" customWidth="1"/>
    <col min="14602" max="14602" width="5" style="801" customWidth="1"/>
    <col min="14603" max="14848" width="9.33203125" style="801"/>
    <col min="14849" max="14849" width="5.5" style="801" customWidth="1"/>
    <col min="14850" max="14850" width="36.83203125" style="801" customWidth="1"/>
    <col min="14851" max="14856" width="13.83203125" style="801" customWidth="1"/>
    <col min="14857" max="14857" width="15.1640625" style="801" customWidth="1"/>
    <col min="14858" max="14858" width="5" style="801" customWidth="1"/>
    <col min="14859" max="15104" width="9.33203125" style="801"/>
    <col min="15105" max="15105" width="5.5" style="801" customWidth="1"/>
    <col min="15106" max="15106" width="36.83203125" style="801" customWidth="1"/>
    <col min="15107" max="15112" width="13.83203125" style="801" customWidth="1"/>
    <col min="15113" max="15113" width="15.1640625" style="801" customWidth="1"/>
    <col min="15114" max="15114" width="5" style="801" customWidth="1"/>
    <col min="15115" max="15360" width="9.33203125" style="801"/>
    <col min="15361" max="15361" width="5.5" style="801" customWidth="1"/>
    <col min="15362" max="15362" width="36.83203125" style="801" customWidth="1"/>
    <col min="15363" max="15368" width="13.83203125" style="801" customWidth="1"/>
    <col min="15369" max="15369" width="15.1640625" style="801" customWidth="1"/>
    <col min="15370" max="15370" width="5" style="801" customWidth="1"/>
    <col min="15371" max="15616" width="9.33203125" style="801"/>
    <col min="15617" max="15617" width="5.5" style="801" customWidth="1"/>
    <col min="15618" max="15618" width="36.83203125" style="801" customWidth="1"/>
    <col min="15619" max="15624" width="13.83203125" style="801" customWidth="1"/>
    <col min="15625" max="15625" width="15.1640625" style="801" customWidth="1"/>
    <col min="15626" max="15626" width="5" style="801" customWidth="1"/>
    <col min="15627" max="15872" width="9.33203125" style="801"/>
    <col min="15873" max="15873" width="5.5" style="801" customWidth="1"/>
    <col min="15874" max="15874" width="36.83203125" style="801" customWidth="1"/>
    <col min="15875" max="15880" width="13.83203125" style="801" customWidth="1"/>
    <col min="15881" max="15881" width="15.1640625" style="801" customWidth="1"/>
    <col min="15882" max="15882" width="5" style="801" customWidth="1"/>
    <col min="15883" max="16128" width="9.33203125" style="801"/>
    <col min="16129" max="16129" width="5.5" style="801" customWidth="1"/>
    <col min="16130" max="16130" width="36.83203125" style="801" customWidth="1"/>
    <col min="16131" max="16136" width="13.83203125" style="801" customWidth="1"/>
    <col min="16137" max="16137" width="15.1640625" style="801" customWidth="1"/>
    <col min="16138" max="16138" width="5" style="801" customWidth="1"/>
    <col min="16139" max="16384" width="9.33203125" style="801"/>
  </cols>
  <sheetData>
    <row r="1" spans="1:10" x14ac:dyDescent="0.2">
      <c r="E1" s="824"/>
      <c r="I1" s="824" t="s">
        <v>707</v>
      </c>
    </row>
    <row r="2" spans="1:10" ht="15.75" x14ac:dyDescent="0.2">
      <c r="A2" s="970" t="s">
        <v>681</v>
      </c>
      <c r="B2" s="971"/>
      <c r="C2" s="971"/>
      <c r="D2" s="971"/>
      <c r="E2" s="971"/>
      <c r="F2" s="971"/>
      <c r="G2" s="971"/>
      <c r="H2" s="971"/>
      <c r="I2" s="971"/>
      <c r="J2" s="1024"/>
    </row>
    <row r="3" spans="1:10" ht="15.75" x14ac:dyDescent="0.2">
      <c r="A3" s="970" t="s">
        <v>444</v>
      </c>
      <c r="B3" s="970"/>
      <c r="C3" s="970"/>
      <c r="D3" s="970"/>
      <c r="E3" s="970"/>
      <c r="F3" s="970"/>
      <c r="G3" s="970"/>
      <c r="H3" s="970"/>
      <c r="I3" s="970"/>
      <c r="J3" s="1024"/>
    </row>
    <row r="4" spans="1:10" ht="14.25" thickBot="1" x14ac:dyDescent="0.3">
      <c r="H4" s="1025" t="s">
        <v>402</v>
      </c>
      <c r="I4" s="1025"/>
      <c r="J4" s="1024"/>
    </row>
    <row r="5" spans="1:10" ht="13.5" thickBot="1" x14ac:dyDescent="0.25">
      <c r="A5" s="1026" t="s">
        <v>269</v>
      </c>
      <c r="B5" s="1028" t="s">
        <v>682</v>
      </c>
      <c r="C5" s="1030" t="s">
        <v>683</v>
      </c>
      <c r="D5" s="1032" t="s">
        <v>684</v>
      </c>
      <c r="E5" s="1033"/>
      <c r="F5" s="1033"/>
      <c r="G5" s="1033"/>
      <c r="H5" s="1033"/>
      <c r="I5" s="1034" t="s">
        <v>685</v>
      </c>
      <c r="J5" s="1024"/>
    </row>
    <row r="6" spans="1:10" s="875" customFormat="1" ht="48.75" thickBot="1" x14ac:dyDescent="0.25">
      <c r="A6" s="1027"/>
      <c r="B6" s="1029"/>
      <c r="C6" s="1031"/>
      <c r="D6" s="873" t="s">
        <v>686</v>
      </c>
      <c r="E6" s="873" t="s">
        <v>687</v>
      </c>
      <c r="F6" s="873" t="s">
        <v>688</v>
      </c>
      <c r="G6" s="873" t="s">
        <v>689</v>
      </c>
      <c r="H6" s="874" t="s">
        <v>690</v>
      </c>
      <c r="I6" s="1035"/>
      <c r="J6" s="1024"/>
    </row>
    <row r="7" spans="1:10" s="875" customFormat="1" ht="13.5" thickBot="1" x14ac:dyDescent="0.25">
      <c r="A7" s="876" t="s">
        <v>5</v>
      </c>
      <c r="B7" s="877" t="s">
        <v>6</v>
      </c>
      <c r="C7" s="877" t="s">
        <v>7</v>
      </c>
      <c r="D7" s="877" t="s">
        <v>8</v>
      </c>
      <c r="E7" s="877" t="s">
        <v>263</v>
      </c>
      <c r="F7" s="877" t="s">
        <v>286</v>
      </c>
      <c r="G7" s="877" t="s">
        <v>365</v>
      </c>
      <c r="H7" s="877" t="s">
        <v>691</v>
      </c>
      <c r="I7" s="878" t="s">
        <v>692</v>
      </c>
      <c r="J7" s="1024"/>
    </row>
    <row r="8" spans="1:10" s="875" customFormat="1" ht="18" customHeight="1" x14ac:dyDescent="0.2">
      <c r="A8" s="1036" t="s">
        <v>693</v>
      </c>
      <c r="B8" s="1037"/>
      <c r="C8" s="1037"/>
      <c r="D8" s="1037"/>
      <c r="E8" s="1037"/>
      <c r="F8" s="1037"/>
      <c r="G8" s="1037"/>
      <c r="H8" s="1037"/>
      <c r="I8" s="1038"/>
      <c r="J8" s="1024"/>
    </row>
    <row r="9" spans="1:10" x14ac:dyDescent="0.2">
      <c r="A9" s="879" t="s">
        <v>9</v>
      </c>
      <c r="B9" s="880" t="s">
        <v>694</v>
      </c>
      <c r="C9" s="881"/>
      <c r="D9" s="881"/>
      <c r="E9" s="881"/>
      <c r="F9" s="881"/>
      <c r="G9" s="882"/>
      <c r="H9" s="883">
        <f t="shared" ref="H9:H15" si="0">SUM(D9:G9)</f>
        <v>0</v>
      </c>
      <c r="I9" s="884">
        <f t="shared" ref="I9:I15" si="1">C9+H9</f>
        <v>0</v>
      </c>
      <c r="J9" s="1024"/>
    </row>
    <row r="10" spans="1:10" ht="22.5" x14ac:dyDescent="0.2">
      <c r="A10" s="879" t="s">
        <v>12</v>
      </c>
      <c r="B10" s="880" t="s">
        <v>695</v>
      </c>
      <c r="C10" s="881"/>
      <c r="D10" s="881"/>
      <c r="E10" s="881"/>
      <c r="F10" s="881"/>
      <c r="G10" s="882"/>
      <c r="H10" s="883">
        <f t="shared" si="0"/>
        <v>0</v>
      </c>
      <c r="I10" s="884">
        <f t="shared" si="1"/>
        <v>0</v>
      </c>
      <c r="J10" s="1024"/>
    </row>
    <row r="11" spans="1:10" x14ac:dyDescent="0.2">
      <c r="A11" s="879" t="s">
        <v>15</v>
      </c>
      <c r="B11" s="880" t="s">
        <v>696</v>
      </c>
      <c r="C11" s="881"/>
      <c r="D11" s="881"/>
      <c r="E11" s="881"/>
      <c r="F11" s="881"/>
      <c r="G11" s="882"/>
      <c r="H11" s="883">
        <f t="shared" si="0"/>
        <v>0</v>
      </c>
      <c r="I11" s="884">
        <f t="shared" si="1"/>
        <v>0</v>
      </c>
      <c r="J11" s="1024"/>
    </row>
    <row r="12" spans="1:10" x14ac:dyDescent="0.2">
      <c r="A12" s="879" t="s">
        <v>18</v>
      </c>
      <c r="B12" s="880" t="s">
        <v>697</v>
      </c>
      <c r="C12" s="881"/>
      <c r="D12" s="881"/>
      <c r="E12" s="881"/>
      <c r="F12" s="881"/>
      <c r="G12" s="882"/>
      <c r="H12" s="883">
        <f t="shared" si="0"/>
        <v>0</v>
      </c>
      <c r="I12" s="884">
        <f t="shared" si="1"/>
        <v>0</v>
      </c>
      <c r="J12" s="1024"/>
    </row>
    <row r="13" spans="1:10" ht="22.5" x14ac:dyDescent="0.2">
      <c r="A13" s="879" t="s">
        <v>21</v>
      </c>
      <c r="B13" s="880" t="s">
        <v>698</v>
      </c>
      <c r="C13" s="881"/>
      <c r="D13" s="881"/>
      <c r="E13" s="881"/>
      <c r="F13" s="881"/>
      <c r="G13" s="882"/>
      <c r="H13" s="883">
        <f t="shared" si="0"/>
        <v>0</v>
      </c>
      <c r="I13" s="884">
        <f t="shared" si="1"/>
        <v>0</v>
      </c>
      <c r="J13" s="1024"/>
    </row>
    <row r="14" spans="1:10" x14ac:dyDescent="0.2">
      <c r="A14" s="885" t="s">
        <v>24</v>
      </c>
      <c r="B14" s="886" t="s">
        <v>699</v>
      </c>
      <c r="C14" s="887"/>
      <c r="D14" s="887"/>
      <c r="E14" s="887"/>
      <c r="F14" s="887"/>
      <c r="G14" s="888"/>
      <c r="H14" s="883">
        <f t="shared" si="0"/>
        <v>0</v>
      </c>
      <c r="I14" s="884">
        <f t="shared" si="1"/>
        <v>0</v>
      </c>
      <c r="J14" s="1024"/>
    </row>
    <row r="15" spans="1:10" ht="13.5" thickBot="1" x14ac:dyDescent="0.25">
      <c r="A15" s="889" t="s">
        <v>27</v>
      </c>
      <c r="B15" s="890" t="s">
        <v>700</v>
      </c>
      <c r="C15" s="891"/>
      <c r="D15" s="891"/>
      <c r="E15" s="891"/>
      <c r="F15" s="891"/>
      <c r="G15" s="892"/>
      <c r="H15" s="883">
        <f t="shared" si="0"/>
        <v>0</v>
      </c>
      <c r="I15" s="884">
        <f t="shared" si="1"/>
        <v>0</v>
      </c>
      <c r="J15" s="1024"/>
    </row>
    <row r="16" spans="1:10" s="896" customFormat="1" ht="13.5" thickBot="1" x14ac:dyDescent="0.25">
      <c r="A16" s="1039" t="s">
        <v>701</v>
      </c>
      <c r="B16" s="1040"/>
      <c r="C16" s="893">
        <f t="shared" ref="C16:I16" si="2">SUM(C9:C15)</f>
        <v>0</v>
      </c>
      <c r="D16" s="893">
        <f>SUM(D9:D15)</f>
        <v>0</v>
      </c>
      <c r="E16" s="893">
        <f t="shared" si="2"/>
        <v>0</v>
      </c>
      <c r="F16" s="893">
        <f t="shared" si="2"/>
        <v>0</v>
      </c>
      <c r="G16" s="894">
        <f t="shared" si="2"/>
        <v>0</v>
      </c>
      <c r="H16" s="894">
        <f t="shared" si="2"/>
        <v>0</v>
      </c>
      <c r="I16" s="895">
        <f t="shared" si="2"/>
        <v>0</v>
      </c>
      <c r="J16" s="1024"/>
    </row>
    <row r="17" spans="1:10" s="897" customFormat="1" ht="18" customHeight="1" x14ac:dyDescent="0.2">
      <c r="A17" s="1041" t="s">
        <v>702</v>
      </c>
      <c r="B17" s="1042"/>
      <c r="C17" s="1042"/>
      <c r="D17" s="1042"/>
      <c r="E17" s="1042"/>
      <c r="F17" s="1042"/>
      <c r="G17" s="1042"/>
      <c r="H17" s="1042"/>
      <c r="I17" s="1043"/>
      <c r="J17" s="1024"/>
    </row>
    <row r="18" spans="1:10" s="897" customFormat="1" x14ac:dyDescent="0.2">
      <c r="A18" s="879" t="s">
        <v>9</v>
      </c>
      <c r="B18" s="880" t="s">
        <v>703</v>
      </c>
      <c r="C18" s="881"/>
      <c r="D18" s="881"/>
      <c r="E18" s="881"/>
      <c r="F18" s="881"/>
      <c r="G18" s="882"/>
      <c r="H18" s="883">
        <f>SUM(D18:G18)</f>
        <v>0</v>
      </c>
      <c r="I18" s="884">
        <f>C18+H18</f>
        <v>0</v>
      </c>
      <c r="J18" s="1024"/>
    </row>
    <row r="19" spans="1:10" ht="13.5" thickBot="1" x14ac:dyDescent="0.25">
      <c r="A19" s="889" t="s">
        <v>12</v>
      </c>
      <c r="B19" s="890" t="s">
        <v>704</v>
      </c>
      <c r="C19" s="891"/>
      <c r="D19" s="891"/>
      <c r="E19" s="891"/>
      <c r="F19" s="891"/>
      <c r="G19" s="892"/>
      <c r="H19" s="883">
        <f>SUM(D19:G19)</f>
        <v>0</v>
      </c>
      <c r="I19" s="898">
        <f>C19+H19</f>
        <v>0</v>
      </c>
      <c r="J19" s="1024"/>
    </row>
    <row r="20" spans="1:10" ht="13.5" thickBot="1" x14ac:dyDescent="0.25">
      <c r="A20" s="1039" t="s">
        <v>705</v>
      </c>
      <c r="B20" s="1040"/>
      <c r="C20" s="893">
        <f t="shared" ref="C20:I20" si="3">SUM(C18:C19)</f>
        <v>0</v>
      </c>
      <c r="D20" s="893">
        <f t="shared" si="3"/>
        <v>0</v>
      </c>
      <c r="E20" s="893">
        <f t="shared" si="3"/>
        <v>0</v>
      </c>
      <c r="F20" s="893">
        <f t="shared" si="3"/>
        <v>0</v>
      </c>
      <c r="G20" s="894">
        <f t="shared" si="3"/>
        <v>0</v>
      </c>
      <c r="H20" s="894">
        <f t="shared" si="3"/>
        <v>0</v>
      </c>
      <c r="I20" s="895">
        <f t="shared" si="3"/>
        <v>0</v>
      </c>
      <c r="J20" s="1024"/>
    </row>
    <row r="21" spans="1:10" ht="13.5" thickBot="1" x14ac:dyDescent="0.25">
      <c r="A21" s="1044" t="s">
        <v>706</v>
      </c>
      <c r="B21" s="1045"/>
      <c r="C21" s="899">
        <f t="shared" ref="C21:I21" si="4">C16+C20</f>
        <v>0</v>
      </c>
      <c r="D21" s="899">
        <f t="shared" si="4"/>
        <v>0</v>
      </c>
      <c r="E21" s="899">
        <f t="shared" si="4"/>
        <v>0</v>
      </c>
      <c r="F21" s="899">
        <f t="shared" si="4"/>
        <v>0</v>
      </c>
      <c r="G21" s="899">
        <f t="shared" si="4"/>
        <v>0</v>
      </c>
      <c r="H21" s="899">
        <f t="shared" si="4"/>
        <v>0</v>
      </c>
      <c r="I21" s="895">
        <f t="shared" si="4"/>
        <v>0</v>
      </c>
      <c r="J21" s="1024"/>
    </row>
  </sheetData>
  <mergeCells count="14">
    <mergeCell ref="J2:J21"/>
    <mergeCell ref="A3:I3"/>
    <mergeCell ref="H4:I4"/>
    <mergeCell ref="A5:A6"/>
    <mergeCell ref="B5:B6"/>
    <mergeCell ref="C5:C6"/>
    <mergeCell ref="D5:H5"/>
    <mergeCell ref="I5:I6"/>
    <mergeCell ref="A8:I8"/>
    <mergeCell ref="A16:B16"/>
    <mergeCell ref="A17:I17"/>
    <mergeCell ref="A20:B20"/>
    <mergeCell ref="A21:B21"/>
    <mergeCell ref="A2:I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F59A-12BE-4671-BE11-F87E08F4DFD4}">
  <sheetPr>
    <tabColor rgb="FF92D050"/>
  </sheetPr>
  <dimension ref="A1:D32"/>
  <sheetViews>
    <sheetView tabSelected="1" workbookViewId="0">
      <selection activeCell="D17" sqref="D17"/>
    </sheetView>
  </sheetViews>
  <sheetFormatPr defaultRowHeight="12.75" x14ac:dyDescent="0.2"/>
  <cols>
    <col min="1" max="1" width="5.83203125" style="204" customWidth="1"/>
    <col min="2" max="2" width="55.83203125" style="123" customWidth="1"/>
    <col min="3" max="4" width="14.83203125" style="123" customWidth="1"/>
    <col min="5" max="256" width="9.33203125" style="123"/>
    <col min="257" max="257" width="5.83203125" style="123" customWidth="1"/>
    <col min="258" max="258" width="55.83203125" style="123" customWidth="1"/>
    <col min="259" max="260" width="14.83203125" style="123" customWidth="1"/>
    <col min="261" max="512" width="9.33203125" style="123"/>
    <col min="513" max="513" width="5.83203125" style="123" customWidth="1"/>
    <col min="514" max="514" width="55.83203125" style="123" customWidth="1"/>
    <col min="515" max="516" width="14.83203125" style="123" customWidth="1"/>
    <col min="517" max="768" width="9.33203125" style="123"/>
    <col min="769" max="769" width="5.83203125" style="123" customWidth="1"/>
    <col min="770" max="770" width="55.83203125" style="123" customWidth="1"/>
    <col min="771" max="772" width="14.83203125" style="123" customWidth="1"/>
    <col min="773" max="1024" width="9.33203125" style="123"/>
    <col min="1025" max="1025" width="5.83203125" style="123" customWidth="1"/>
    <col min="1026" max="1026" width="55.83203125" style="123" customWidth="1"/>
    <col min="1027" max="1028" width="14.83203125" style="123" customWidth="1"/>
    <col min="1029" max="1280" width="9.33203125" style="123"/>
    <col min="1281" max="1281" width="5.83203125" style="123" customWidth="1"/>
    <col min="1282" max="1282" width="55.83203125" style="123" customWidth="1"/>
    <col min="1283" max="1284" width="14.83203125" style="123" customWidth="1"/>
    <col min="1285" max="1536" width="9.33203125" style="123"/>
    <col min="1537" max="1537" width="5.83203125" style="123" customWidth="1"/>
    <col min="1538" max="1538" width="55.83203125" style="123" customWidth="1"/>
    <col min="1539" max="1540" width="14.83203125" style="123" customWidth="1"/>
    <col min="1541" max="1792" width="9.33203125" style="123"/>
    <col min="1793" max="1793" width="5.83203125" style="123" customWidth="1"/>
    <col min="1794" max="1794" width="55.83203125" style="123" customWidth="1"/>
    <col min="1795" max="1796" width="14.83203125" style="123" customWidth="1"/>
    <col min="1797" max="2048" width="9.33203125" style="123"/>
    <col min="2049" max="2049" width="5.83203125" style="123" customWidth="1"/>
    <col min="2050" max="2050" width="55.83203125" style="123" customWidth="1"/>
    <col min="2051" max="2052" width="14.83203125" style="123" customWidth="1"/>
    <col min="2053" max="2304" width="9.33203125" style="123"/>
    <col min="2305" max="2305" width="5.83203125" style="123" customWidth="1"/>
    <col min="2306" max="2306" width="55.83203125" style="123" customWidth="1"/>
    <col min="2307" max="2308" width="14.83203125" style="123" customWidth="1"/>
    <col min="2309" max="2560" width="9.33203125" style="123"/>
    <col min="2561" max="2561" width="5.83203125" style="123" customWidth="1"/>
    <col min="2562" max="2562" width="55.83203125" style="123" customWidth="1"/>
    <col min="2563" max="2564" width="14.83203125" style="123" customWidth="1"/>
    <col min="2565" max="2816" width="9.33203125" style="123"/>
    <col min="2817" max="2817" width="5.83203125" style="123" customWidth="1"/>
    <col min="2818" max="2818" width="55.83203125" style="123" customWidth="1"/>
    <col min="2819" max="2820" width="14.83203125" style="123" customWidth="1"/>
    <col min="2821" max="3072" width="9.33203125" style="123"/>
    <col min="3073" max="3073" width="5.83203125" style="123" customWidth="1"/>
    <col min="3074" max="3074" width="55.83203125" style="123" customWidth="1"/>
    <col min="3075" max="3076" width="14.83203125" style="123" customWidth="1"/>
    <col min="3077" max="3328" width="9.33203125" style="123"/>
    <col min="3329" max="3329" width="5.83203125" style="123" customWidth="1"/>
    <col min="3330" max="3330" width="55.83203125" style="123" customWidth="1"/>
    <col min="3331" max="3332" width="14.83203125" style="123" customWidth="1"/>
    <col min="3333" max="3584" width="9.33203125" style="123"/>
    <col min="3585" max="3585" width="5.83203125" style="123" customWidth="1"/>
    <col min="3586" max="3586" width="55.83203125" style="123" customWidth="1"/>
    <col min="3587" max="3588" width="14.83203125" style="123" customWidth="1"/>
    <col min="3589" max="3840" width="9.33203125" style="123"/>
    <col min="3841" max="3841" width="5.83203125" style="123" customWidth="1"/>
    <col min="3842" max="3842" width="55.83203125" style="123" customWidth="1"/>
    <col min="3843" max="3844" width="14.83203125" style="123" customWidth="1"/>
    <col min="3845" max="4096" width="9.33203125" style="123"/>
    <col min="4097" max="4097" width="5.83203125" style="123" customWidth="1"/>
    <col min="4098" max="4098" width="55.83203125" style="123" customWidth="1"/>
    <col min="4099" max="4100" width="14.83203125" style="123" customWidth="1"/>
    <col min="4101" max="4352" width="9.33203125" style="123"/>
    <col min="4353" max="4353" width="5.83203125" style="123" customWidth="1"/>
    <col min="4354" max="4354" width="55.83203125" style="123" customWidth="1"/>
    <col min="4355" max="4356" width="14.83203125" style="123" customWidth="1"/>
    <col min="4357" max="4608" width="9.33203125" style="123"/>
    <col min="4609" max="4609" width="5.83203125" style="123" customWidth="1"/>
    <col min="4610" max="4610" width="55.83203125" style="123" customWidth="1"/>
    <col min="4611" max="4612" width="14.83203125" style="123" customWidth="1"/>
    <col min="4613" max="4864" width="9.33203125" style="123"/>
    <col min="4865" max="4865" width="5.83203125" style="123" customWidth="1"/>
    <col min="4866" max="4866" width="55.83203125" style="123" customWidth="1"/>
    <col min="4867" max="4868" width="14.83203125" style="123" customWidth="1"/>
    <col min="4869" max="5120" width="9.33203125" style="123"/>
    <col min="5121" max="5121" width="5.83203125" style="123" customWidth="1"/>
    <col min="5122" max="5122" width="55.83203125" style="123" customWidth="1"/>
    <col min="5123" max="5124" width="14.83203125" style="123" customWidth="1"/>
    <col min="5125" max="5376" width="9.33203125" style="123"/>
    <col min="5377" max="5377" width="5.83203125" style="123" customWidth="1"/>
    <col min="5378" max="5378" width="55.83203125" style="123" customWidth="1"/>
    <col min="5379" max="5380" width="14.83203125" style="123" customWidth="1"/>
    <col min="5381" max="5632" width="9.33203125" style="123"/>
    <col min="5633" max="5633" width="5.83203125" style="123" customWidth="1"/>
    <col min="5634" max="5634" width="55.83203125" style="123" customWidth="1"/>
    <col min="5635" max="5636" width="14.83203125" style="123" customWidth="1"/>
    <col min="5637" max="5888" width="9.33203125" style="123"/>
    <col min="5889" max="5889" width="5.83203125" style="123" customWidth="1"/>
    <col min="5890" max="5890" width="55.83203125" style="123" customWidth="1"/>
    <col min="5891" max="5892" width="14.83203125" style="123" customWidth="1"/>
    <col min="5893" max="6144" width="9.33203125" style="123"/>
    <col min="6145" max="6145" width="5.83203125" style="123" customWidth="1"/>
    <col min="6146" max="6146" width="55.83203125" style="123" customWidth="1"/>
    <col min="6147" max="6148" width="14.83203125" style="123" customWidth="1"/>
    <col min="6149" max="6400" width="9.33203125" style="123"/>
    <col min="6401" max="6401" width="5.83203125" style="123" customWidth="1"/>
    <col min="6402" max="6402" width="55.83203125" style="123" customWidth="1"/>
    <col min="6403" max="6404" width="14.83203125" style="123" customWidth="1"/>
    <col min="6405" max="6656" width="9.33203125" style="123"/>
    <col min="6657" max="6657" width="5.83203125" style="123" customWidth="1"/>
    <col min="6658" max="6658" width="55.83203125" style="123" customWidth="1"/>
    <col min="6659" max="6660" width="14.83203125" style="123" customWidth="1"/>
    <col min="6661" max="6912" width="9.33203125" style="123"/>
    <col min="6913" max="6913" width="5.83203125" style="123" customWidth="1"/>
    <col min="6914" max="6914" width="55.83203125" style="123" customWidth="1"/>
    <col min="6915" max="6916" width="14.83203125" style="123" customWidth="1"/>
    <col min="6917" max="7168" width="9.33203125" style="123"/>
    <col min="7169" max="7169" width="5.83203125" style="123" customWidth="1"/>
    <col min="7170" max="7170" width="55.83203125" style="123" customWidth="1"/>
    <col min="7171" max="7172" width="14.83203125" style="123" customWidth="1"/>
    <col min="7173" max="7424" width="9.33203125" style="123"/>
    <col min="7425" max="7425" width="5.83203125" style="123" customWidth="1"/>
    <col min="7426" max="7426" width="55.83203125" style="123" customWidth="1"/>
    <col min="7427" max="7428" width="14.83203125" style="123" customWidth="1"/>
    <col min="7429" max="7680" width="9.33203125" style="123"/>
    <col min="7681" max="7681" width="5.83203125" style="123" customWidth="1"/>
    <col min="7682" max="7682" width="55.83203125" style="123" customWidth="1"/>
    <col min="7683" max="7684" width="14.83203125" style="123" customWidth="1"/>
    <col min="7685" max="7936" width="9.33203125" style="123"/>
    <col min="7937" max="7937" width="5.83203125" style="123" customWidth="1"/>
    <col min="7938" max="7938" width="55.83203125" style="123" customWidth="1"/>
    <col min="7939" max="7940" width="14.83203125" style="123" customWidth="1"/>
    <col min="7941" max="8192" width="9.33203125" style="123"/>
    <col min="8193" max="8193" width="5.83203125" style="123" customWidth="1"/>
    <col min="8194" max="8194" width="55.83203125" style="123" customWidth="1"/>
    <col min="8195" max="8196" width="14.83203125" style="123" customWidth="1"/>
    <col min="8197" max="8448" width="9.33203125" style="123"/>
    <col min="8449" max="8449" width="5.83203125" style="123" customWidth="1"/>
    <col min="8450" max="8450" width="55.83203125" style="123" customWidth="1"/>
    <col min="8451" max="8452" width="14.83203125" style="123" customWidth="1"/>
    <col min="8453" max="8704" width="9.33203125" style="123"/>
    <col min="8705" max="8705" width="5.83203125" style="123" customWidth="1"/>
    <col min="8706" max="8706" width="55.83203125" style="123" customWidth="1"/>
    <col min="8707" max="8708" width="14.83203125" style="123" customWidth="1"/>
    <col min="8709" max="8960" width="9.33203125" style="123"/>
    <col min="8961" max="8961" width="5.83203125" style="123" customWidth="1"/>
    <col min="8962" max="8962" width="55.83203125" style="123" customWidth="1"/>
    <col min="8963" max="8964" width="14.83203125" style="123" customWidth="1"/>
    <col min="8965" max="9216" width="9.33203125" style="123"/>
    <col min="9217" max="9217" width="5.83203125" style="123" customWidth="1"/>
    <col min="9218" max="9218" width="55.83203125" style="123" customWidth="1"/>
    <col min="9219" max="9220" width="14.83203125" style="123" customWidth="1"/>
    <col min="9221" max="9472" width="9.33203125" style="123"/>
    <col min="9473" max="9473" width="5.83203125" style="123" customWidth="1"/>
    <col min="9474" max="9474" width="55.83203125" style="123" customWidth="1"/>
    <col min="9475" max="9476" width="14.83203125" style="123" customWidth="1"/>
    <col min="9477" max="9728" width="9.33203125" style="123"/>
    <col min="9729" max="9729" width="5.83203125" style="123" customWidth="1"/>
    <col min="9730" max="9730" width="55.83203125" style="123" customWidth="1"/>
    <col min="9731" max="9732" width="14.83203125" style="123" customWidth="1"/>
    <col min="9733" max="9984" width="9.33203125" style="123"/>
    <col min="9985" max="9985" width="5.83203125" style="123" customWidth="1"/>
    <col min="9986" max="9986" width="55.83203125" style="123" customWidth="1"/>
    <col min="9987" max="9988" width="14.83203125" style="123" customWidth="1"/>
    <col min="9989" max="10240" width="9.33203125" style="123"/>
    <col min="10241" max="10241" width="5.83203125" style="123" customWidth="1"/>
    <col min="10242" max="10242" width="55.83203125" style="123" customWidth="1"/>
    <col min="10243" max="10244" width="14.83203125" style="123" customWidth="1"/>
    <col min="10245" max="10496" width="9.33203125" style="123"/>
    <col min="10497" max="10497" width="5.83203125" style="123" customWidth="1"/>
    <col min="10498" max="10498" width="55.83203125" style="123" customWidth="1"/>
    <col min="10499" max="10500" width="14.83203125" style="123" customWidth="1"/>
    <col min="10501" max="10752" width="9.33203125" style="123"/>
    <col min="10753" max="10753" width="5.83203125" style="123" customWidth="1"/>
    <col min="10754" max="10754" width="55.83203125" style="123" customWidth="1"/>
    <col min="10755" max="10756" width="14.83203125" style="123" customWidth="1"/>
    <col min="10757" max="11008" width="9.33203125" style="123"/>
    <col min="11009" max="11009" width="5.83203125" style="123" customWidth="1"/>
    <col min="11010" max="11010" width="55.83203125" style="123" customWidth="1"/>
    <col min="11011" max="11012" width="14.83203125" style="123" customWidth="1"/>
    <col min="11013" max="11264" width="9.33203125" style="123"/>
    <col min="11265" max="11265" width="5.83203125" style="123" customWidth="1"/>
    <col min="11266" max="11266" width="55.83203125" style="123" customWidth="1"/>
    <col min="11267" max="11268" width="14.83203125" style="123" customWidth="1"/>
    <col min="11269" max="11520" width="9.33203125" style="123"/>
    <col min="11521" max="11521" width="5.83203125" style="123" customWidth="1"/>
    <col min="11522" max="11522" width="55.83203125" style="123" customWidth="1"/>
    <col min="11523" max="11524" width="14.83203125" style="123" customWidth="1"/>
    <col min="11525" max="11776" width="9.33203125" style="123"/>
    <col min="11777" max="11777" width="5.83203125" style="123" customWidth="1"/>
    <col min="11778" max="11778" width="55.83203125" style="123" customWidth="1"/>
    <col min="11779" max="11780" width="14.83203125" style="123" customWidth="1"/>
    <col min="11781" max="12032" width="9.33203125" style="123"/>
    <col min="12033" max="12033" width="5.83203125" style="123" customWidth="1"/>
    <col min="12034" max="12034" width="55.83203125" style="123" customWidth="1"/>
    <col min="12035" max="12036" width="14.83203125" style="123" customWidth="1"/>
    <col min="12037" max="12288" width="9.33203125" style="123"/>
    <col min="12289" max="12289" width="5.83203125" style="123" customWidth="1"/>
    <col min="12290" max="12290" width="55.83203125" style="123" customWidth="1"/>
    <col min="12291" max="12292" width="14.83203125" style="123" customWidth="1"/>
    <col min="12293" max="12544" width="9.33203125" style="123"/>
    <col min="12545" max="12545" width="5.83203125" style="123" customWidth="1"/>
    <col min="12546" max="12546" width="55.83203125" style="123" customWidth="1"/>
    <col min="12547" max="12548" width="14.83203125" style="123" customWidth="1"/>
    <col min="12549" max="12800" width="9.33203125" style="123"/>
    <col min="12801" max="12801" width="5.83203125" style="123" customWidth="1"/>
    <col min="12802" max="12802" width="55.83203125" style="123" customWidth="1"/>
    <col min="12803" max="12804" width="14.83203125" style="123" customWidth="1"/>
    <col min="12805" max="13056" width="9.33203125" style="123"/>
    <col min="13057" max="13057" width="5.83203125" style="123" customWidth="1"/>
    <col min="13058" max="13058" width="55.83203125" style="123" customWidth="1"/>
    <col min="13059" max="13060" width="14.83203125" style="123" customWidth="1"/>
    <col min="13061" max="13312" width="9.33203125" style="123"/>
    <col min="13313" max="13313" width="5.83203125" style="123" customWidth="1"/>
    <col min="13314" max="13314" width="55.83203125" style="123" customWidth="1"/>
    <col min="13315" max="13316" width="14.83203125" style="123" customWidth="1"/>
    <col min="13317" max="13568" width="9.33203125" style="123"/>
    <col min="13569" max="13569" width="5.83203125" style="123" customWidth="1"/>
    <col min="13570" max="13570" width="55.83203125" style="123" customWidth="1"/>
    <col min="13571" max="13572" width="14.83203125" style="123" customWidth="1"/>
    <col min="13573" max="13824" width="9.33203125" style="123"/>
    <col min="13825" max="13825" width="5.83203125" style="123" customWidth="1"/>
    <col min="13826" max="13826" width="55.83203125" style="123" customWidth="1"/>
    <col min="13827" max="13828" width="14.83203125" style="123" customWidth="1"/>
    <col min="13829" max="14080" width="9.33203125" style="123"/>
    <col min="14081" max="14081" width="5.83203125" style="123" customWidth="1"/>
    <col min="14082" max="14082" width="55.83203125" style="123" customWidth="1"/>
    <col min="14083" max="14084" width="14.83203125" style="123" customWidth="1"/>
    <col min="14085" max="14336" width="9.33203125" style="123"/>
    <col min="14337" max="14337" width="5.83203125" style="123" customWidth="1"/>
    <col min="14338" max="14338" width="55.83203125" style="123" customWidth="1"/>
    <col min="14339" max="14340" width="14.83203125" style="123" customWidth="1"/>
    <col min="14341" max="14592" width="9.33203125" style="123"/>
    <col min="14593" max="14593" width="5.83203125" style="123" customWidth="1"/>
    <col min="14594" max="14594" width="55.83203125" style="123" customWidth="1"/>
    <col min="14595" max="14596" width="14.83203125" style="123" customWidth="1"/>
    <col min="14597" max="14848" width="9.33203125" style="123"/>
    <col min="14849" max="14849" width="5.83203125" style="123" customWidth="1"/>
    <col min="14850" max="14850" width="55.83203125" style="123" customWidth="1"/>
    <col min="14851" max="14852" width="14.83203125" style="123" customWidth="1"/>
    <col min="14853" max="15104" width="9.33203125" style="123"/>
    <col min="15105" max="15105" width="5.83203125" style="123" customWidth="1"/>
    <col min="15106" max="15106" width="55.83203125" style="123" customWidth="1"/>
    <col min="15107" max="15108" width="14.83203125" style="123" customWidth="1"/>
    <col min="15109" max="15360" width="9.33203125" style="123"/>
    <col min="15361" max="15361" width="5.83203125" style="123" customWidth="1"/>
    <col min="15362" max="15362" width="55.83203125" style="123" customWidth="1"/>
    <col min="15363" max="15364" width="14.83203125" style="123" customWidth="1"/>
    <col min="15365" max="15616" width="9.33203125" style="123"/>
    <col min="15617" max="15617" width="5.83203125" style="123" customWidth="1"/>
    <col min="15618" max="15618" width="55.83203125" style="123" customWidth="1"/>
    <col min="15619" max="15620" width="14.83203125" style="123" customWidth="1"/>
    <col min="15621" max="15872" width="9.33203125" style="123"/>
    <col min="15873" max="15873" width="5.83203125" style="123" customWidth="1"/>
    <col min="15874" max="15874" width="55.83203125" style="123" customWidth="1"/>
    <col min="15875" max="15876" width="14.83203125" style="123" customWidth="1"/>
    <col min="15877" max="16128" width="9.33203125" style="123"/>
    <col min="16129" max="16129" width="5.83203125" style="123" customWidth="1"/>
    <col min="16130" max="16130" width="55.83203125" style="123" customWidth="1"/>
    <col min="16131" max="16132" width="14.83203125" style="123" customWidth="1"/>
    <col min="16133" max="16384" width="9.33203125" style="123"/>
  </cols>
  <sheetData>
    <row r="1" spans="1:4" s="801" customFormat="1" x14ac:dyDescent="0.2">
      <c r="C1" s="824"/>
      <c r="D1" s="824" t="s">
        <v>728</v>
      </c>
    </row>
    <row r="2" spans="1:4" ht="15.75" x14ac:dyDescent="0.2">
      <c r="A2" s="970" t="s">
        <v>708</v>
      </c>
      <c r="B2" s="970"/>
      <c r="C2" s="970"/>
      <c r="D2" s="970"/>
    </row>
    <row r="3" spans="1:4" s="901" customFormat="1" ht="15.75" thickBot="1" x14ac:dyDescent="0.25">
      <c r="A3" s="900"/>
      <c r="D3" s="902" t="s">
        <v>433</v>
      </c>
    </row>
    <row r="4" spans="1:4" s="875" customFormat="1" ht="24.75" thickBot="1" x14ac:dyDescent="0.25">
      <c r="A4" s="903" t="s">
        <v>269</v>
      </c>
      <c r="B4" s="873" t="s">
        <v>3</v>
      </c>
      <c r="C4" s="873" t="s">
        <v>709</v>
      </c>
      <c r="D4" s="904" t="s">
        <v>710</v>
      </c>
    </row>
    <row r="5" spans="1:4" s="875" customFormat="1" ht="13.5" thickBot="1" x14ac:dyDescent="0.25">
      <c r="A5" s="905" t="s">
        <v>5</v>
      </c>
      <c r="B5" s="906" t="s">
        <v>6</v>
      </c>
      <c r="C5" s="906" t="s">
        <v>7</v>
      </c>
      <c r="D5" s="907" t="s">
        <v>8</v>
      </c>
    </row>
    <row r="6" spans="1:4" x14ac:dyDescent="0.2">
      <c r="A6" s="908" t="s">
        <v>9</v>
      </c>
      <c r="B6" s="909" t="s">
        <v>711</v>
      </c>
      <c r="C6" s="910"/>
      <c r="D6" s="911"/>
    </row>
    <row r="7" spans="1:4" x14ac:dyDescent="0.2">
      <c r="A7" s="912" t="s">
        <v>12</v>
      </c>
      <c r="B7" s="913" t="s">
        <v>712</v>
      </c>
      <c r="C7" s="914"/>
      <c r="D7" s="915"/>
    </row>
    <row r="8" spans="1:4" x14ac:dyDescent="0.2">
      <c r="A8" s="912" t="s">
        <v>15</v>
      </c>
      <c r="B8" s="913" t="s">
        <v>713</v>
      </c>
      <c r="C8" s="914"/>
      <c r="D8" s="915"/>
    </row>
    <row r="9" spans="1:4" x14ac:dyDescent="0.2">
      <c r="A9" s="912" t="s">
        <v>18</v>
      </c>
      <c r="B9" s="913" t="s">
        <v>714</v>
      </c>
      <c r="C9" s="914"/>
      <c r="D9" s="915"/>
    </row>
    <row r="10" spans="1:4" x14ac:dyDescent="0.2">
      <c r="A10" s="916" t="s">
        <v>21</v>
      </c>
      <c r="B10" s="913" t="s">
        <v>715</v>
      </c>
      <c r="C10" s="914"/>
      <c r="D10" s="915"/>
    </row>
    <row r="11" spans="1:4" x14ac:dyDescent="0.2">
      <c r="A11" s="912" t="s">
        <v>24</v>
      </c>
      <c r="B11" s="913" t="s">
        <v>716</v>
      </c>
      <c r="C11" s="914"/>
      <c r="D11" s="915"/>
    </row>
    <row r="12" spans="1:4" x14ac:dyDescent="0.2">
      <c r="A12" s="916" t="s">
        <v>27</v>
      </c>
      <c r="B12" s="917" t="s">
        <v>717</v>
      </c>
      <c r="C12" s="914"/>
      <c r="D12" s="915"/>
    </row>
    <row r="13" spans="1:4" x14ac:dyDescent="0.2">
      <c r="A13" s="916" t="s">
        <v>30</v>
      </c>
      <c r="B13" s="917" t="s">
        <v>718</v>
      </c>
      <c r="C13" s="914"/>
      <c r="D13" s="915">
        <v>2500</v>
      </c>
    </row>
    <row r="14" spans="1:4" x14ac:dyDescent="0.2">
      <c r="A14" s="912" t="s">
        <v>33</v>
      </c>
      <c r="B14" s="917" t="s">
        <v>719</v>
      </c>
      <c r="C14" s="914"/>
      <c r="D14" s="915"/>
    </row>
    <row r="15" spans="1:4" x14ac:dyDescent="0.2">
      <c r="A15" s="916" t="s">
        <v>36</v>
      </c>
      <c r="B15" s="917" t="s">
        <v>720</v>
      </c>
      <c r="C15" s="914"/>
      <c r="D15" s="915"/>
    </row>
    <row r="16" spans="1:4" ht="22.5" x14ac:dyDescent="0.2">
      <c r="A16" s="912" t="s">
        <v>38</v>
      </c>
      <c r="B16" s="917" t="s">
        <v>721</v>
      </c>
      <c r="C16" s="914"/>
      <c r="D16" s="915"/>
    </row>
    <row r="17" spans="1:4" x14ac:dyDescent="0.2">
      <c r="A17" s="916" t="s">
        <v>40</v>
      </c>
      <c r="B17" s="913" t="s">
        <v>722</v>
      </c>
      <c r="C17" s="914"/>
      <c r="D17" s="915">
        <v>66250</v>
      </c>
    </row>
    <row r="18" spans="1:4" x14ac:dyDescent="0.2">
      <c r="A18" s="912" t="s">
        <v>42</v>
      </c>
      <c r="B18" s="913" t="s">
        <v>723</v>
      </c>
      <c r="C18" s="914"/>
      <c r="D18" s="915"/>
    </row>
    <row r="19" spans="1:4" x14ac:dyDescent="0.2">
      <c r="A19" s="916" t="s">
        <v>44</v>
      </c>
      <c r="B19" s="913" t="s">
        <v>724</v>
      </c>
      <c r="C19" s="914"/>
      <c r="D19" s="915"/>
    </row>
    <row r="20" spans="1:4" x14ac:dyDescent="0.2">
      <c r="A20" s="912" t="s">
        <v>46</v>
      </c>
      <c r="B20" s="913" t="s">
        <v>725</v>
      </c>
      <c r="C20" s="914"/>
      <c r="D20" s="915"/>
    </row>
    <row r="21" spans="1:4" x14ac:dyDescent="0.2">
      <c r="A21" s="916" t="s">
        <v>48</v>
      </c>
      <c r="B21" s="913" t="s">
        <v>726</v>
      </c>
      <c r="C21" s="914"/>
      <c r="D21" s="915"/>
    </row>
    <row r="22" spans="1:4" ht="18" customHeight="1" x14ac:dyDescent="0.2">
      <c r="A22" s="912" t="s">
        <v>50</v>
      </c>
      <c r="B22" s="918"/>
      <c r="C22" s="914"/>
      <c r="D22" s="915"/>
    </row>
    <row r="23" spans="1:4" ht="18" customHeight="1" x14ac:dyDescent="0.2">
      <c r="A23" s="916" t="s">
        <v>53</v>
      </c>
      <c r="B23" s="918"/>
      <c r="C23" s="914"/>
      <c r="D23" s="915"/>
    </row>
    <row r="24" spans="1:4" ht="18" customHeight="1" x14ac:dyDescent="0.2">
      <c r="A24" s="912" t="s">
        <v>56</v>
      </c>
      <c r="B24" s="918"/>
      <c r="C24" s="914"/>
      <c r="D24" s="915"/>
    </row>
    <row r="25" spans="1:4" ht="18" customHeight="1" x14ac:dyDescent="0.2">
      <c r="A25" s="916" t="s">
        <v>59</v>
      </c>
      <c r="B25" s="918"/>
      <c r="C25" s="914"/>
      <c r="D25" s="915"/>
    </row>
    <row r="26" spans="1:4" ht="18" customHeight="1" x14ac:dyDescent="0.2">
      <c r="A26" s="912" t="s">
        <v>61</v>
      </c>
      <c r="B26" s="918"/>
      <c r="C26" s="914"/>
      <c r="D26" s="915"/>
    </row>
    <row r="27" spans="1:4" ht="18" customHeight="1" x14ac:dyDescent="0.2">
      <c r="A27" s="916" t="s">
        <v>63</v>
      </c>
      <c r="B27" s="918"/>
      <c r="C27" s="914"/>
      <c r="D27" s="915"/>
    </row>
    <row r="28" spans="1:4" ht="18" customHeight="1" x14ac:dyDescent="0.2">
      <c r="A28" s="912" t="s">
        <v>65</v>
      </c>
      <c r="B28" s="918"/>
      <c r="C28" s="914"/>
      <c r="D28" s="915"/>
    </row>
    <row r="29" spans="1:4" ht="18" customHeight="1" x14ac:dyDescent="0.2">
      <c r="A29" s="916" t="s">
        <v>67</v>
      </c>
      <c r="B29" s="918"/>
      <c r="C29" s="914"/>
      <c r="D29" s="915"/>
    </row>
    <row r="30" spans="1:4" ht="13.5" thickBot="1" x14ac:dyDescent="0.25">
      <c r="A30" s="919" t="s">
        <v>69</v>
      </c>
      <c r="B30" s="920"/>
      <c r="C30" s="921"/>
      <c r="D30" s="922"/>
    </row>
    <row r="31" spans="1:4" ht="13.5" thickBot="1" x14ac:dyDescent="0.25">
      <c r="A31" s="923" t="s">
        <v>71</v>
      </c>
      <c r="B31" s="924" t="s">
        <v>332</v>
      </c>
      <c r="C31" s="925">
        <f>+C6+C7+C8+C9+C10+C17+C18+C19+C20+C21+C22+C23+C24+C25+C26+C27+C28+C29+C30</f>
        <v>0</v>
      </c>
      <c r="D31" s="926">
        <f>+D6+D7+D8+D9+D10+D17+D18+D19+D20+D21+D22+D23+D24+D25+D26+D27+D28+D29+D30</f>
        <v>66250</v>
      </c>
    </row>
    <row r="32" spans="1:4" ht="19.5" customHeight="1" x14ac:dyDescent="0.2">
      <c r="A32" s="927"/>
      <c r="B32" s="1046" t="s">
        <v>727</v>
      </c>
      <c r="C32" s="1046"/>
      <c r="D32" s="1046"/>
    </row>
  </sheetData>
  <mergeCells count="2">
    <mergeCell ref="A2:D2"/>
    <mergeCell ref="B32:D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7"/>
  <sheetViews>
    <sheetView zoomScaleNormal="100" workbookViewId="0">
      <selection activeCell="C19" sqref="C19"/>
    </sheetView>
  </sheetViews>
  <sheetFormatPr defaultColWidth="9.33203125" defaultRowHeight="12.75" x14ac:dyDescent="0.2"/>
  <cols>
    <col min="1" max="1" width="7" style="95" customWidth="1"/>
    <col min="2" max="2" width="58" style="96" customWidth="1"/>
    <col min="3" max="3" width="18.33203125" style="96" customWidth="1"/>
    <col min="4" max="5" width="18.33203125" style="95" customWidth="1"/>
    <col min="6" max="6" width="56" style="95" customWidth="1"/>
    <col min="7" max="7" width="18.33203125" style="95" customWidth="1"/>
    <col min="8" max="9" width="18" style="95" customWidth="1"/>
    <col min="10" max="10" width="7.6640625" style="95" customWidth="1"/>
    <col min="11" max="11" width="13.83203125" style="95" customWidth="1"/>
    <col min="12" max="16384" width="9.33203125" style="95"/>
  </cols>
  <sheetData>
    <row r="1" spans="1:13" ht="44.25" customHeight="1" x14ac:dyDescent="0.2">
      <c r="A1" s="942" t="s">
        <v>397</v>
      </c>
      <c r="B1" s="942"/>
      <c r="C1" s="942"/>
      <c r="D1" s="942"/>
      <c r="E1" s="942"/>
      <c r="F1" s="942"/>
      <c r="G1" s="942"/>
      <c r="H1" s="942"/>
      <c r="I1" s="536"/>
      <c r="J1" s="94"/>
    </row>
    <row r="2" spans="1:13" x14ac:dyDescent="0.2">
      <c r="H2" s="97"/>
      <c r="I2" s="97" t="s">
        <v>1</v>
      </c>
      <c r="J2" s="94"/>
    </row>
    <row r="3" spans="1:13" ht="18" customHeight="1" x14ac:dyDescent="0.2">
      <c r="A3" s="943" t="s">
        <v>2</v>
      </c>
      <c r="B3" s="944" t="s">
        <v>260</v>
      </c>
      <c r="C3" s="945"/>
      <c r="D3" s="945"/>
      <c r="E3" s="946"/>
      <c r="F3" s="944" t="s">
        <v>261</v>
      </c>
      <c r="G3" s="945"/>
      <c r="H3" s="945"/>
      <c r="I3" s="946"/>
      <c r="J3" s="94"/>
    </row>
    <row r="4" spans="1:13" s="98" customFormat="1" ht="46.5" customHeight="1" x14ac:dyDescent="0.2">
      <c r="A4" s="943"/>
      <c r="B4" s="99" t="s">
        <v>262</v>
      </c>
      <c r="C4" s="537" t="s">
        <v>373</v>
      </c>
      <c r="D4" s="99" t="s">
        <v>400</v>
      </c>
      <c r="E4" s="537" t="s">
        <v>614</v>
      </c>
      <c r="F4" s="99" t="s">
        <v>262</v>
      </c>
      <c r="G4" s="537" t="s">
        <v>373</v>
      </c>
      <c r="H4" s="537" t="s">
        <v>400</v>
      </c>
      <c r="I4" s="537" t="s">
        <v>614</v>
      </c>
      <c r="J4" s="94"/>
    </row>
    <row r="5" spans="1:13" s="100" customFormat="1" ht="12" customHeight="1" x14ac:dyDescent="0.2">
      <c r="A5" s="99" t="s">
        <v>5</v>
      </c>
      <c r="B5" s="99" t="s">
        <v>6</v>
      </c>
      <c r="C5" s="537" t="s">
        <v>7</v>
      </c>
      <c r="D5" s="99" t="s">
        <v>8</v>
      </c>
      <c r="E5" s="537" t="s">
        <v>263</v>
      </c>
      <c r="F5" s="99" t="s">
        <v>286</v>
      </c>
      <c r="G5" s="537" t="s">
        <v>365</v>
      </c>
      <c r="H5" s="537" t="s">
        <v>615</v>
      </c>
      <c r="I5" s="537" t="s">
        <v>616</v>
      </c>
      <c r="J5" s="94"/>
    </row>
    <row r="6" spans="1:13" ht="15.75" customHeight="1" x14ac:dyDescent="0.2">
      <c r="A6" s="428" t="s">
        <v>9</v>
      </c>
      <c r="B6" s="420" t="s">
        <v>283</v>
      </c>
      <c r="C6" s="429">
        <f>'1.sz.mell.'!D12</f>
        <v>186370573.33333334</v>
      </c>
      <c r="D6" s="429">
        <f>'1.sz.mell.'!E12</f>
        <v>200243119</v>
      </c>
      <c r="E6" s="429">
        <f>'1.sz.mell.'!F12</f>
        <v>200243119</v>
      </c>
      <c r="F6" s="420" t="str">
        <f>'1.sz.mell.'!B82</f>
        <v>Személyi  juttatások</v>
      </c>
      <c r="G6" s="429">
        <f>'1.sz.mell.'!D82</f>
        <v>243685742.43735763</v>
      </c>
      <c r="H6" s="429">
        <f>'1.sz.mell.'!E82</f>
        <v>250654938</v>
      </c>
      <c r="I6" s="429">
        <f>'1.sz.mell.'!F82</f>
        <v>246621111</v>
      </c>
      <c r="J6" s="94"/>
    </row>
    <row r="7" spans="1:13" ht="15.75" customHeight="1" x14ac:dyDescent="0.2">
      <c r="A7" s="428" t="s">
        <v>12</v>
      </c>
      <c r="B7" s="420" t="s">
        <v>338</v>
      </c>
      <c r="C7" s="429">
        <f>'1.sz.mell.'!D13+'1.sz.mell.'!D14</f>
        <v>156828115</v>
      </c>
      <c r="D7" s="429">
        <f>'1.sz.mell.'!E13+'1.sz.mell.'!E14</f>
        <v>169658225</v>
      </c>
      <c r="E7" s="429">
        <f>'1.sz.mell.'!F13+'1.sz.mell.'!F14</f>
        <v>169658225</v>
      </c>
      <c r="F7" s="420" t="str">
        <f>'1.sz.mell.'!B83</f>
        <v>Munkaadókat terhelő járulékok és szociális hozzájárulási adó</v>
      </c>
      <c r="G7" s="429">
        <f>'1.sz.mell.'!D83</f>
        <v>36062934.586842373</v>
      </c>
      <c r="H7" s="429">
        <f>'1.sz.mell.'!E83</f>
        <v>38691107.935000002</v>
      </c>
      <c r="I7" s="429">
        <f>'1.sz.mell.'!F83</f>
        <v>38370733</v>
      </c>
      <c r="J7" s="94"/>
    </row>
    <row r="8" spans="1:13" ht="15.75" customHeight="1" x14ac:dyDescent="0.2">
      <c r="A8" s="428" t="s">
        <v>15</v>
      </c>
      <c r="B8" s="420" t="s">
        <v>103</v>
      </c>
      <c r="C8" s="429">
        <f>'1.sz.mell.'!D45</f>
        <v>31260000</v>
      </c>
      <c r="D8" s="429">
        <f>'1.sz.mell.'!E45</f>
        <v>100727961</v>
      </c>
      <c r="E8" s="429">
        <f>'1.sz.mell.'!F45</f>
        <v>78865660</v>
      </c>
      <c r="F8" s="420" t="str">
        <f>'1.sz.mell.'!B84</f>
        <v>Dologi  kiadások</v>
      </c>
      <c r="G8" s="429">
        <f>'1.sz.mell.'!D84</f>
        <v>102204115.7480315</v>
      </c>
      <c r="H8" s="429">
        <f>'1.sz.mell.'!E84</f>
        <v>130297773</v>
      </c>
      <c r="I8" s="429">
        <f>'1.sz.mell.'!F84</f>
        <v>116725114</v>
      </c>
      <c r="J8" s="94"/>
    </row>
    <row r="9" spans="1:13" ht="15.75" customHeight="1" x14ac:dyDescent="0.2">
      <c r="A9" s="428" t="s">
        <v>18</v>
      </c>
      <c r="B9" s="420" t="s">
        <v>278</v>
      </c>
      <c r="C9" s="429">
        <f>'1.sz.mell.'!D57</f>
        <v>37083974</v>
      </c>
      <c r="D9" s="429">
        <f>'1.sz.mell.'!E57</f>
        <v>37921324</v>
      </c>
      <c r="E9" s="429">
        <f>'1.sz.mell.'!F57</f>
        <v>33418255</v>
      </c>
      <c r="F9" s="420" t="str">
        <f>'1.sz.mell.'!B85</f>
        <v>Ellátottak pénzbeli juttatásai</v>
      </c>
      <c r="G9" s="429">
        <f>'1.sz.mell.'!D85</f>
        <v>3100000</v>
      </c>
      <c r="H9" s="429">
        <f>'1.sz.mell.'!E85</f>
        <v>3100000</v>
      </c>
      <c r="I9" s="429">
        <f>'1.sz.mell.'!F85</f>
        <v>933200</v>
      </c>
      <c r="J9" s="94"/>
    </row>
    <row r="10" spans="1:13" ht="15.75" customHeight="1" x14ac:dyDescent="0.2">
      <c r="A10" s="428" t="s">
        <v>21</v>
      </c>
      <c r="B10" s="420" t="s">
        <v>272</v>
      </c>
      <c r="C10" s="429">
        <f>'1.sz.mell.'!D66</f>
        <v>500000</v>
      </c>
      <c r="D10" s="429">
        <f>'1.sz.mell.'!E66</f>
        <v>1832515</v>
      </c>
      <c r="E10" s="429">
        <f>'1.sz.mell.'!F66</f>
        <v>1832515</v>
      </c>
      <c r="F10" s="420" t="str">
        <f>'1.sz.mell.'!B86</f>
        <v>Egyéb működési célú kiadások</v>
      </c>
      <c r="G10" s="429">
        <f>'1.sz.mell.'!D86</f>
        <v>8192702</v>
      </c>
      <c r="H10" s="429">
        <f>'1.sz.mell.'!E86</f>
        <v>24743321</v>
      </c>
      <c r="I10" s="429">
        <f>'1.sz.mell.'!F86</f>
        <v>13600793</v>
      </c>
      <c r="J10" s="94"/>
    </row>
    <row r="11" spans="1:13" ht="15.75" customHeight="1" x14ac:dyDescent="0.2">
      <c r="A11" s="428" t="s">
        <v>24</v>
      </c>
      <c r="B11" s="420"/>
      <c r="C11" s="429">
        <f>'1.sz.mell.'!D17</f>
        <v>0</v>
      </c>
      <c r="D11" s="429"/>
      <c r="E11" s="429">
        <f>'1.sz.mell.'!F17</f>
        <v>0</v>
      </c>
      <c r="F11" s="422" t="s">
        <v>264</v>
      </c>
      <c r="G11" s="430"/>
      <c r="H11" s="430"/>
      <c r="I11" s="430"/>
      <c r="J11" s="94"/>
    </row>
    <row r="12" spans="1:13" ht="15.75" customHeight="1" x14ac:dyDescent="0.2">
      <c r="A12" s="428" t="s">
        <v>27</v>
      </c>
      <c r="B12" s="428"/>
      <c r="C12" s="429"/>
      <c r="D12" s="429"/>
      <c r="E12" s="429"/>
      <c r="F12" s="423" t="s">
        <v>265</v>
      </c>
      <c r="G12" s="430"/>
      <c r="H12" s="430"/>
      <c r="I12" s="430"/>
      <c r="J12" s="94"/>
    </row>
    <row r="13" spans="1:13" ht="29.25" customHeight="1" x14ac:dyDescent="0.2">
      <c r="A13" s="103" t="s">
        <v>30</v>
      </c>
      <c r="B13" s="249" t="s">
        <v>395</v>
      </c>
      <c r="C13" s="102">
        <f>SUM(C6:C12)</f>
        <v>412042662.33333337</v>
      </c>
      <c r="D13" s="102">
        <f>SUM(D6:D12)</f>
        <v>510383144</v>
      </c>
      <c r="E13" s="102">
        <f>SUM(E6:E12)</f>
        <v>484017774</v>
      </c>
      <c r="F13" s="249" t="s">
        <v>396</v>
      </c>
      <c r="G13" s="102">
        <f>SUM(G6:G10)</f>
        <v>393245494.77223152</v>
      </c>
      <c r="H13" s="102">
        <f>SUM(H6:H10)</f>
        <v>447487139.935</v>
      </c>
      <c r="I13" s="102">
        <f>SUM(I6:I10)</f>
        <v>416250951</v>
      </c>
      <c r="J13" s="94"/>
      <c r="M13" s="432"/>
    </row>
    <row r="14" spans="1:13" x14ac:dyDescent="0.2">
      <c r="A14" s="428" t="s">
        <v>33</v>
      </c>
      <c r="B14" s="420" t="s">
        <v>339</v>
      </c>
      <c r="C14" s="419">
        <f>'1.sz.mell.'!D31</f>
        <v>122998649</v>
      </c>
      <c r="D14" s="419">
        <f>'1.sz.mell.'!E31</f>
        <v>91112473</v>
      </c>
      <c r="E14" s="419">
        <f>'1.sz.mell.'!F31</f>
        <v>29921728</v>
      </c>
      <c r="F14" s="420" t="s">
        <v>226</v>
      </c>
      <c r="G14" s="419">
        <f>'1.sz.mell.'!D97</f>
        <v>114610550</v>
      </c>
      <c r="H14" s="419">
        <f>'1.sz.mell.'!E97</f>
        <v>116332550</v>
      </c>
      <c r="I14" s="419">
        <f>'1.sz.mell.'!F97</f>
        <v>22477086</v>
      </c>
    </row>
    <row r="15" spans="1:13" x14ac:dyDescent="0.2">
      <c r="A15" s="428" t="s">
        <v>36</v>
      </c>
      <c r="B15" s="420" t="s">
        <v>359</v>
      </c>
      <c r="C15" s="419">
        <f>'1.sz.mell.'!D63</f>
        <v>600000</v>
      </c>
      <c r="D15" s="419">
        <f>'1.sz.mell.'!E63</f>
        <v>2446776</v>
      </c>
      <c r="E15" s="419">
        <f>'1.sz.mell.'!F63</f>
        <v>2446776</v>
      </c>
      <c r="F15" s="420" t="s">
        <v>228</v>
      </c>
      <c r="G15" s="419">
        <f>'1.sz.mell.'!D98</f>
        <v>43277714</v>
      </c>
      <c r="H15" s="419">
        <f>'1.sz.mell.'!E98</f>
        <v>43127714</v>
      </c>
      <c r="I15" s="419">
        <f>'1.sz.mell.'!F98</f>
        <v>26171968</v>
      </c>
    </row>
    <row r="16" spans="1:13" x14ac:dyDescent="0.2">
      <c r="A16" s="428" t="s">
        <v>38</v>
      </c>
      <c r="B16" s="420" t="s">
        <v>360</v>
      </c>
      <c r="C16" s="419">
        <f>'1.sz.mell.'!D69</f>
        <v>0</v>
      </c>
      <c r="D16" s="419">
        <f>'1.sz.mell.'!E69</f>
        <v>240000</v>
      </c>
      <c r="E16" s="419">
        <f>'1.sz.mell.'!F69</f>
        <v>240000</v>
      </c>
      <c r="F16" s="420" t="s">
        <v>230</v>
      </c>
      <c r="G16" s="419">
        <f>'1.sz.mell.'!D99</f>
        <v>565000</v>
      </c>
      <c r="H16" s="419">
        <f>'1.sz.mell.'!E99</f>
        <v>2499982</v>
      </c>
      <c r="I16" s="419">
        <f>'1.sz.mell.'!F99</f>
        <v>1934982</v>
      </c>
    </row>
    <row r="17" spans="1:9" x14ac:dyDescent="0.2">
      <c r="A17" s="428" t="s">
        <v>40</v>
      </c>
      <c r="B17" s="421"/>
      <c r="C17" s="774">
        <f>'1.sz.mell.'!D23</f>
        <v>0</v>
      </c>
      <c r="D17" s="419"/>
      <c r="E17" s="419"/>
      <c r="F17" s="422" t="s">
        <v>266</v>
      </c>
      <c r="G17" s="419"/>
      <c r="H17" s="419"/>
      <c r="I17" s="419"/>
    </row>
    <row r="18" spans="1:9" x14ac:dyDescent="0.2">
      <c r="A18" s="428" t="s">
        <v>42</v>
      </c>
      <c r="B18" s="420"/>
      <c r="C18" s="773"/>
      <c r="D18" s="419"/>
      <c r="E18" s="419"/>
      <c r="F18" s="423" t="s">
        <v>267</v>
      </c>
      <c r="G18" s="419"/>
      <c r="H18" s="419"/>
      <c r="I18" s="419"/>
    </row>
    <row r="19" spans="1:9" ht="25.5" customHeight="1" x14ac:dyDescent="0.2">
      <c r="A19" s="103" t="s">
        <v>46</v>
      </c>
      <c r="B19" s="249" t="s">
        <v>394</v>
      </c>
      <c r="C19" s="102">
        <f>SUM(C14:C18)</f>
        <v>123598649</v>
      </c>
      <c r="D19" s="102">
        <f>SUM(D14:D18)</f>
        <v>93799249</v>
      </c>
      <c r="E19" s="102">
        <f>SUM(E14:E18)</f>
        <v>32608504</v>
      </c>
      <c r="F19" s="249" t="s">
        <v>393</v>
      </c>
      <c r="G19" s="102">
        <f>SUM(G14:G18)</f>
        <v>158453264</v>
      </c>
      <c r="H19" s="102">
        <f>SUM(H14:H18)</f>
        <v>161960246</v>
      </c>
      <c r="I19" s="102">
        <f>SUM(I14:I18)</f>
        <v>50584036</v>
      </c>
    </row>
    <row r="20" spans="1:9" ht="24.75" customHeight="1" x14ac:dyDescent="0.2">
      <c r="A20" s="103" t="s">
        <v>48</v>
      </c>
      <c r="B20" s="249" t="s">
        <v>390</v>
      </c>
      <c r="C20" s="102">
        <f>C13+C19</f>
        <v>535641311.33333337</v>
      </c>
      <c r="D20" s="102">
        <f>D13+D19</f>
        <v>604182393</v>
      </c>
      <c r="E20" s="102">
        <f>E13+E19</f>
        <v>516626278</v>
      </c>
      <c r="F20" s="249" t="s">
        <v>389</v>
      </c>
      <c r="G20" s="102">
        <f>G13+G19</f>
        <v>551698758.77223158</v>
      </c>
      <c r="H20" s="102">
        <f>H13+H19</f>
        <v>609447385.93499994</v>
      </c>
      <c r="I20" s="102">
        <f>I13+I19</f>
        <v>466834987</v>
      </c>
    </row>
    <row r="21" spans="1:9" x14ac:dyDescent="0.2">
      <c r="A21" s="428" t="s">
        <v>50</v>
      </c>
      <c r="B21" s="424" t="s">
        <v>181</v>
      </c>
      <c r="C21" s="775">
        <f>'1.sz.mell.'!D27</f>
        <v>0</v>
      </c>
      <c r="D21" s="419"/>
      <c r="E21" s="419">
        <f>'1.sz.mell.'!F27</f>
        <v>0</v>
      </c>
      <c r="F21" s="424" t="s">
        <v>246</v>
      </c>
      <c r="G21" s="419"/>
      <c r="H21" s="419"/>
      <c r="I21" s="419"/>
    </row>
    <row r="22" spans="1:9" x14ac:dyDescent="0.2">
      <c r="A22" s="428" t="s">
        <v>53</v>
      </c>
      <c r="B22" s="425" t="s">
        <v>184</v>
      </c>
      <c r="C22" s="419">
        <f>SUM(C23:C24)</f>
        <v>22808285</v>
      </c>
      <c r="D22" s="419">
        <f t="shared" ref="D22:E22" si="0">SUM(D23:D24)</f>
        <v>6410475</v>
      </c>
      <c r="E22" s="419">
        <f t="shared" si="0"/>
        <v>6410475</v>
      </c>
      <c r="F22" s="426" t="s">
        <v>248</v>
      </c>
      <c r="G22" s="419"/>
      <c r="H22" s="419"/>
      <c r="I22" s="419"/>
    </row>
    <row r="23" spans="1:9" x14ac:dyDescent="0.2">
      <c r="A23" s="428" t="s">
        <v>56</v>
      </c>
      <c r="B23" s="427" t="s">
        <v>187</v>
      </c>
      <c r="C23" s="776">
        <f>'1.sz.mell.'!D73</f>
        <v>22808285</v>
      </c>
      <c r="D23" s="776">
        <f>'1.sz.mell.'!E73</f>
        <v>6410475</v>
      </c>
      <c r="E23" s="776">
        <f>'1.sz.mell.'!F73</f>
        <v>6410475</v>
      </c>
      <c r="F23" s="424" t="s">
        <v>250</v>
      </c>
      <c r="G23" s="419">
        <f>'1.sz.mell.'!D110</f>
        <v>6750837</v>
      </c>
      <c r="H23" s="419">
        <f>'1.sz.mell.'!E110</f>
        <v>6750837</v>
      </c>
      <c r="I23" s="419">
        <f>'1.sz.mell.'!F110</f>
        <v>6750837</v>
      </c>
    </row>
    <row r="24" spans="1:9" x14ac:dyDescent="0.2">
      <c r="A24" s="428" t="s">
        <v>59</v>
      </c>
      <c r="B24" s="427" t="s">
        <v>190</v>
      </c>
      <c r="C24" s="776">
        <f>'1.sz.mell.'!D74</f>
        <v>0</v>
      </c>
      <c r="D24" s="776">
        <f>'1.sz.mell.'!E74</f>
        <v>0</v>
      </c>
      <c r="E24" s="776">
        <f>'1.sz.mell.'!F74</f>
        <v>0</v>
      </c>
      <c r="F24" s="426" t="s">
        <v>252</v>
      </c>
      <c r="G24" s="419"/>
      <c r="H24" s="419"/>
      <c r="I24" s="419"/>
    </row>
    <row r="25" spans="1:9" x14ac:dyDescent="0.2">
      <c r="A25" s="428" t="s">
        <v>61</v>
      </c>
      <c r="B25" s="252" t="s">
        <v>583</v>
      </c>
      <c r="C25" s="776">
        <f>'1.sz.mell.'!D75</f>
        <v>0</v>
      </c>
      <c r="D25" s="776">
        <f>'1.sz.mell.'!E75</f>
        <v>5605355</v>
      </c>
      <c r="E25" s="776">
        <f>'1.sz.mell.'!F75</f>
        <v>5605355</v>
      </c>
      <c r="F25" s="426"/>
      <c r="G25" s="419"/>
      <c r="H25" s="419"/>
      <c r="I25" s="419"/>
    </row>
    <row r="26" spans="1:9" ht="24.75" customHeight="1" x14ac:dyDescent="0.2">
      <c r="A26" s="103" t="s">
        <v>63</v>
      </c>
      <c r="B26" s="249" t="s">
        <v>333</v>
      </c>
      <c r="C26" s="102">
        <f>C21+C22+C25</f>
        <v>22808285</v>
      </c>
      <c r="D26" s="102">
        <f t="shared" ref="D26:E26" si="1">D21+D22+D25</f>
        <v>12015830</v>
      </c>
      <c r="E26" s="102">
        <f t="shared" si="1"/>
        <v>12015830</v>
      </c>
      <c r="F26" s="249" t="s">
        <v>388</v>
      </c>
      <c r="G26" s="102">
        <f>G23</f>
        <v>6750837</v>
      </c>
      <c r="H26" s="102">
        <f>H23</f>
        <v>6750837</v>
      </c>
      <c r="I26" s="102">
        <f>I23</f>
        <v>6750837</v>
      </c>
    </row>
    <row r="27" spans="1:9" ht="27.75" customHeight="1" x14ac:dyDescent="0.2">
      <c r="A27" s="103" t="s">
        <v>65</v>
      </c>
      <c r="B27" s="249" t="s">
        <v>391</v>
      </c>
      <c r="C27" s="102">
        <f>C26+C20</f>
        <v>558449596.33333337</v>
      </c>
      <c r="D27" s="102">
        <f>D26+D20</f>
        <v>616198223</v>
      </c>
      <c r="E27" s="102">
        <f>E26+E20</f>
        <v>528642108</v>
      </c>
      <c r="F27" s="249" t="s">
        <v>392</v>
      </c>
      <c r="G27" s="102">
        <f>G26+G20</f>
        <v>558449595.77223158</v>
      </c>
      <c r="H27" s="102">
        <f>H26+H20</f>
        <v>616198222.93499994</v>
      </c>
      <c r="I27" s="102">
        <f>I26+I20</f>
        <v>473585824</v>
      </c>
    </row>
  </sheetData>
  <mergeCells count="4">
    <mergeCell ref="A1:H1"/>
    <mergeCell ref="A3:A4"/>
    <mergeCell ref="B3:E3"/>
    <mergeCell ref="F3:I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 melléklet a …../2019.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2"/>
  <sheetViews>
    <sheetView zoomScale="120" zoomScaleNormal="120" workbookViewId="0">
      <selection activeCell="C30" sqref="C30"/>
    </sheetView>
  </sheetViews>
  <sheetFormatPr defaultColWidth="18.33203125" defaultRowHeight="12.75" x14ac:dyDescent="0.2"/>
  <cols>
    <col min="1" max="1" width="5.6640625" style="105" customWidth="1"/>
    <col min="2" max="2" width="35.6640625" style="107" customWidth="1"/>
    <col min="3" max="3" width="14" style="416" customWidth="1"/>
    <col min="4" max="4" width="14" style="418" customWidth="1"/>
    <col min="5" max="5" width="14" style="417" customWidth="1"/>
    <col min="6" max="6" width="14" style="107" customWidth="1"/>
    <col min="7" max="8" width="18.33203125" style="507"/>
    <col min="9" max="16384" width="18.33203125" style="106"/>
  </cols>
  <sheetData>
    <row r="1" spans="1:6" ht="44.25" customHeight="1" x14ac:dyDescent="0.2">
      <c r="A1" s="947" t="s">
        <v>585</v>
      </c>
      <c r="B1" s="947"/>
      <c r="C1" s="947"/>
      <c r="D1" s="947"/>
      <c r="E1" s="947"/>
      <c r="F1" s="947"/>
    </row>
    <row r="2" spans="1:6" ht="14.25" x14ac:dyDescent="0.2">
      <c r="A2" s="947" t="s">
        <v>586</v>
      </c>
      <c r="B2" s="947"/>
      <c r="C2" s="947"/>
      <c r="D2" s="947"/>
      <c r="E2" s="947"/>
      <c r="F2" s="947"/>
    </row>
    <row r="3" spans="1:6" ht="15.75" thickBot="1" x14ac:dyDescent="0.3">
      <c r="A3" s="110"/>
      <c r="B3" s="110"/>
      <c r="C3" s="948"/>
      <c r="D3" s="948"/>
      <c r="E3" s="949" t="s">
        <v>587</v>
      </c>
      <c r="F3" s="949"/>
    </row>
    <row r="4" spans="1:6" x14ac:dyDescent="0.2">
      <c r="A4" s="950" t="s">
        <v>269</v>
      </c>
      <c r="B4" s="952" t="s">
        <v>588</v>
      </c>
      <c r="C4" s="952" t="s">
        <v>589</v>
      </c>
      <c r="D4" s="952"/>
      <c r="E4" s="952"/>
      <c r="F4" s="954" t="s">
        <v>590</v>
      </c>
    </row>
    <row r="5" spans="1:6" ht="13.5" thickBot="1" x14ac:dyDescent="0.25">
      <c r="A5" s="951"/>
      <c r="B5" s="953"/>
      <c r="C5" s="706">
        <v>2019</v>
      </c>
      <c r="D5" s="706">
        <f>+C5+1</f>
        <v>2020</v>
      </c>
      <c r="E5" s="706">
        <f>+D5+1</f>
        <v>2021</v>
      </c>
      <c r="F5" s="955"/>
    </row>
    <row r="6" spans="1:6" ht="13.5" thickBot="1" x14ac:dyDescent="0.25">
      <c r="A6" s="707"/>
      <c r="B6" s="708" t="s">
        <v>5</v>
      </c>
      <c r="C6" s="708" t="s">
        <v>6</v>
      </c>
      <c r="D6" s="708" t="s">
        <v>7</v>
      </c>
      <c r="E6" s="708" t="s">
        <v>8</v>
      </c>
      <c r="F6" s="709" t="s">
        <v>263</v>
      </c>
    </row>
    <row r="7" spans="1:6" x14ac:dyDescent="0.2">
      <c r="A7" s="710" t="s">
        <v>9</v>
      </c>
      <c r="B7" s="711"/>
      <c r="C7" s="712"/>
      <c r="D7" s="712"/>
      <c r="E7" s="712"/>
      <c r="F7" s="713">
        <f>SUM(C7:E7)</f>
        <v>0</v>
      </c>
    </row>
    <row r="8" spans="1:6" x14ac:dyDescent="0.2">
      <c r="A8" s="714" t="s">
        <v>12</v>
      </c>
      <c r="B8" s="715"/>
      <c r="C8" s="716"/>
      <c r="D8" s="716"/>
      <c r="E8" s="716"/>
      <c r="F8" s="717">
        <f>SUM(C8:E8)</f>
        <v>0</v>
      </c>
    </row>
    <row r="9" spans="1:6" x14ac:dyDescent="0.2">
      <c r="A9" s="714" t="s">
        <v>15</v>
      </c>
      <c r="B9" s="715"/>
      <c r="C9" s="716"/>
      <c r="D9" s="716"/>
      <c r="E9" s="716"/>
      <c r="F9" s="717">
        <f>SUM(C9:E9)</f>
        <v>0</v>
      </c>
    </row>
    <row r="10" spans="1:6" x14ac:dyDescent="0.2">
      <c r="A10" s="714" t="s">
        <v>18</v>
      </c>
      <c r="B10" s="715"/>
      <c r="C10" s="716"/>
      <c r="D10" s="716"/>
      <c r="E10" s="716"/>
      <c r="F10" s="717">
        <f>SUM(C10:E10)</f>
        <v>0</v>
      </c>
    </row>
    <row r="11" spans="1:6" ht="13.5" thickBot="1" x14ac:dyDescent="0.25">
      <c r="A11" s="718" t="s">
        <v>21</v>
      </c>
      <c r="B11" s="719"/>
      <c r="C11" s="720"/>
      <c r="D11" s="720"/>
      <c r="E11" s="720"/>
      <c r="F11" s="717">
        <f>SUM(C11:E11)</f>
        <v>0</v>
      </c>
    </row>
    <row r="12" spans="1:6" ht="13.5" thickBot="1" x14ac:dyDescent="0.25">
      <c r="A12" s="721" t="s">
        <v>24</v>
      </c>
      <c r="B12" s="722" t="s">
        <v>591</v>
      </c>
      <c r="C12" s="723">
        <f>SUM(C7:C11)</f>
        <v>0</v>
      </c>
      <c r="D12" s="723">
        <f>SUM(D7:D11)</f>
        <v>0</v>
      </c>
      <c r="E12" s="723">
        <f>SUM(E7:E11)</f>
        <v>0</v>
      </c>
      <c r="F12" s="724">
        <f>SUM(F7:F11)</f>
        <v>0</v>
      </c>
    </row>
  </sheetData>
  <mergeCells count="8">
    <mergeCell ref="A1:F1"/>
    <mergeCell ref="A2:F2"/>
    <mergeCell ref="C3:D3"/>
    <mergeCell ref="E3:F3"/>
    <mergeCell ref="A4:A5"/>
    <mergeCell ref="B4:B5"/>
    <mergeCell ref="C4:E4"/>
    <mergeCell ref="F4:F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.../2019.(....)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13"/>
  <sheetViews>
    <sheetView zoomScaleNormal="100" workbookViewId="0">
      <selection activeCell="C6" sqref="C6"/>
    </sheetView>
  </sheetViews>
  <sheetFormatPr defaultColWidth="9.33203125" defaultRowHeight="12.75" x14ac:dyDescent="0.2"/>
  <cols>
    <col min="1" max="1" width="5.6640625" style="221" customWidth="1"/>
    <col min="2" max="2" width="68.6640625" style="221" customWidth="1"/>
    <col min="3" max="3" width="19.5" style="221" customWidth="1"/>
    <col min="4" max="16384" width="9.33203125" style="221"/>
  </cols>
  <sheetData>
    <row r="1" spans="1:3" ht="48" customHeight="1" x14ac:dyDescent="0.2">
      <c r="A1" s="947" t="s">
        <v>592</v>
      </c>
      <c r="B1" s="947"/>
      <c r="C1" s="947"/>
    </row>
    <row r="2" spans="1:3" ht="15" thickBot="1" x14ac:dyDescent="0.25">
      <c r="A2" s="110"/>
      <c r="B2" s="110"/>
      <c r="C2" s="97" t="s">
        <v>433</v>
      </c>
    </row>
    <row r="3" spans="1:3" ht="21.75" thickBot="1" x14ac:dyDescent="0.25">
      <c r="A3" s="725" t="s">
        <v>269</v>
      </c>
      <c r="B3" s="726" t="s">
        <v>593</v>
      </c>
      <c r="C3" s="727" t="s">
        <v>617</v>
      </c>
    </row>
    <row r="4" spans="1:3" ht="13.5" thickBot="1" x14ac:dyDescent="0.25">
      <c r="A4" s="728"/>
      <c r="B4" s="729" t="s">
        <v>5</v>
      </c>
      <c r="C4" s="730" t="s">
        <v>6</v>
      </c>
    </row>
    <row r="5" spans="1:3" ht="24.95" customHeight="1" x14ac:dyDescent="0.2">
      <c r="A5" s="731" t="s">
        <v>9</v>
      </c>
      <c r="B5" s="732" t="s">
        <v>353</v>
      </c>
      <c r="C5" s="733">
        <f>'1.sz.mell.'!D45-C9</f>
        <v>31100000</v>
      </c>
    </row>
    <row r="6" spans="1:3" ht="24.95" customHeight="1" x14ac:dyDescent="0.2">
      <c r="A6" s="734" t="s">
        <v>12</v>
      </c>
      <c r="B6" s="735" t="s">
        <v>354</v>
      </c>
      <c r="C6" s="736">
        <v>800000</v>
      </c>
    </row>
    <row r="7" spans="1:3" ht="24.95" customHeight="1" x14ac:dyDescent="0.2">
      <c r="A7" s="734" t="s">
        <v>15</v>
      </c>
      <c r="B7" s="737" t="s">
        <v>355</v>
      </c>
      <c r="C7" s="736" t="s">
        <v>387</v>
      </c>
    </row>
    <row r="8" spans="1:3" ht="24.95" customHeight="1" x14ac:dyDescent="0.2">
      <c r="A8" s="734" t="s">
        <v>18</v>
      </c>
      <c r="B8" s="737" t="s">
        <v>356</v>
      </c>
      <c r="C8" s="736" t="s">
        <v>387</v>
      </c>
    </row>
    <row r="9" spans="1:3" ht="24.95" customHeight="1" x14ac:dyDescent="0.2">
      <c r="A9" s="738" t="s">
        <v>21</v>
      </c>
      <c r="B9" s="737" t="s">
        <v>357</v>
      </c>
      <c r="C9" s="739">
        <v>160000</v>
      </c>
    </row>
    <row r="10" spans="1:3" ht="24.95" customHeight="1" thickBot="1" x14ac:dyDescent="0.25">
      <c r="A10" s="734" t="s">
        <v>24</v>
      </c>
      <c r="B10" s="740" t="s">
        <v>358</v>
      </c>
      <c r="C10" s="736" t="s">
        <v>387</v>
      </c>
    </row>
    <row r="11" spans="1:3" ht="24.95" customHeight="1" thickBot="1" x14ac:dyDescent="0.25">
      <c r="A11" s="957" t="s">
        <v>594</v>
      </c>
      <c r="B11" s="958"/>
      <c r="C11" s="741">
        <f>SUM(C5:C10)</f>
        <v>32060000</v>
      </c>
    </row>
    <row r="12" spans="1:3" ht="26.25" customHeight="1" x14ac:dyDescent="0.2">
      <c r="A12" s="956" t="s">
        <v>595</v>
      </c>
      <c r="B12" s="956"/>
      <c r="C12" s="956"/>
    </row>
    <row r="13" spans="1:3" ht="15" x14ac:dyDescent="0.25">
      <c r="A13" s="742"/>
      <c r="B13" s="742"/>
      <c r="C13" s="742"/>
    </row>
  </sheetData>
  <mergeCells count="3">
    <mergeCell ref="A12:C12"/>
    <mergeCell ref="A1:C1"/>
    <mergeCell ref="A11:B11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a ....../2019. (......) önkormányzati rendelethez
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10"/>
  <sheetViews>
    <sheetView zoomScaleNormal="100" workbookViewId="0">
      <selection activeCell="B17" sqref="B17"/>
    </sheetView>
  </sheetViews>
  <sheetFormatPr defaultColWidth="9.33203125" defaultRowHeight="15" x14ac:dyDescent="0.25"/>
  <cols>
    <col min="1" max="1" width="5.6640625" style="108" customWidth="1"/>
    <col min="2" max="2" width="66.83203125" style="108" customWidth="1"/>
    <col min="3" max="3" width="27" style="108" customWidth="1"/>
    <col min="4" max="4" width="9.33203125" style="108"/>
    <col min="5" max="5" width="9.33203125" style="109"/>
    <col min="6" max="6" width="9.33203125" style="241"/>
    <col min="7" max="16384" width="9.33203125" style="108"/>
  </cols>
  <sheetData>
    <row r="1" spans="1:3" ht="44.25" customHeight="1" x14ac:dyDescent="0.25">
      <c r="A1" s="947" t="s">
        <v>618</v>
      </c>
      <c r="B1" s="947"/>
      <c r="C1" s="947"/>
    </row>
    <row r="2" spans="1:3" x14ac:dyDescent="0.25">
      <c r="A2" s="947" t="s">
        <v>444</v>
      </c>
      <c r="B2" s="947"/>
      <c r="C2" s="947"/>
    </row>
    <row r="3" spans="1:3" ht="15.75" thickBot="1" x14ac:dyDescent="0.3">
      <c r="A3" s="110"/>
      <c r="B3" s="110"/>
      <c r="C3" s="97" t="s">
        <v>433</v>
      </c>
    </row>
    <row r="4" spans="1:3" ht="21.75" thickBot="1" x14ac:dyDescent="0.3">
      <c r="A4" s="725" t="s">
        <v>269</v>
      </c>
      <c r="B4" s="726" t="s">
        <v>344</v>
      </c>
      <c r="C4" s="727" t="s">
        <v>596</v>
      </c>
    </row>
    <row r="5" spans="1:3" ht="15.75" thickBot="1" x14ac:dyDescent="0.3">
      <c r="A5" s="728"/>
      <c r="B5" s="729" t="s">
        <v>5</v>
      </c>
      <c r="C5" s="730" t="s">
        <v>6</v>
      </c>
    </row>
    <row r="6" spans="1:3" x14ac:dyDescent="0.25">
      <c r="A6" s="731" t="s">
        <v>9</v>
      </c>
      <c r="B6" s="743"/>
      <c r="C6" s="744"/>
    </row>
    <row r="7" spans="1:3" x14ac:dyDescent="0.25">
      <c r="A7" s="734" t="s">
        <v>12</v>
      </c>
      <c r="B7" s="745"/>
      <c r="C7" s="746"/>
    </row>
    <row r="8" spans="1:3" ht="15.75" thickBot="1" x14ac:dyDescent="0.3">
      <c r="A8" s="738" t="s">
        <v>15</v>
      </c>
      <c r="B8" s="747"/>
      <c r="C8" s="748"/>
    </row>
    <row r="9" spans="1:3" ht="21.75" thickBot="1" x14ac:dyDescent="0.3">
      <c r="A9" s="749" t="s">
        <v>18</v>
      </c>
      <c r="B9" s="750" t="s">
        <v>345</v>
      </c>
      <c r="C9" s="741">
        <f>SUM(C6:C8)</f>
        <v>0</v>
      </c>
    </row>
    <row r="10" spans="1:3" x14ac:dyDescent="0.25">
      <c r="A10" s="742"/>
      <c r="B10" s="742"/>
      <c r="C10" s="742"/>
    </row>
  </sheetData>
  <mergeCells count="2">
    <mergeCell ref="A1:C1"/>
    <mergeCell ref="A2:C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......./2019.(...)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33"/>
  <sheetViews>
    <sheetView zoomScaleNormal="100" workbookViewId="0">
      <selection activeCell="A12" sqref="A12"/>
    </sheetView>
  </sheetViews>
  <sheetFormatPr defaultColWidth="10.6640625" defaultRowHeight="12.75" x14ac:dyDescent="0.2"/>
  <cols>
    <col min="1" max="1" width="57.5" style="235" customWidth="1"/>
    <col min="2" max="2" width="15.6640625" style="235" customWidth="1"/>
    <col min="3" max="3" width="16.33203125" style="235" customWidth="1"/>
    <col min="4" max="4" width="18" style="235" customWidth="1"/>
    <col min="5" max="5" width="16.6640625" style="235" customWidth="1"/>
    <col min="6" max="16384" width="10.6640625" style="235"/>
  </cols>
  <sheetData>
    <row r="1" spans="1:5" ht="37.5" customHeight="1" x14ac:dyDescent="0.2">
      <c r="A1" s="959" t="s">
        <v>597</v>
      </c>
      <c r="B1" s="959"/>
      <c r="C1" s="784"/>
      <c r="D1" s="784"/>
      <c r="E1" s="784"/>
    </row>
    <row r="2" spans="1:5" ht="27.75" thickBot="1" x14ac:dyDescent="0.3">
      <c r="A2" s="96"/>
      <c r="B2" s="751" t="s">
        <v>433</v>
      </c>
    </row>
    <row r="3" spans="1:5" ht="24.75" thickBot="1" x14ac:dyDescent="0.25">
      <c r="A3" s="752" t="s">
        <v>598</v>
      </c>
      <c r="B3" s="753" t="s">
        <v>645</v>
      </c>
    </row>
    <row r="4" spans="1:5" ht="13.5" thickBot="1" x14ac:dyDescent="0.25">
      <c r="A4" s="754" t="s">
        <v>5</v>
      </c>
      <c r="B4" s="758" t="s">
        <v>263</v>
      </c>
    </row>
    <row r="5" spans="1:5" ht="24.95" customHeight="1" x14ac:dyDescent="0.2">
      <c r="A5" s="755" t="s">
        <v>619</v>
      </c>
      <c r="B5" s="788">
        <v>235400</v>
      </c>
    </row>
    <row r="6" spans="1:5" ht="24.95" customHeight="1" x14ac:dyDescent="0.2">
      <c r="A6" s="755" t="s">
        <v>620</v>
      </c>
      <c r="B6" s="788">
        <v>1500000</v>
      </c>
    </row>
    <row r="7" spans="1:5" ht="24.95" customHeight="1" x14ac:dyDescent="0.2">
      <c r="A7" s="755" t="s">
        <v>621</v>
      </c>
      <c r="B7" s="788">
        <v>245160</v>
      </c>
    </row>
    <row r="8" spans="1:5" ht="24.95" customHeight="1" x14ac:dyDescent="0.2">
      <c r="A8" s="755" t="s">
        <v>621</v>
      </c>
      <c r="B8" s="788">
        <v>245160</v>
      </c>
    </row>
    <row r="9" spans="1:5" ht="24.95" customHeight="1" x14ac:dyDescent="0.2">
      <c r="A9" s="755" t="s">
        <v>622</v>
      </c>
      <c r="B9" s="788">
        <v>244992</v>
      </c>
    </row>
    <row r="10" spans="1:5" ht="24.95" customHeight="1" x14ac:dyDescent="0.2">
      <c r="A10" s="755" t="s">
        <v>623</v>
      </c>
      <c r="B10" s="788">
        <v>4690000</v>
      </c>
    </row>
    <row r="11" spans="1:5" ht="24.95" customHeight="1" x14ac:dyDescent="0.2">
      <c r="A11" s="755" t="s">
        <v>624</v>
      </c>
      <c r="B11" s="788">
        <v>190900</v>
      </c>
    </row>
    <row r="12" spans="1:5" ht="24.95" customHeight="1" x14ac:dyDescent="0.2">
      <c r="A12" s="755" t="s">
        <v>625</v>
      </c>
      <c r="B12" s="788">
        <v>155000</v>
      </c>
    </row>
    <row r="13" spans="1:5" ht="24.95" customHeight="1" x14ac:dyDescent="0.2">
      <c r="A13" s="755" t="s">
        <v>626</v>
      </c>
      <c r="B13" s="788">
        <v>108189</v>
      </c>
    </row>
    <row r="14" spans="1:5" ht="24.95" customHeight="1" x14ac:dyDescent="0.2">
      <c r="A14" s="755" t="s">
        <v>627</v>
      </c>
      <c r="B14" s="788">
        <v>420000</v>
      </c>
    </row>
    <row r="15" spans="1:5" ht="24.95" customHeight="1" x14ac:dyDescent="0.2">
      <c r="A15" s="755" t="s">
        <v>628</v>
      </c>
      <c r="B15" s="788">
        <v>662400</v>
      </c>
    </row>
    <row r="16" spans="1:5" ht="24.95" customHeight="1" x14ac:dyDescent="0.2">
      <c r="A16" s="755" t="s">
        <v>629</v>
      </c>
      <c r="B16" s="788">
        <v>190000</v>
      </c>
    </row>
    <row r="17" spans="1:2" ht="24.95" customHeight="1" x14ac:dyDescent="0.2">
      <c r="A17" s="755" t="s">
        <v>630</v>
      </c>
      <c r="B17" s="788">
        <v>120000</v>
      </c>
    </row>
    <row r="18" spans="1:2" ht="24.95" customHeight="1" x14ac:dyDescent="0.2">
      <c r="A18" s="755" t="s">
        <v>631</v>
      </c>
      <c r="B18" s="788">
        <v>6665890</v>
      </c>
    </row>
    <row r="19" spans="1:2" ht="24.95" customHeight="1" x14ac:dyDescent="0.2">
      <c r="A19" s="755" t="s">
        <v>632</v>
      </c>
      <c r="B19" s="788">
        <v>356685</v>
      </c>
    </row>
    <row r="20" spans="1:2" ht="24.95" customHeight="1" x14ac:dyDescent="0.2">
      <c r="A20" s="755" t="s">
        <v>633</v>
      </c>
      <c r="B20" s="788">
        <v>229606</v>
      </c>
    </row>
    <row r="21" spans="1:2" ht="24.95" customHeight="1" x14ac:dyDescent="0.2">
      <c r="A21" s="755" t="s">
        <v>634</v>
      </c>
      <c r="B21" s="788">
        <v>110236</v>
      </c>
    </row>
    <row r="22" spans="1:2" ht="24.95" customHeight="1" x14ac:dyDescent="0.2">
      <c r="A22" s="755" t="s">
        <v>634</v>
      </c>
      <c r="B22" s="788">
        <v>110236</v>
      </c>
    </row>
    <row r="23" spans="1:2" ht="24.95" customHeight="1" x14ac:dyDescent="0.2">
      <c r="A23" s="755" t="s">
        <v>635</v>
      </c>
      <c r="B23" s="788">
        <v>163701</v>
      </c>
    </row>
    <row r="24" spans="1:2" ht="24.95" customHeight="1" x14ac:dyDescent="0.2">
      <c r="A24" s="755" t="s">
        <v>636</v>
      </c>
      <c r="B24" s="788">
        <v>359055</v>
      </c>
    </row>
    <row r="25" spans="1:2" ht="24.95" customHeight="1" x14ac:dyDescent="0.2">
      <c r="A25" s="755" t="s">
        <v>637</v>
      </c>
      <c r="B25" s="788">
        <v>165354</v>
      </c>
    </row>
    <row r="26" spans="1:2" ht="24.95" customHeight="1" x14ac:dyDescent="0.2">
      <c r="A26" s="755" t="s">
        <v>638</v>
      </c>
      <c r="B26" s="788">
        <v>103465</v>
      </c>
    </row>
    <row r="27" spans="1:2" ht="24.95" customHeight="1" x14ac:dyDescent="0.2">
      <c r="A27" s="755" t="s">
        <v>639</v>
      </c>
      <c r="B27" s="788">
        <v>2045512</v>
      </c>
    </row>
    <row r="28" spans="1:2" ht="24.95" customHeight="1" x14ac:dyDescent="0.2">
      <c r="A28" s="755" t="s">
        <v>640</v>
      </c>
      <c r="B28" s="788">
        <v>1195276</v>
      </c>
    </row>
    <row r="29" spans="1:2" ht="24.95" customHeight="1" x14ac:dyDescent="0.2">
      <c r="A29" s="755" t="s">
        <v>641</v>
      </c>
      <c r="B29" s="788">
        <v>222520</v>
      </c>
    </row>
    <row r="30" spans="1:2" ht="24.95" customHeight="1" x14ac:dyDescent="0.2">
      <c r="A30" s="755" t="s">
        <v>642</v>
      </c>
      <c r="B30" s="788">
        <v>104134</v>
      </c>
    </row>
    <row r="31" spans="1:2" ht="24.95" customHeight="1" x14ac:dyDescent="0.2">
      <c r="A31" s="777" t="s">
        <v>643</v>
      </c>
      <c r="B31" s="789">
        <v>270000</v>
      </c>
    </row>
    <row r="32" spans="1:2" ht="24.95" customHeight="1" thickBot="1" x14ac:dyDescent="0.25">
      <c r="A32" s="777" t="s">
        <v>644</v>
      </c>
      <c r="B32" s="789">
        <v>1368215</v>
      </c>
    </row>
    <row r="33" spans="1:2" ht="13.5" thickBot="1" x14ac:dyDescent="0.25">
      <c r="A33" s="756" t="s">
        <v>599</v>
      </c>
      <c r="B33" s="757">
        <f>SUM(B5:B31)</f>
        <v>21108871</v>
      </c>
    </row>
  </sheetData>
  <mergeCells count="1">
    <mergeCell ref="A1:B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.../2019. (... 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26"/>
  <sheetViews>
    <sheetView zoomScaleNormal="100" workbookViewId="0">
      <selection activeCell="B5" sqref="B5"/>
    </sheetView>
  </sheetViews>
  <sheetFormatPr defaultColWidth="9.33203125" defaultRowHeight="15.75" x14ac:dyDescent="0.25"/>
  <cols>
    <col min="1" max="1" width="60.6640625" style="111" customWidth="1"/>
    <col min="2" max="2" width="15.6640625" style="111" customWidth="1"/>
    <col min="3" max="3" width="16.33203125" style="111" customWidth="1"/>
    <col min="4" max="4" width="18" style="111" customWidth="1"/>
    <col min="5" max="5" width="16.6640625" style="111" customWidth="1"/>
    <col min="6" max="6" width="18.83203125" style="111" customWidth="1"/>
    <col min="7" max="16384" width="9.33203125" style="111"/>
  </cols>
  <sheetData>
    <row r="1" spans="1:6" ht="44.25" customHeight="1" x14ac:dyDescent="0.25">
      <c r="A1" s="959" t="s">
        <v>600</v>
      </c>
      <c r="B1" s="959"/>
      <c r="C1" s="784"/>
      <c r="D1" s="784"/>
      <c r="E1" s="784"/>
      <c r="F1" s="784"/>
    </row>
    <row r="2" spans="1:6" ht="15" customHeight="1" thickBot="1" x14ac:dyDescent="0.3">
      <c r="A2" s="96"/>
      <c r="B2" s="751" t="s">
        <v>433</v>
      </c>
    </row>
    <row r="3" spans="1:6" ht="24.75" thickBot="1" x14ac:dyDescent="0.3">
      <c r="A3" s="752" t="s">
        <v>601</v>
      </c>
      <c r="B3" s="753" t="s">
        <v>645</v>
      </c>
    </row>
    <row r="4" spans="1:6" ht="16.5" thickBot="1" x14ac:dyDescent="0.3">
      <c r="A4" s="754" t="s">
        <v>5</v>
      </c>
      <c r="B4" s="758" t="s">
        <v>263</v>
      </c>
    </row>
    <row r="5" spans="1:6" x14ac:dyDescent="0.25">
      <c r="A5" s="785" t="s">
        <v>646</v>
      </c>
      <c r="B5" s="786">
        <v>26171968</v>
      </c>
    </row>
    <row r="6" spans="1:6" x14ac:dyDescent="0.25">
      <c r="A6" s="759"/>
      <c r="B6" s="786"/>
    </row>
    <row r="7" spans="1:6" x14ac:dyDescent="0.25">
      <c r="A7" s="785"/>
      <c r="B7" s="786"/>
    </row>
    <row r="8" spans="1:6" x14ac:dyDescent="0.25">
      <c r="A8" s="759"/>
      <c r="B8" s="786"/>
    </row>
    <row r="9" spans="1:6" x14ac:dyDescent="0.25">
      <c r="A9" s="759"/>
      <c r="B9" s="786"/>
    </row>
    <row r="10" spans="1:6" x14ac:dyDescent="0.25">
      <c r="A10" s="759"/>
      <c r="B10" s="786"/>
    </row>
    <row r="11" spans="1:6" x14ac:dyDescent="0.25">
      <c r="A11" s="759"/>
      <c r="B11" s="786"/>
    </row>
    <row r="12" spans="1:6" x14ac:dyDescent="0.25">
      <c r="A12" s="759"/>
      <c r="B12" s="786"/>
    </row>
    <row r="13" spans="1:6" x14ac:dyDescent="0.25">
      <c r="A13" s="759"/>
      <c r="B13" s="786"/>
    </row>
    <row r="14" spans="1:6" x14ac:dyDescent="0.25">
      <c r="A14" s="759"/>
      <c r="B14" s="786"/>
    </row>
    <row r="15" spans="1:6" x14ac:dyDescent="0.25">
      <c r="A15" s="759"/>
      <c r="B15" s="786"/>
    </row>
    <row r="16" spans="1:6" x14ac:dyDescent="0.25">
      <c r="A16" s="759"/>
      <c r="B16" s="786"/>
    </row>
    <row r="17" spans="1:6" x14ac:dyDescent="0.25">
      <c r="A17" s="759"/>
      <c r="B17" s="786"/>
    </row>
    <row r="18" spans="1:6" x14ac:dyDescent="0.25">
      <c r="A18" s="759"/>
      <c r="B18" s="786"/>
    </row>
    <row r="19" spans="1:6" x14ac:dyDescent="0.25">
      <c r="A19" s="759"/>
      <c r="B19" s="786"/>
    </row>
    <row r="20" spans="1:6" x14ac:dyDescent="0.25">
      <c r="A20" s="759"/>
      <c r="B20" s="786"/>
    </row>
    <row r="21" spans="1:6" x14ac:dyDescent="0.25">
      <c r="A21" s="759"/>
      <c r="B21" s="786"/>
    </row>
    <row r="22" spans="1:6" x14ac:dyDescent="0.25">
      <c r="A22" s="759"/>
      <c r="B22" s="786"/>
    </row>
    <row r="23" spans="1:6" ht="16.5" thickBot="1" x14ac:dyDescent="0.3">
      <c r="A23" s="760"/>
      <c r="B23" s="787"/>
    </row>
    <row r="24" spans="1:6" ht="16.5" thickBot="1" x14ac:dyDescent="0.3">
      <c r="A24" s="756" t="s">
        <v>599</v>
      </c>
      <c r="B24" s="761">
        <f>SUM(B5:B23)</f>
        <v>26171968</v>
      </c>
    </row>
    <row r="25" spans="1:6" x14ac:dyDescent="0.25">
      <c r="A25" s="762"/>
      <c r="B25" s="763"/>
      <c r="C25" s="763"/>
      <c r="D25" s="763"/>
      <c r="E25" s="763"/>
      <c r="F25" s="763"/>
    </row>
    <row r="26" spans="1:6" x14ac:dyDescent="0.25">
      <c r="A26" s="762"/>
      <c r="B26" s="763"/>
      <c r="C26" s="763"/>
      <c r="D26" s="763"/>
      <c r="E26" s="763"/>
      <c r="F26" s="763"/>
    </row>
  </sheetData>
  <mergeCells count="1">
    <mergeCell ref="A1:B1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>&amp;R&amp;"Times New Roman CE,Félkövér dőlt"&amp;11 7. melléklet a ...../2019.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21"/>
  <sheetViews>
    <sheetView zoomScaleNormal="100" workbookViewId="0">
      <selection activeCell="I30" sqref="I30"/>
    </sheetView>
  </sheetViews>
  <sheetFormatPr defaultRowHeight="12.75" x14ac:dyDescent="0.2"/>
  <cols>
    <col min="1" max="1" width="34.83203125" style="113" customWidth="1"/>
    <col min="2" max="6" width="16.5" style="113" customWidth="1"/>
    <col min="7" max="7" width="13.83203125" style="113" customWidth="1"/>
    <col min="8" max="257" width="9.33203125" style="113"/>
    <col min="258" max="258" width="34.83203125" style="113" customWidth="1"/>
    <col min="259" max="262" width="16.5" style="113" customWidth="1"/>
    <col min="263" max="263" width="13.83203125" style="113" customWidth="1"/>
    <col min="264" max="513" width="9.33203125" style="113"/>
    <col min="514" max="514" width="34.83203125" style="113" customWidth="1"/>
    <col min="515" max="518" width="16.5" style="113" customWidth="1"/>
    <col min="519" max="519" width="13.83203125" style="113" customWidth="1"/>
    <col min="520" max="769" width="9.33203125" style="113"/>
    <col min="770" max="770" width="34.83203125" style="113" customWidth="1"/>
    <col min="771" max="774" width="16.5" style="113" customWidth="1"/>
    <col min="775" max="775" width="13.83203125" style="113" customWidth="1"/>
    <col min="776" max="1025" width="9.33203125" style="113"/>
    <col min="1026" max="1026" width="34.83203125" style="113" customWidth="1"/>
    <col min="1027" max="1030" width="16.5" style="113" customWidth="1"/>
    <col min="1031" max="1031" width="13.83203125" style="113" customWidth="1"/>
    <col min="1032" max="1281" width="9.33203125" style="113"/>
    <col min="1282" max="1282" width="34.83203125" style="113" customWidth="1"/>
    <col min="1283" max="1286" width="16.5" style="113" customWidth="1"/>
    <col min="1287" max="1287" width="13.83203125" style="113" customWidth="1"/>
    <col min="1288" max="1537" width="9.33203125" style="113"/>
    <col min="1538" max="1538" width="34.83203125" style="113" customWidth="1"/>
    <col min="1539" max="1542" width="16.5" style="113" customWidth="1"/>
    <col min="1543" max="1543" width="13.83203125" style="113" customWidth="1"/>
    <col min="1544" max="1793" width="9.33203125" style="113"/>
    <col min="1794" max="1794" width="34.83203125" style="113" customWidth="1"/>
    <col min="1795" max="1798" width="16.5" style="113" customWidth="1"/>
    <col min="1799" max="1799" width="13.83203125" style="113" customWidth="1"/>
    <col min="1800" max="2049" width="9.33203125" style="113"/>
    <col min="2050" max="2050" width="34.83203125" style="113" customWidth="1"/>
    <col min="2051" max="2054" width="16.5" style="113" customWidth="1"/>
    <col min="2055" max="2055" width="13.83203125" style="113" customWidth="1"/>
    <col min="2056" max="2305" width="9.33203125" style="113"/>
    <col min="2306" max="2306" width="34.83203125" style="113" customWidth="1"/>
    <col min="2307" max="2310" width="16.5" style="113" customWidth="1"/>
    <col min="2311" max="2311" width="13.83203125" style="113" customWidth="1"/>
    <col min="2312" max="2561" width="9.33203125" style="113"/>
    <col min="2562" max="2562" width="34.83203125" style="113" customWidth="1"/>
    <col min="2563" max="2566" width="16.5" style="113" customWidth="1"/>
    <col min="2567" max="2567" width="13.83203125" style="113" customWidth="1"/>
    <col min="2568" max="2817" width="9.33203125" style="113"/>
    <col min="2818" max="2818" width="34.83203125" style="113" customWidth="1"/>
    <col min="2819" max="2822" width="16.5" style="113" customWidth="1"/>
    <col min="2823" max="2823" width="13.83203125" style="113" customWidth="1"/>
    <col min="2824" max="3073" width="9.33203125" style="113"/>
    <col min="3074" max="3074" width="34.83203125" style="113" customWidth="1"/>
    <col min="3075" max="3078" width="16.5" style="113" customWidth="1"/>
    <col min="3079" max="3079" width="13.83203125" style="113" customWidth="1"/>
    <col min="3080" max="3329" width="9.33203125" style="113"/>
    <col min="3330" max="3330" width="34.83203125" style="113" customWidth="1"/>
    <col min="3331" max="3334" width="16.5" style="113" customWidth="1"/>
    <col min="3335" max="3335" width="13.83203125" style="113" customWidth="1"/>
    <col min="3336" max="3585" width="9.33203125" style="113"/>
    <col min="3586" max="3586" width="34.83203125" style="113" customWidth="1"/>
    <col min="3587" max="3590" width="16.5" style="113" customWidth="1"/>
    <col min="3591" max="3591" width="13.83203125" style="113" customWidth="1"/>
    <col min="3592" max="3841" width="9.33203125" style="113"/>
    <col min="3842" max="3842" width="34.83203125" style="113" customWidth="1"/>
    <col min="3843" max="3846" width="16.5" style="113" customWidth="1"/>
    <col min="3847" max="3847" width="13.83203125" style="113" customWidth="1"/>
    <col min="3848" max="4097" width="9.33203125" style="113"/>
    <col min="4098" max="4098" width="34.83203125" style="113" customWidth="1"/>
    <col min="4099" max="4102" width="16.5" style="113" customWidth="1"/>
    <col min="4103" max="4103" width="13.83203125" style="113" customWidth="1"/>
    <col min="4104" max="4353" width="9.33203125" style="113"/>
    <col min="4354" max="4354" width="34.83203125" style="113" customWidth="1"/>
    <col min="4355" max="4358" width="16.5" style="113" customWidth="1"/>
    <col min="4359" max="4359" width="13.83203125" style="113" customWidth="1"/>
    <col min="4360" max="4609" width="9.33203125" style="113"/>
    <col min="4610" max="4610" width="34.83203125" style="113" customWidth="1"/>
    <col min="4611" max="4614" width="16.5" style="113" customWidth="1"/>
    <col min="4615" max="4615" width="13.83203125" style="113" customWidth="1"/>
    <col min="4616" max="4865" width="9.33203125" style="113"/>
    <col min="4866" max="4866" width="34.83203125" style="113" customWidth="1"/>
    <col min="4867" max="4870" width="16.5" style="113" customWidth="1"/>
    <col min="4871" max="4871" width="13.83203125" style="113" customWidth="1"/>
    <col min="4872" max="5121" width="9.33203125" style="113"/>
    <col min="5122" max="5122" width="34.83203125" style="113" customWidth="1"/>
    <col min="5123" max="5126" width="16.5" style="113" customWidth="1"/>
    <col min="5127" max="5127" width="13.83203125" style="113" customWidth="1"/>
    <col min="5128" max="5377" width="9.33203125" style="113"/>
    <col min="5378" max="5378" width="34.83203125" style="113" customWidth="1"/>
    <col min="5379" max="5382" width="16.5" style="113" customWidth="1"/>
    <col min="5383" max="5383" width="13.83203125" style="113" customWidth="1"/>
    <col min="5384" max="5633" width="9.33203125" style="113"/>
    <col min="5634" max="5634" width="34.83203125" style="113" customWidth="1"/>
    <col min="5635" max="5638" width="16.5" style="113" customWidth="1"/>
    <col min="5639" max="5639" width="13.83203125" style="113" customWidth="1"/>
    <col min="5640" max="5889" width="9.33203125" style="113"/>
    <col min="5890" max="5890" width="34.83203125" style="113" customWidth="1"/>
    <col min="5891" max="5894" width="16.5" style="113" customWidth="1"/>
    <col min="5895" max="5895" width="13.83203125" style="113" customWidth="1"/>
    <col min="5896" max="6145" width="9.33203125" style="113"/>
    <col min="6146" max="6146" width="34.83203125" style="113" customWidth="1"/>
    <col min="6147" max="6150" width="16.5" style="113" customWidth="1"/>
    <col min="6151" max="6151" width="13.83203125" style="113" customWidth="1"/>
    <col min="6152" max="6401" width="9.33203125" style="113"/>
    <col min="6402" max="6402" width="34.83203125" style="113" customWidth="1"/>
    <col min="6403" max="6406" width="16.5" style="113" customWidth="1"/>
    <col min="6407" max="6407" width="13.83203125" style="113" customWidth="1"/>
    <col min="6408" max="6657" width="9.33203125" style="113"/>
    <col min="6658" max="6658" width="34.83203125" style="113" customWidth="1"/>
    <col min="6659" max="6662" width="16.5" style="113" customWidth="1"/>
    <col min="6663" max="6663" width="13.83203125" style="113" customWidth="1"/>
    <col min="6664" max="6913" width="9.33203125" style="113"/>
    <col min="6914" max="6914" width="34.83203125" style="113" customWidth="1"/>
    <col min="6915" max="6918" width="16.5" style="113" customWidth="1"/>
    <col min="6919" max="6919" width="13.83203125" style="113" customWidth="1"/>
    <col min="6920" max="7169" width="9.33203125" style="113"/>
    <col min="7170" max="7170" width="34.83203125" style="113" customWidth="1"/>
    <col min="7171" max="7174" width="16.5" style="113" customWidth="1"/>
    <col min="7175" max="7175" width="13.83203125" style="113" customWidth="1"/>
    <col min="7176" max="7425" width="9.33203125" style="113"/>
    <col min="7426" max="7426" width="34.83203125" style="113" customWidth="1"/>
    <col min="7427" max="7430" width="16.5" style="113" customWidth="1"/>
    <col min="7431" max="7431" width="13.83203125" style="113" customWidth="1"/>
    <col min="7432" max="7681" width="9.33203125" style="113"/>
    <col min="7682" max="7682" width="34.83203125" style="113" customWidth="1"/>
    <col min="7683" max="7686" width="16.5" style="113" customWidth="1"/>
    <col min="7687" max="7687" width="13.83203125" style="113" customWidth="1"/>
    <col min="7688" max="7937" width="9.33203125" style="113"/>
    <col min="7938" max="7938" width="34.83203125" style="113" customWidth="1"/>
    <col min="7939" max="7942" width="16.5" style="113" customWidth="1"/>
    <col min="7943" max="7943" width="13.83203125" style="113" customWidth="1"/>
    <col min="7944" max="8193" width="9.33203125" style="113"/>
    <col min="8194" max="8194" width="34.83203125" style="113" customWidth="1"/>
    <col min="8195" max="8198" width="16.5" style="113" customWidth="1"/>
    <col min="8199" max="8199" width="13.83203125" style="113" customWidth="1"/>
    <col min="8200" max="8449" width="9.33203125" style="113"/>
    <col min="8450" max="8450" width="34.83203125" style="113" customWidth="1"/>
    <col min="8451" max="8454" width="16.5" style="113" customWidth="1"/>
    <col min="8455" max="8455" width="13.83203125" style="113" customWidth="1"/>
    <col min="8456" max="8705" width="9.33203125" style="113"/>
    <col min="8706" max="8706" width="34.83203125" style="113" customWidth="1"/>
    <col min="8707" max="8710" width="16.5" style="113" customWidth="1"/>
    <col min="8711" max="8711" width="13.83203125" style="113" customWidth="1"/>
    <col min="8712" max="8961" width="9.33203125" style="113"/>
    <col min="8962" max="8962" width="34.83203125" style="113" customWidth="1"/>
    <col min="8963" max="8966" width="16.5" style="113" customWidth="1"/>
    <col min="8967" max="8967" width="13.83203125" style="113" customWidth="1"/>
    <col min="8968" max="9217" width="9.33203125" style="113"/>
    <col min="9218" max="9218" width="34.83203125" style="113" customWidth="1"/>
    <col min="9219" max="9222" width="16.5" style="113" customWidth="1"/>
    <col min="9223" max="9223" width="13.83203125" style="113" customWidth="1"/>
    <col min="9224" max="9473" width="9.33203125" style="113"/>
    <col min="9474" max="9474" width="34.83203125" style="113" customWidth="1"/>
    <col min="9475" max="9478" width="16.5" style="113" customWidth="1"/>
    <col min="9479" max="9479" width="13.83203125" style="113" customWidth="1"/>
    <col min="9480" max="9729" width="9.33203125" style="113"/>
    <col min="9730" max="9730" width="34.83203125" style="113" customWidth="1"/>
    <col min="9731" max="9734" width="16.5" style="113" customWidth="1"/>
    <col min="9735" max="9735" width="13.83203125" style="113" customWidth="1"/>
    <col min="9736" max="9985" width="9.33203125" style="113"/>
    <col min="9986" max="9986" width="34.83203125" style="113" customWidth="1"/>
    <col min="9987" max="9990" width="16.5" style="113" customWidth="1"/>
    <col min="9991" max="9991" width="13.83203125" style="113" customWidth="1"/>
    <col min="9992" max="10241" width="9.33203125" style="113"/>
    <col min="10242" max="10242" width="34.83203125" style="113" customWidth="1"/>
    <col min="10243" max="10246" width="16.5" style="113" customWidth="1"/>
    <col min="10247" max="10247" width="13.83203125" style="113" customWidth="1"/>
    <col min="10248" max="10497" width="9.33203125" style="113"/>
    <col min="10498" max="10498" width="34.83203125" style="113" customWidth="1"/>
    <col min="10499" max="10502" width="16.5" style="113" customWidth="1"/>
    <col min="10503" max="10503" width="13.83203125" style="113" customWidth="1"/>
    <col min="10504" max="10753" width="9.33203125" style="113"/>
    <col min="10754" max="10754" width="34.83203125" style="113" customWidth="1"/>
    <col min="10755" max="10758" width="16.5" style="113" customWidth="1"/>
    <col min="10759" max="10759" width="13.83203125" style="113" customWidth="1"/>
    <col min="10760" max="11009" width="9.33203125" style="113"/>
    <col min="11010" max="11010" width="34.83203125" style="113" customWidth="1"/>
    <col min="11011" max="11014" width="16.5" style="113" customWidth="1"/>
    <col min="11015" max="11015" width="13.83203125" style="113" customWidth="1"/>
    <col min="11016" max="11265" width="9.33203125" style="113"/>
    <col min="11266" max="11266" width="34.83203125" style="113" customWidth="1"/>
    <col min="11267" max="11270" width="16.5" style="113" customWidth="1"/>
    <col min="11271" max="11271" width="13.83203125" style="113" customWidth="1"/>
    <col min="11272" max="11521" width="9.33203125" style="113"/>
    <col min="11522" max="11522" width="34.83203125" style="113" customWidth="1"/>
    <col min="11523" max="11526" width="16.5" style="113" customWidth="1"/>
    <col min="11527" max="11527" width="13.83203125" style="113" customWidth="1"/>
    <col min="11528" max="11777" width="9.33203125" style="113"/>
    <col min="11778" max="11778" width="34.83203125" style="113" customWidth="1"/>
    <col min="11779" max="11782" width="16.5" style="113" customWidth="1"/>
    <col min="11783" max="11783" width="13.83203125" style="113" customWidth="1"/>
    <col min="11784" max="12033" width="9.33203125" style="113"/>
    <col min="12034" max="12034" width="34.83203125" style="113" customWidth="1"/>
    <col min="12035" max="12038" width="16.5" style="113" customWidth="1"/>
    <col min="12039" max="12039" width="13.83203125" style="113" customWidth="1"/>
    <col min="12040" max="12289" width="9.33203125" style="113"/>
    <col min="12290" max="12290" width="34.83203125" style="113" customWidth="1"/>
    <col min="12291" max="12294" width="16.5" style="113" customWidth="1"/>
    <col min="12295" max="12295" width="13.83203125" style="113" customWidth="1"/>
    <col min="12296" max="12545" width="9.33203125" style="113"/>
    <col min="12546" max="12546" width="34.83203125" style="113" customWidth="1"/>
    <col min="12547" max="12550" width="16.5" style="113" customWidth="1"/>
    <col min="12551" max="12551" width="13.83203125" style="113" customWidth="1"/>
    <col min="12552" max="12801" width="9.33203125" style="113"/>
    <col min="12802" max="12802" width="34.83203125" style="113" customWidth="1"/>
    <col min="12803" max="12806" width="16.5" style="113" customWidth="1"/>
    <col min="12807" max="12807" width="13.83203125" style="113" customWidth="1"/>
    <col min="12808" max="13057" width="9.33203125" style="113"/>
    <col min="13058" max="13058" width="34.83203125" style="113" customWidth="1"/>
    <col min="13059" max="13062" width="16.5" style="113" customWidth="1"/>
    <col min="13063" max="13063" width="13.83203125" style="113" customWidth="1"/>
    <col min="13064" max="13313" width="9.33203125" style="113"/>
    <col min="13314" max="13314" width="34.83203125" style="113" customWidth="1"/>
    <col min="13315" max="13318" width="16.5" style="113" customWidth="1"/>
    <col min="13319" max="13319" width="13.83203125" style="113" customWidth="1"/>
    <col min="13320" max="13569" width="9.33203125" style="113"/>
    <col min="13570" max="13570" width="34.83203125" style="113" customWidth="1"/>
    <col min="13571" max="13574" width="16.5" style="113" customWidth="1"/>
    <col min="13575" max="13575" width="13.83203125" style="113" customWidth="1"/>
    <col min="13576" max="13825" width="9.33203125" style="113"/>
    <col min="13826" max="13826" width="34.83203125" style="113" customWidth="1"/>
    <col min="13827" max="13830" width="16.5" style="113" customWidth="1"/>
    <col min="13831" max="13831" width="13.83203125" style="113" customWidth="1"/>
    <col min="13832" max="14081" width="9.33203125" style="113"/>
    <col min="14082" max="14082" width="34.83203125" style="113" customWidth="1"/>
    <col min="14083" max="14086" width="16.5" style="113" customWidth="1"/>
    <col min="14087" max="14087" width="13.83203125" style="113" customWidth="1"/>
    <col min="14088" max="14337" width="9.33203125" style="113"/>
    <col min="14338" max="14338" width="34.83203125" style="113" customWidth="1"/>
    <col min="14339" max="14342" width="16.5" style="113" customWidth="1"/>
    <col min="14343" max="14343" width="13.83203125" style="113" customWidth="1"/>
    <col min="14344" max="14593" width="9.33203125" style="113"/>
    <col min="14594" max="14594" width="34.83203125" style="113" customWidth="1"/>
    <col min="14595" max="14598" width="16.5" style="113" customWidth="1"/>
    <col min="14599" max="14599" width="13.83203125" style="113" customWidth="1"/>
    <col min="14600" max="14849" width="9.33203125" style="113"/>
    <col min="14850" max="14850" width="34.83203125" style="113" customWidth="1"/>
    <col min="14851" max="14854" width="16.5" style="113" customWidth="1"/>
    <col min="14855" max="14855" width="13.83203125" style="113" customWidth="1"/>
    <col min="14856" max="15105" width="9.33203125" style="113"/>
    <col min="15106" max="15106" width="34.83203125" style="113" customWidth="1"/>
    <col min="15107" max="15110" width="16.5" style="113" customWidth="1"/>
    <col min="15111" max="15111" width="13.83203125" style="113" customWidth="1"/>
    <col min="15112" max="15361" width="9.33203125" style="113"/>
    <col min="15362" max="15362" width="34.83203125" style="113" customWidth="1"/>
    <col min="15363" max="15366" width="16.5" style="113" customWidth="1"/>
    <col min="15367" max="15367" width="13.83203125" style="113" customWidth="1"/>
    <col min="15368" max="15617" width="9.33203125" style="113"/>
    <col min="15618" max="15618" width="34.83203125" style="113" customWidth="1"/>
    <col min="15619" max="15622" width="16.5" style="113" customWidth="1"/>
    <col min="15623" max="15623" width="13.83203125" style="113" customWidth="1"/>
    <col min="15624" max="15873" width="9.33203125" style="113"/>
    <col min="15874" max="15874" width="34.83203125" style="113" customWidth="1"/>
    <col min="15875" max="15878" width="16.5" style="113" customWidth="1"/>
    <col min="15879" max="15879" width="13.83203125" style="113" customWidth="1"/>
    <col min="15880" max="16129" width="9.33203125" style="113"/>
    <col min="16130" max="16130" width="34.83203125" style="113" customWidth="1"/>
    <col min="16131" max="16134" width="16.5" style="113" customWidth="1"/>
    <col min="16135" max="16135" width="13.83203125" style="113" customWidth="1"/>
    <col min="16136" max="16384" width="9.33203125" style="113"/>
  </cols>
  <sheetData>
    <row r="1" spans="1:7" ht="39.75" customHeight="1" x14ac:dyDescent="0.2">
      <c r="A1" s="962" t="s">
        <v>374</v>
      </c>
      <c r="B1" s="962"/>
      <c r="C1" s="962"/>
      <c r="D1" s="962"/>
      <c r="E1" s="962"/>
      <c r="F1" s="962"/>
      <c r="G1" s="112"/>
    </row>
    <row r="2" spans="1:7" s="801" customFormat="1" x14ac:dyDescent="0.2"/>
    <row r="3" spans="1:7" s="791" customFormat="1" ht="30" customHeight="1" x14ac:dyDescent="0.2">
      <c r="A3" s="792" t="s">
        <v>655</v>
      </c>
      <c r="B3" s="960" t="s">
        <v>660</v>
      </c>
      <c r="C3" s="960"/>
      <c r="D3" s="960"/>
      <c r="E3" s="960"/>
    </row>
    <row r="4" spans="1:7" s="801" customFormat="1" ht="14.25" thickBot="1" x14ac:dyDescent="0.3">
      <c r="A4" s="800"/>
      <c r="B4" s="800"/>
      <c r="C4" s="800"/>
      <c r="D4" s="961" t="s">
        <v>433</v>
      </c>
      <c r="E4" s="961"/>
    </row>
    <row r="5" spans="1:7" s="801" customFormat="1" ht="13.5" thickBot="1" x14ac:dyDescent="0.25">
      <c r="A5" s="802" t="s">
        <v>602</v>
      </c>
      <c r="B5" s="803" t="s">
        <v>336</v>
      </c>
      <c r="C5" s="803" t="s">
        <v>337</v>
      </c>
      <c r="D5" s="803" t="s">
        <v>654</v>
      </c>
      <c r="E5" s="804" t="s">
        <v>270</v>
      </c>
    </row>
    <row r="6" spans="1:7" s="801" customFormat="1" x14ac:dyDescent="0.2">
      <c r="A6" s="805" t="s">
        <v>603</v>
      </c>
      <c r="B6" s="806"/>
      <c r="C6" s="806"/>
      <c r="D6" s="806">
        <v>148323057</v>
      </c>
      <c r="E6" s="807">
        <f t="shared" ref="E6:E12" si="0">SUM(B6:D6)</f>
        <v>148323057</v>
      </c>
    </row>
    <row r="7" spans="1:7" s="801" customFormat="1" x14ac:dyDescent="0.2">
      <c r="A7" s="808" t="s">
        <v>604</v>
      </c>
      <c r="B7" s="809"/>
      <c r="C7" s="809"/>
      <c r="D7" s="809"/>
      <c r="E7" s="810">
        <f t="shared" si="0"/>
        <v>0</v>
      </c>
    </row>
    <row r="8" spans="1:7" s="801" customFormat="1" x14ac:dyDescent="0.2">
      <c r="A8" s="811" t="s">
        <v>605</v>
      </c>
      <c r="B8" s="115">
        <v>782801007</v>
      </c>
      <c r="C8" s="794"/>
      <c r="D8" s="812">
        <v>642829833</v>
      </c>
      <c r="E8" s="813">
        <f t="shared" si="0"/>
        <v>1425630840</v>
      </c>
    </row>
    <row r="9" spans="1:7" s="801" customFormat="1" x14ac:dyDescent="0.2">
      <c r="A9" s="811" t="s">
        <v>606</v>
      </c>
      <c r="B9" s="812"/>
      <c r="C9" s="812"/>
      <c r="D9" s="812"/>
      <c r="E9" s="813">
        <f t="shared" si="0"/>
        <v>0</v>
      </c>
    </row>
    <row r="10" spans="1:7" s="801" customFormat="1" x14ac:dyDescent="0.2">
      <c r="A10" s="811" t="s">
        <v>607</v>
      </c>
      <c r="B10" s="812"/>
      <c r="C10" s="812"/>
      <c r="D10" s="812"/>
      <c r="E10" s="813">
        <f t="shared" si="0"/>
        <v>0</v>
      </c>
    </row>
    <row r="11" spans="1:7" s="801" customFormat="1" x14ac:dyDescent="0.2">
      <c r="A11" s="811" t="s">
        <v>274</v>
      </c>
      <c r="B11" s="812"/>
      <c r="C11" s="812"/>
      <c r="D11" s="812"/>
      <c r="E11" s="813">
        <f t="shared" si="0"/>
        <v>0</v>
      </c>
    </row>
    <row r="12" spans="1:7" s="801" customFormat="1" ht="13.5" thickBot="1" x14ac:dyDescent="0.25">
      <c r="A12" s="814"/>
      <c r="B12" s="815"/>
      <c r="C12" s="815"/>
      <c r="D12" s="815"/>
      <c r="E12" s="813">
        <f t="shared" si="0"/>
        <v>0</v>
      </c>
    </row>
    <row r="13" spans="1:7" s="801" customFormat="1" ht="13.5" thickBot="1" x14ac:dyDescent="0.25">
      <c r="A13" s="816" t="s">
        <v>608</v>
      </c>
      <c r="B13" s="817">
        <f>B6+SUM(B8:B12)</f>
        <v>782801007</v>
      </c>
      <c r="C13" s="817">
        <f>C6+SUM(C8:C12)</f>
        <v>0</v>
      </c>
      <c r="D13" s="817">
        <f>D6+SUM(D8:D12)</f>
        <v>791152890</v>
      </c>
      <c r="E13" s="818">
        <f>E6+SUM(E8:E12)</f>
        <v>1573953897</v>
      </c>
    </row>
    <row r="14" spans="1:7" s="801" customFormat="1" ht="13.5" thickBot="1" x14ac:dyDescent="0.25">
      <c r="A14" s="819"/>
      <c r="B14" s="819"/>
      <c r="C14" s="819"/>
      <c r="D14" s="819"/>
      <c r="E14" s="819"/>
      <c r="G14" s="822"/>
    </row>
    <row r="15" spans="1:7" s="801" customFormat="1" ht="13.5" thickBot="1" x14ac:dyDescent="0.25">
      <c r="A15" s="802" t="s">
        <v>609</v>
      </c>
      <c r="B15" s="803" t="s">
        <v>336</v>
      </c>
      <c r="C15" s="803" t="s">
        <v>337</v>
      </c>
      <c r="D15" s="803" t="s">
        <v>654</v>
      </c>
      <c r="E15" s="804" t="s">
        <v>270</v>
      </c>
    </row>
    <row r="16" spans="1:7" s="801" customFormat="1" x14ac:dyDescent="0.2">
      <c r="A16" s="805" t="s">
        <v>610</v>
      </c>
      <c r="B16" s="806"/>
      <c r="C16" s="806"/>
      <c r="D16" s="806"/>
      <c r="E16" s="807">
        <f t="shared" ref="E16:E22" si="1">SUM(B16:D16)</f>
        <v>0</v>
      </c>
    </row>
    <row r="17" spans="1:7" s="801" customFormat="1" x14ac:dyDescent="0.2">
      <c r="A17" s="820" t="s">
        <v>611</v>
      </c>
      <c r="B17" s="797">
        <f>13787232+189156911</f>
        <v>202944143</v>
      </c>
      <c r="C17" s="812">
        <v>200000000</v>
      </c>
      <c r="D17" s="812">
        <v>1162657871</v>
      </c>
      <c r="E17" s="813">
        <f t="shared" si="1"/>
        <v>1565602014</v>
      </c>
      <c r="G17" s="822"/>
    </row>
    <row r="18" spans="1:7" s="801" customFormat="1" x14ac:dyDescent="0.2">
      <c r="A18" s="811" t="s">
        <v>612</v>
      </c>
      <c r="B18" s="798"/>
      <c r="C18" s="812"/>
      <c r="D18" s="812">
        <v>8351883</v>
      </c>
      <c r="E18" s="813">
        <f t="shared" si="1"/>
        <v>8351883</v>
      </c>
    </row>
    <row r="19" spans="1:7" s="801" customFormat="1" x14ac:dyDescent="0.2">
      <c r="A19" s="811" t="s">
        <v>613</v>
      </c>
      <c r="B19" s="812"/>
      <c r="C19" s="812"/>
      <c r="D19" s="812"/>
      <c r="E19" s="813">
        <f t="shared" si="1"/>
        <v>0</v>
      </c>
    </row>
    <row r="20" spans="1:7" s="801" customFormat="1" x14ac:dyDescent="0.2">
      <c r="A20" s="821"/>
      <c r="B20" s="812"/>
      <c r="C20" s="812"/>
      <c r="D20" s="812"/>
      <c r="E20" s="813">
        <f t="shared" si="1"/>
        <v>0</v>
      </c>
    </row>
    <row r="21" spans="1:7" s="801" customFormat="1" x14ac:dyDescent="0.2">
      <c r="A21" s="821"/>
      <c r="B21" s="812"/>
      <c r="C21" s="812"/>
      <c r="D21" s="812"/>
      <c r="E21" s="813">
        <f t="shared" si="1"/>
        <v>0</v>
      </c>
    </row>
    <row r="22" spans="1:7" s="801" customFormat="1" ht="13.5" thickBot="1" x14ac:dyDescent="0.25">
      <c r="A22" s="814"/>
      <c r="B22" s="815"/>
      <c r="C22" s="815"/>
      <c r="D22" s="815"/>
      <c r="E22" s="813">
        <f t="shared" si="1"/>
        <v>0</v>
      </c>
    </row>
    <row r="23" spans="1:7" s="801" customFormat="1" ht="13.5" thickBot="1" x14ac:dyDescent="0.25">
      <c r="A23" s="816" t="s">
        <v>332</v>
      </c>
      <c r="B23" s="817">
        <f>SUM(B16:B22)</f>
        <v>202944143</v>
      </c>
      <c r="C23" s="817">
        <f>SUM(C16:C22)</f>
        <v>200000000</v>
      </c>
      <c r="D23" s="817">
        <f>SUM(D16:D22)</f>
        <v>1171009754</v>
      </c>
      <c r="E23" s="818">
        <f>SUM(E16:E22)</f>
        <v>1573953897</v>
      </c>
    </row>
    <row r="24" spans="1:7" s="801" customFormat="1" x14ac:dyDescent="0.2">
      <c r="A24" s="800"/>
      <c r="B24" s="800"/>
      <c r="C24" s="800"/>
      <c r="D24" s="800"/>
      <c r="E24" s="800"/>
    </row>
    <row r="25" spans="1:7" s="791" customFormat="1" ht="29.25" customHeight="1" x14ac:dyDescent="0.2">
      <c r="A25" s="792" t="s">
        <v>655</v>
      </c>
      <c r="B25" s="960" t="s">
        <v>657</v>
      </c>
      <c r="C25" s="960"/>
      <c r="D25" s="960"/>
      <c r="E25" s="960"/>
    </row>
    <row r="26" spans="1:7" s="801" customFormat="1" ht="14.25" thickBot="1" x14ac:dyDescent="0.3">
      <c r="A26" s="800"/>
      <c r="B26" s="800"/>
      <c r="C26" s="800"/>
      <c r="D26" s="961" t="s">
        <v>433</v>
      </c>
      <c r="E26" s="961"/>
    </row>
    <row r="27" spans="1:7" s="801" customFormat="1" ht="13.5" thickBot="1" x14ac:dyDescent="0.25">
      <c r="A27" s="802" t="s">
        <v>602</v>
      </c>
      <c r="B27" s="803" t="s">
        <v>336</v>
      </c>
      <c r="C27" s="803" t="s">
        <v>337</v>
      </c>
      <c r="D27" s="803" t="s">
        <v>654</v>
      </c>
      <c r="E27" s="804" t="s">
        <v>270</v>
      </c>
    </row>
    <row r="28" spans="1:7" s="801" customFormat="1" x14ac:dyDescent="0.2">
      <c r="A28" s="805" t="s">
        <v>603</v>
      </c>
      <c r="B28" s="806"/>
      <c r="C28" s="806"/>
      <c r="D28" s="806"/>
      <c r="E28" s="807">
        <f t="shared" ref="E28:E34" si="2">SUM(B28:D28)</f>
        <v>0</v>
      </c>
    </row>
    <row r="29" spans="1:7" s="801" customFormat="1" x14ac:dyDescent="0.2">
      <c r="A29" s="808" t="s">
        <v>604</v>
      </c>
      <c r="B29" s="809"/>
      <c r="C29" s="809"/>
      <c r="D29" s="809"/>
      <c r="E29" s="810">
        <f t="shared" si="2"/>
        <v>0</v>
      </c>
    </row>
    <row r="30" spans="1:7" s="801" customFormat="1" x14ac:dyDescent="0.2">
      <c r="A30" s="811" t="s">
        <v>605</v>
      </c>
      <c r="B30" s="794">
        <v>15322486</v>
      </c>
      <c r="C30" s="793"/>
      <c r="D30" s="812"/>
      <c r="E30" s="813">
        <f t="shared" si="2"/>
        <v>15322486</v>
      </c>
    </row>
    <row r="31" spans="1:7" s="801" customFormat="1" x14ac:dyDescent="0.2">
      <c r="A31" s="811" t="s">
        <v>606</v>
      </c>
      <c r="B31" s="812"/>
      <c r="C31" s="812"/>
      <c r="D31" s="812"/>
      <c r="E31" s="813">
        <f t="shared" si="2"/>
        <v>0</v>
      </c>
    </row>
    <row r="32" spans="1:7" s="801" customFormat="1" x14ac:dyDescent="0.2">
      <c r="A32" s="811" t="s">
        <v>607</v>
      </c>
      <c r="B32" s="812"/>
      <c r="C32" s="812"/>
      <c r="D32" s="812"/>
      <c r="E32" s="813">
        <f t="shared" si="2"/>
        <v>0</v>
      </c>
    </row>
    <row r="33" spans="1:5" s="801" customFormat="1" x14ac:dyDescent="0.2">
      <c r="A33" s="811" t="s">
        <v>274</v>
      </c>
      <c r="B33" s="812"/>
      <c r="C33" s="812"/>
      <c r="D33" s="812"/>
      <c r="E33" s="813">
        <f t="shared" si="2"/>
        <v>0</v>
      </c>
    </row>
    <row r="34" spans="1:5" s="801" customFormat="1" ht="13.5" thickBot="1" x14ac:dyDescent="0.25">
      <c r="A34" s="814"/>
      <c r="B34" s="815"/>
      <c r="C34" s="815"/>
      <c r="D34" s="815"/>
      <c r="E34" s="813">
        <f t="shared" si="2"/>
        <v>0</v>
      </c>
    </row>
    <row r="35" spans="1:5" s="801" customFormat="1" ht="13.5" thickBot="1" x14ac:dyDescent="0.25">
      <c r="A35" s="816" t="s">
        <v>608</v>
      </c>
      <c r="B35" s="817">
        <f>B28+SUM(B30:B34)</f>
        <v>15322486</v>
      </c>
      <c r="C35" s="817">
        <f>C28+SUM(C30:C34)</f>
        <v>0</v>
      </c>
      <c r="D35" s="817">
        <f>D28+SUM(D30:D34)</f>
        <v>0</v>
      </c>
      <c r="E35" s="818">
        <f>E28+SUM(E30:E34)</f>
        <v>15322486</v>
      </c>
    </row>
    <row r="36" spans="1:5" s="801" customFormat="1" ht="13.5" thickBot="1" x14ac:dyDescent="0.25">
      <c r="A36" s="819"/>
      <c r="B36" s="819"/>
      <c r="C36" s="819"/>
      <c r="D36" s="819"/>
      <c r="E36" s="819"/>
    </row>
    <row r="37" spans="1:5" s="801" customFormat="1" ht="13.5" thickBot="1" x14ac:dyDescent="0.25">
      <c r="A37" s="802" t="s">
        <v>609</v>
      </c>
      <c r="B37" s="803" t="s">
        <v>336</v>
      </c>
      <c r="C37" s="803" t="s">
        <v>337</v>
      </c>
      <c r="D37" s="803" t="s">
        <v>654</v>
      </c>
      <c r="E37" s="804" t="s">
        <v>270</v>
      </c>
    </row>
    <row r="38" spans="1:5" s="801" customFormat="1" x14ac:dyDescent="0.2">
      <c r="A38" s="805" t="s">
        <v>610</v>
      </c>
      <c r="B38" s="806"/>
      <c r="C38" s="806"/>
      <c r="D38" s="806"/>
      <c r="E38" s="807">
        <f t="shared" ref="E38:E44" si="3">SUM(B38:D38)</f>
        <v>0</v>
      </c>
    </row>
    <row r="39" spans="1:5" s="801" customFormat="1" x14ac:dyDescent="0.2">
      <c r="A39" s="820" t="s">
        <v>611</v>
      </c>
      <c r="B39" s="794">
        <v>3163618</v>
      </c>
      <c r="C39" s="812">
        <v>11396868</v>
      </c>
      <c r="D39" s="812"/>
      <c r="E39" s="813">
        <f t="shared" si="3"/>
        <v>14560486</v>
      </c>
    </row>
    <row r="40" spans="1:5" s="801" customFormat="1" x14ac:dyDescent="0.2">
      <c r="A40" s="811" t="s">
        <v>612</v>
      </c>
      <c r="B40" s="796">
        <v>762000</v>
      </c>
      <c r="C40" s="812"/>
      <c r="D40" s="812"/>
      <c r="E40" s="813">
        <f t="shared" si="3"/>
        <v>762000</v>
      </c>
    </row>
    <row r="41" spans="1:5" s="801" customFormat="1" x14ac:dyDescent="0.2">
      <c r="A41" s="811" t="s">
        <v>613</v>
      </c>
      <c r="B41" s="812"/>
      <c r="C41" s="812"/>
      <c r="D41" s="812"/>
      <c r="E41" s="813">
        <f t="shared" si="3"/>
        <v>0</v>
      </c>
    </row>
    <row r="42" spans="1:5" s="801" customFormat="1" x14ac:dyDescent="0.2">
      <c r="A42" s="821"/>
      <c r="B42" s="812"/>
      <c r="C42" s="812"/>
      <c r="D42" s="812"/>
      <c r="E42" s="813">
        <f t="shared" si="3"/>
        <v>0</v>
      </c>
    </row>
    <row r="43" spans="1:5" s="801" customFormat="1" x14ac:dyDescent="0.2">
      <c r="A43" s="821"/>
      <c r="B43" s="812"/>
      <c r="C43" s="812"/>
      <c r="D43" s="812"/>
      <c r="E43" s="813">
        <f t="shared" si="3"/>
        <v>0</v>
      </c>
    </row>
    <row r="44" spans="1:5" s="801" customFormat="1" ht="13.5" thickBot="1" x14ac:dyDescent="0.25">
      <c r="A44" s="814"/>
      <c r="B44" s="815"/>
      <c r="C44" s="815"/>
      <c r="D44" s="815"/>
      <c r="E44" s="813">
        <f t="shared" si="3"/>
        <v>0</v>
      </c>
    </row>
    <row r="45" spans="1:5" s="801" customFormat="1" ht="13.5" thickBot="1" x14ac:dyDescent="0.25">
      <c r="A45" s="816" t="s">
        <v>332</v>
      </c>
      <c r="B45" s="817">
        <f>SUM(B38:B44)</f>
        <v>3925618</v>
      </c>
      <c r="C45" s="817">
        <f>SUM(C38:C44)</f>
        <v>11396868</v>
      </c>
      <c r="D45" s="817">
        <f>SUM(D38:D44)</f>
        <v>0</v>
      </c>
      <c r="E45" s="818">
        <f>SUM(E38:E44)</f>
        <v>15322486</v>
      </c>
    </row>
    <row r="46" spans="1:5" s="801" customFormat="1" x14ac:dyDescent="0.2">
      <c r="A46" s="800"/>
      <c r="B46" s="800"/>
      <c r="C46" s="800"/>
      <c r="D46" s="800"/>
      <c r="E46" s="795"/>
    </row>
    <row r="47" spans="1:5" s="791" customFormat="1" ht="28.5" customHeight="1" x14ac:dyDescent="0.2">
      <c r="A47" s="792" t="s">
        <v>655</v>
      </c>
      <c r="B47" s="960" t="s">
        <v>656</v>
      </c>
      <c r="C47" s="960"/>
      <c r="D47" s="960"/>
      <c r="E47" s="960"/>
    </row>
    <row r="48" spans="1:5" s="801" customFormat="1" ht="14.25" thickBot="1" x14ac:dyDescent="0.3">
      <c r="A48" s="800"/>
      <c r="B48" s="800"/>
      <c r="C48" s="800"/>
      <c r="D48" s="961" t="s">
        <v>433</v>
      </c>
      <c r="E48" s="961"/>
    </row>
    <row r="49" spans="1:5" s="801" customFormat="1" ht="13.5" thickBot="1" x14ac:dyDescent="0.25">
      <c r="A49" s="802" t="s">
        <v>602</v>
      </c>
      <c r="B49" s="803" t="s">
        <v>336</v>
      </c>
      <c r="C49" s="803" t="s">
        <v>337</v>
      </c>
      <c r="D49" s="803" t="s">
        <v>654</v>
      </c>
      <c r="E49" s="804" t="s">
        <v>270</v>
      </c>
    </row>
    <row r="50" spans="1:5" s="801" customFormat="1" x14ac:dyDescent="0.2">
      <c r="A50" s="805" t="s">
        <v>603</v>
      </c>
      <c r="B50" s="806"/>
      <c r="C50" s="806"/>
      <c r="D50" s="806"/>
      <c r="E50" s="807">
        <f t="shared" ref="E50:E56" si="4">SUM(B50:D50)</f>
        <v>0</v>
      </c>
    </row>
    <row r="51" spans="1:5" s="801" customFormat="1" x14ac:dyDescent="0.2">
      <c r="A51" s="808" t="s">
        <v>604</v>
      </c>
      <c r="B51" s="809"/>
      <c r="C51" s="809"/>
      <c r="D51" s="809"/>
      <c r="E51" s="810">
        <f t="shared" si="4"/>
        <v>0</v>
      </c>
    </row>
    <row r="52" spans="1:5" s="801" customFormat="1" x14ac:dyDescent="0.2">
      <c r="A52" s="811" t="s">
        <v>605</v>
      </c>
      <c r="B52" s="794">
        <v>43390820</v>
      </c>
      <c r="C52" s="793"/>
      <c r="D52" s="812"/>
      <c r="E52" s="813">
        <f t="shared" si="4"/>
        <v>43390820</v>
      </c>
    </row>
    <row r="53" spans="1:5" s="801" customFormat="1" x14ac:dyDescent="0.2">
      <c r="A53" s="811" t="s">
        <v>606</v>
      </c>
      <c r="B53" s="812"/>
      <c r="C53" s="812"/>
      <c r="D53" s="812"/>
      <c r="E53" s="813">
        <f t="shared" si="4"/>
        <v>0</v>
      </c>
    </row>
    <row r="54" spans="1:5" s="801" customFormat="1" x14ac:dyDescent="0.2">
      <c r="A54" s="811" t="s">
        <v>607</v>
      </c>
      <c r="B54" s="812"/>
      <c r="C54" s="812"/>
      <c r="D54" s="812"/>
      <c r="E54" s="813">
        <f t="shared" si="4"/>
        <v>0</v>
      </c>
    </row>
    <row r="55" spans="1:5" s="801" customFormat="1" x14ac:dyDescent="0.2">
      <c r="A55" s="811" t="s">
        <v>274</v>
      </c>
      <c r="B55" s="812"/>
      <c r="C55" s="812"/>
      <c r="D55" s="812"/>
      <c r="E55" s="813">
        <f t="shared" si="4"/>
        <v>0</v>
      </c>
    </row>
    <row r="56" spans="1:5" s="801" customFormat="1" ht="13.5" thickBot="1" x14ac:dyDescent="0.25">
      <c r="A56" s="814"/>
      <c r="B56" s="815"/>
      <c r="C56" s="815"/>
      <c r="D56" s="815"/>
      <c r="E56" s="813">
        <f t="shared" si="4"/>
        <v>0</v>
      </c>
    </row>
    <row r="57" spans="1:5" s="801" customFormat="1" ht="13.5" thickBot="1" x14ac:dyDescent="0.25">
      <c r="A57" s="816" t="s">
        <v>608</v>
      </c>
      <c r="B57" s="817">
        <f>B50+SUM(B52:B56)</f>
        <v>43390820</v>
      </c>
      <c r="C57" s="817">
        <f>C50+SUM(C52:C56)</f>
        <v>0</v>
      </c>
      <c r="D57" s="817">
        <f>D50+SUM(D52:D56)</f>
        <v>0</v>
      </c>
      <c r="E57" s="818">
        <f>E50+SUM(E52:E56)</f>
        <v>43390820</v>
      </c>
    </row>
    <row r="58" spans="1:5" s="801" customFormat="1" ht="13.5" thickBot="1" x14ac:dyDescent="0.25">
      <c r="A58" s="819"/>
      <c r="B58" s="819"/>
      <c r="C58" s="819"/>
      <c r="D58" s="819"/>
      <c r="E58" s="819"/>
    </row>
    <row r="59" spans="1:5" s="801" customFormat="1" ht="13.5" thickBot="1" x14ac:dyDescent="0.25">
      <c r="A59" s="802" t="s">
        <v>609</v>
      </c>
      <c r="B59" s="803" t="s">
        <v>336</v>
      </c>
      <c r="C59" s="803" t="s">
        <v>337</v>
      </c>
      <c r="D59" s="803" t="s">
        <v>654</v>
      </c>
      <c r="E59" s="804" t="s">
        <v>270</v>
      </c>
    </row>
    <row r="60" spans="1:5" s="801" customFormat="1" x14ac:dyDescent="0.2">
      <c r="A60" s="805" t="s">
        <v>610</v>
      </c>
      <c r="B60" s="806"/>
      <c r="C60" s="806"/>
      <c r="D60" s="806"/>
      <c r="E60" s="807">
        <f t="shared" ref="E60:E66" si="5">SUM(B60:D60)</f>
        <v>0</v>
      </c>
    </row>
    <row r="61" spans="1:5" s="801" customFormat="1" x14ac:dyDescent="0.2">
      <c r="A61" s="820" t="s">
        <v>611</v>
      </c>
      <c r="B61" s="812">
        <v>30130561</v>
      </c>
      <c r="C61" s="812">
        <v>9386759</v>
      </c>
      <c r="D61" s="812"/>
      <c r="E61" s="813">
        <f t="shared" si="5"/>
        <v>39517320</v>
      </c>
    </row>
    <row r="62" spans="1:5" s="801" customFormat="1" x14ac:dyDescent="0.2">
      <c r="A62" s="811" t="s">
        <v>612</v>
      </c>
      <c r="B62" s="116">
        <v>3873500</v>
      </c>
      <c r="C62" s="812"/>
      <c r="D62" s="812"/>
      <c r="E62" s="813">
        <f t="shared" si="5"/>
        <v>3873500</v>
      </c>
    </row>
    <row r="63" spans="1:5" s="801" customFormat="1" x14ac:dyDescent="0.2">
      <c r="A63" s="811" t="s">
        <v>613</v>
      </c>
      <c r="B63" s="812"/>
      <c r="C63" s="812"/>
      <c r="D63" s="812"/>
      <c r="E63" s="813">
        <f t="shared" si="5"/>
        <v>0</v>
      </c>
    </row>
    <row r="64" spans="1:5" s="801" customFormat="1" x14ac:dyDescent="0.2">
      <c r="A64" s="821"/>
      <c r="B64" s="812"/>
      <c r="C64" s="812"/>
      <c r="D64" s="812"/>
      <c r="E64" s="813">
        <f t="shared" si="5"/>
        <v>0</v>
      </c>
    </row>
    <row r="65" spans="1:5" s="801" customFormat="1" x14ac:dyDescent="0.2">
      <c r="A65" s="821"/>
      <c r="B65" s="812"/>
      <c r="C65" s="812"/>
      <c r="D65" s="812"/>
      <c r="E65" s="813">
        <f t="shared" si="5"/>
        <v>0</v>
      </c>
    </row>
    <row r="66" spans="1:5" s="801" customFormat="1" ht="13.5" thickBot="1" x14ac:dyDescent="0.25">
      <c r="A66" s="814"/>
      <c r="B66" s="815"/>
      <c r="C66" s="815"/>
      <c r="D66" s="815"/>
      <c r="E66" s="813">
        <f t="shared" si="5"/>
        <v>0</v>
      </c>
    </row>
    <row r="67" spans="1:5" s="801" customFormat="1" ht="13.5" thickBot="1" x14ac:dyDescent="0.25">
      <c r="A67" s="816" t="s">
        <v>332</v>
      </c>
      <c r="B67" s="817">
        <f>SUM(B60:B66)</f>
        <v>34004061</v>
      </c>
      <c r="C67" s="817">
        <f>SUM(C60:C66)</f>
        <v>9386759</v>
      </c>
      <c r="D67" s="817">
        <f>SUM(D60:D66)</f>
        <v>0</v>
      </c>
      <c r="E67" s="818">
        <f>SUM(E60:E66)</f>
        <v>43390820</v>
      </c>
    </row>
    <row r="68" spans="1:5" s="801" customFormat="1" x14ac:dyDescent="0.2">
      <c r="A68" s="800"/>
      <c r="B68" s="800"/>
      <c r="C68" s="800"/>
      <c r="D68" s="800"/>
      <c r="E68" s="800"/>
    </row>
    <row r="69" spans="1:5" s="791" customFormat="1" ht="29.25" customHeight="1" x14ac:dyDescent="0.2">
      <c r="A69" s="792" t="s">
        <v>655</v>
      </c>
      <c r="B69" s="960" t="s">
        <v>658</v>
      </c>
      <c r="C69" s="960"/>
      <c r="D69" s="960"/>
      <c r="E69" s="960"/>
    </row>
    <row r="70" spans="1:5" s="801" customFormat="1" ht="14.25" thickBot="1" x14ac:dyDescent="0.3">
      <c r="A70" s="800"/>
      <c r="B70" s="800"/>
      <c r="C70" s="800"/>
      <c r="D70" s="961" t="s">
        <v>433</v>
      </c>
      <c r="E70" s="961"/>
    </row>
    <row r="71" spans="1:5" s="801" customFormat="1" ht="13.5" thickBot="1" x14ac:dyDescent="0.25">
      <c r="A71" s="802" t="s">
        <v>602</v>
      </c>
      <c r="B71" s="803" t="s">
        <v>336</v>
      </c>
      <c r="C71" s="803" t="s">
        <v>337</v>
      </c>
      <c r="D71" s="803" t="s">
        <v>654</v>
      </c>
      <c r="E71" s="804" t="s">
        <v>270</v>
      </c>
    </row>
    <row r="72" spans="1:5" s="801" customFormat="1" x14ac:dyDescent="0.2">
      <c r="A72" s="805" t="s">
        <v>603</v>
      </c>
      <c r="B72" s="806"/>
      <c r="C72" s="806"/>
      <c r="D72" s="806"/>
      <c r="E72" s="807">
        <f t="shared" ref="E72:E78" si="6">SUM(B72:D72)</f>
        <v>0</v>
      </c>
    </row>
    <row r="73" spans="1:5" s="801" customFormat="1" x14ac:dyDescent="0.2">
      <c r="A73" s="808" t="s">
        <v>604</v>
      </c>
      <c r="B73" s="809"/>
      <c r="C73" s="809"/>
      <c r="D73" s="809"/>
      <c r="E73" s="810">
        <f t="shared" si="6"/>
        <v>0</v>
      </c>
    </row>
    <row r="74" spans="1:5" s="801" customFormat="1" x14ac:dyDescent="0.2">
      <c r="A74" s="811" t="s">
        <v>605</v>
      </c>
      <c r="B74" s="812"/>
      <c r="C74" s="812"/>
      <c r="D74" s="812"/>
      <c r="E74" s="813">
        <f t="shared" si="6"/>
        <v>0</v>
      </c>
    </row>
    <row r="75" spans="1:5" s="801" customFormat="1" x14ac:dyDescent="0.2">
      <c r="A75" s="811" t="s">
        <v>606</v>
      </c>
      <c r="B75" s="812"/>
      <c r="C75" s="812"/>
      <c r="D75" s="812"/>
      <c r="E75" s="813">
        <f t="shared" si="6"/>
        <v>0</v>
      </c>
    </row>
    <row r="76" spans="1:5" s="801" customFormat="1" x14ac:dyDescent="0.2">
      <c r="A76" s="811" t="s">
        <v>607</v>
      </c>
      <c r="B76" s="812"/>
      <c r="C76" s="812"/>
      <c r="D76" s="812"/>
      <c r="E76" s="813">
        <f t="shared" si="6"/>
        <v>0</v>
      </c>
    </row>
    <row r="77" spans="1:5" s="801" customFormat="1" x14ac:dyDescent="0.2">
      <c r="A77" s="811" t="s">
        <v>274</v>
      </c>
      <c r="B77" s="114">
        <v>6000000</v>
      </c>
      <c r="C77" s="812"/>
      <c r="D77" s="812"/>
      <c r="E77" s="813">
        <f t="shared" si="6"/>
        <v>6000000</v>
      </c>
    </row>
    <row r="78" spans="1:5" s="801" customFormat="1" ht="13.5" thickBot="1" x14ac:dyDescent="0.25">
      <c r="A78" s="814"/>
      <c r="B78" s="815"/>
      <c r="C78" s="815"/>
      <c r="D78" s="815"/>
      <c r="E78" s="813">
        <f t="shared" si="6"/>
        <v>0</v>
      </c>
    </row>
    <row r="79" spans="1:5" s="801" customFormat="1" ht="13.5" thickBot="1" x14ac:dyDescent="0.25">
      <c r="A79" s="816" t="s">
        <v>608</v>
      </c>
      <c r="B79" s="817">
        <f>B72+SUM(B74:B78)</f>
        <v>6000000</v>
      </c>
      <c r="C79" s="817">
        <f>C72+SUM(C74:C78)</f>
        <v>0</v>
      </c>
      <c r="D79" s="817">
        <f>D72+SUM(D74:D78)</f>
        <v>0</v>
      </c>
      <c r="E79" s="818">
        <f>E72+SUM(E74:E78)</f>
        <v>6000000</v>
      </c>
    </row>
    <row r="80" spans="1:5" s="801" customFormat="1" ht="13.5" thickBot="1" x14ac:dyDescent="0.25">
      <c r="A80" s="819"/>
      <c r="B80" s="819"/>
      <c r="C80" s="819"/>
      <c r="D80" s="819"/>
      <c r="E80" s="819"/>
    </row>
    <row r="81" spans="1:5" s="801" customFormat="1" ht="13.5" thickBot="1" x14ac:dyDescent="0.25">
      <c r="A81" s="802" t="s">
        <v>609</v>
      </c>
      <c r="B81" s="803" t="s">
        <v>336</v>
      </c>
      <c r="C81" s="803" t="s">
        <v>337</v>
      </c>
      <c r="D81" s="803" t="s">
        <v>654</v>
      </c>
      <c r="E81" s="804" t="s">
        <v>270</v>
      </c>
    </row>
    <row r="82" spans="1:5" s="801" customFormat="1" x14ac:dyDescent="0.2">
      <c r="A82" s="805" t="s">
        <v>610</v>
      </c>
      <c r="B82" s="806">
        <v>197317</v>
      </c>
      <c r="C82" s="806"/>
      <c r="D82" s="806"/>
      <c r="E82" s="807">
        <f t="shared" ref="E82:E88" si="7">SUM(B82:D82)</f>
        <v>197317</v>
      </c>
    </row>
    <row r="83" spans="1:5" s="801" customFormat="1" x14ac:dyDescent="0.2">
      <c r="A83" s="820" t="s">
        <v>611</v>
      </c>
      <c r="B83" s="812">
        <v>3300000</v>
      </c>
      <c r="C83" s="812"/>
      <c r="D83" s="812"/>
      <c r="E83" s="813">
        <f t="shared" si="7"/>
        <v>3300000</v>
      </c>
    </row>
    <row r="84" spans="1:5" s="801" customFormat="1" x14ac:dyDescent="0.2">
      <c r="A84" s="811" t="s">
        <v>612</v>
      </c>
      <c r="B84" s="812">
        <v>2370000</v>
      </c>
      <c r="C84" s="812"/>
      <c r="D84" s="812"/>
      <c r="E84" s="813">
        <f t="shared" si="7"/>
        <v>2370000</v>
      </c>
    </row>
    <row r="85" spans="1:5" s="801" customFormat="1" x14ac:dyDescent="0.2">
      <c r="A85" s="811" t="s">
        <v>613</v>
      </c>
      <c r="B85" s="812"/>
      <c r="C85" s="812"/>
      <c r="D85" s="812"/>
      <c r="E85" s="813">
        <f t="shared" si="7"/>
        <v>0</v>
      </c>
    </row>
    <row r="86" spans="1:5" s="801" customFormat="1" x14ac:dyDescent="0.2">
      <c r="A86" s="821"/>
      <c r="B86" s="812"/>
      <c r="C86" s="812"/>
      <c r="D86" s="812"/>
      <c r="E86" s="813">
        <f t="shared" si="7"/>
        <v>0</v>
      </c>
    </row>
    <row r="87" spans="1:5" s="801" customFormat="1" x14ac:dyDescent="0.2">
      <c r="A87" s="821"/>
      <c r="B87" s="812"/>
      <c r="C87" s="812"/>
      <c r="D87" s="812"/>
      <c r="E87" s="813">
        <f t="shared" si="7"/>
        <v>0</v>
      </c>
    </row>
    <row r="88" spans="1:5" s="801" customFormat="1" ht="13.5" thickBot="1" x14ac:dyDescent="0.25">
      <c r="A88" s="814"/>
      <c r="B88" s="815"/>
      <c r="C88" s="815"/>
      <c r="D88" s="815"/>
      <c r="E88" s="813">
        <f t="shared" si="7"/>
        <v>0</v>
      </c>
    </row>
    <row r="89" spans="1:5" s="801" customFormat="1" ht="13.5" thickBot="1" x14ac:dyDescent="0.25">
      <c r="A89" s="816" t="s">
        <v>332</v>
      </c>
      <c r="B89" s="817">
        <f>SUM(B82:B88)</f>
        <v>5867317</v>
      </c>
      <c r="C89" s="817">
        <f>SUM(C82:C88)</f>
        <v>0</v>
      </c>
      <c r="D89" s="817">
        <f>SUM(D82:D88)</f>
        <v>0</v>
      </c>
      <c r="E89" s="818">
        <f>SUM(E82:E88)</f>
        <v>5867317</v>
      </c>
    </row>
    <row r="90" spans="1:5" x14ac:dyDescent="0.2">
      <c r="A90" s="431"/>
      <c r="B90" s="431"/>
      <c r="C90" s="431"/>
      <c r="D90" s="431"/>
      <c r="E90" s="431"/>
    </row>
    <row r="91" spans="1:5" ht="15.75" x14ac:dyDescent="0.2">
      <c r="A91" s="792" t="s">
        <v>661</v>
      </c>
      <c r="B91" s="960" t="s">
        <v>659</v>
      </c>
      <c r="C91" s="960"/>
      <c r="D91" s="960"/>
      <c r="E91" s="960"/>
    </row>
    <row r="92" spans="1:5" ht="14.25" thickBot="1" x14ac:dyDescent="0.3">
      <c r="A92" s="800"/>
      <c r="B92" s="800"/>
      <c r="C92" s="800"/>
      <c r="D92" s="961" t="s">
        <v>433</v>
      </c>
      <c r="E92" s="961"/>
    </row>
    <row r="93" spans="1:5" ht="13.5" thickBot="1" x14ac:dyDescent="0.25">
      <c r="A93" s="802" t="s">
        <v>602</v>
      </c>
      <c r="B93" s="803" t="s">
        <v>336</v>
      </c>
      <c r="C93" s="803" t="s">
        <v>337</v>
      </c>
      <c r="D93" s="803" t="s">
        <v>654</v>
      </c>
      <c r="E93" s="804" t="s">
        <v>270</v>
      </c>
    </row>
    <row r="94" spans="1:5" x14ac:dyDescent="0.2">
      <c r="A94" s="805" t="s">
        <v>603</v>
      </c>
      <c r="B94" s="806">
        <v>4862778</v>
      </c>
      <c r="C94" s="806"/>
      <c r="D94" s="806"/>
      <c r="E94" s="807">
        <f t="shared" ref="E94:E100" si="8">SUM(B94:D94)</f>
        <v>4862778</v>
      </c>
    </row>
    <row r="95" spans="1:5" x14ac:dyDescent="0.2">
      <c r="A95" s="808" t="s">
        <v>604</v>
      </c>
      <c r="B95" s="809"/>
      <c r="C95" s="809"/>
      <c r="D95" s="809"/>
      <c r="E95" s="810">
        <f t="shared" si="8"/>
        <v>0</v>
      </c>
    </row>
    <row r="96" spans="1:5" x14ac:dyDescent="0.2">
      <c r="A96" s="811" t="s">
        <v>605</v>
      </c>
      <c r="B96" s="115"/>
      <c r="C96" s="794"/>
      <c r="D96" s="812"/>
      <c r="E96" s="813">
        <f t="shared" si="8"/>
        <v>0</v>
      </c>
    </row>
    <row r="97" spans="1:6" x14ac:dyDescent="0.2">
      <c r="A97" s="811" t="s">
        <v>606</v>
      </c>
      <c r="B97" s="812">
        <v>97255559</v>
      </c>
      <c r="C97" s="812"/>
      <c r="D97" s="812"/>
      <c r="E97" s="813">
        <f t="shared" si="8"/>
        <v>97255559</v>
      </c>
    </row>
    <row r="98" spans="1:6" x14ac:dyDescent="0.2">
      <c r="A98" s="811" t="s">
        <v>607</v>
      </c>
      <c r="B98" s="812"/>
      <c r="C98" s="812"/>
      <c r="D98" s="812"/>
      <c r="E98" s="813">
        <f t="shared" si="8"/>
        <v>0</v>
      </c>
    </row>
    <row r="99" spans="1:6" x14ac:dyDescent="0.2">
      <c r="A99" s="811" t="s">
        <v>274</v>
      </c>
      <c r="B99" s="812"/>
      <c r="C99" s="812"/>
      <c r="D99" s="812"/>
      <c r="E99" s="813">
        <f t="shared" si="8"/>
        <v>0</v>
      </c>
    </row>
    <row r="100" spans="1:6" ht="13.5" thickBot="1" x14ac:dyDescent="0.25">
      <c r="A100" s="814"/>
      <c r="B100" s="815"/>
      <c r="C100" s="815"/>
      <c r="D100" s="815"/>
      <c r="E100" s="813">
        <f t="shared" si="8"/>
        <v>0</v>
      </c>
    </row>
    <row r="101" spans="1:6" ht="13.5" thickBot="1" x14ac:dyDescent="0.25">
      <c r="A101" s="816" t="s">
        <v>608</v>
      </c>
      <c r="B101" s="817">
        <f>B94+SUM(B96:B100)</f>
        <v>102118337</v>
      </c>
      <c r="C101" s="817">
        <f>C94+SUM(C96:C100)</f>
        <v>0</v>
      </c>
      <c r="D101" s="817">
        <f>D94+SUM(D96:D100)</f>
        <v>0</v>
      </c>
      <c r="E101" s="818">
        <f>E94+SUM(E96:E100)</f>
        <v>102118337</v>
      </c>
    </row>
    <row r="102" spans="1:6" ht="13.5" thickBot="1" x14ac:dyDescent="0.25">
      <c r="A102" s="819"/>
      <c r="B102" s="819"/>
      <c r="C102" s="819"/>
      <c r="D102" s="819"/>
      <c r="E102" s="819"/>
    </row>
    <row r="103" spans="1:6" ht="13.5" thickBot="1" x14ac:dyDescent="0.25">
      <c r="A103" s="802" t="s">
        <v>609</v>
      </c>
      <c r="B103" s="803" t="s">
        <v>336</v>
      </c>
      <c r="C103" s="803" t="s">
        <v>337</v>
      </c>
      <c r="D103" s="803" t="s">
        <v>654</v>
      </c>
      <c r="E103" s="804" t="s">
        <v>270</v>
      </c>
    </row>
    <row r="104" spans="1:6" x14ac:dyDescent="0.2">
      <c r="A104" s="805" t="s">
        <v>610</v>
      </c>
      <c r="B104" s="806"/>
      <c r="C104" s="806"/>
      <c r="D104" s="806"/>
      <c r="E104" s="807">
        <f t="shared" ref="E104:E110" si="9">SUM(B104:D104)</f>
        <v>0</v>
      </c>
    </row>
    <row r="105" spans="1:6" x14ac:dyDescent="0.2">
      <c r="A105" s="820" t="s">
        <v>611</v>
      </c>
      <c r="B105" s="797">
        <v>89745808</v>
      </c>
      <c r="C105" s="812">
        <v>4862778</v>
      </c>
      <c r="D105" s="812"/>
      <c r="E105" s="813">
        <f t="shared" si="9"/>
        <v>94608586</v>
      </c>
    </row>
    <row r="106" spans="1:6" x14ac:dyDescent="0.2">
      <c r="A106" s="811" t="s">
        <v>612</v>
      </c>
      <c r="B106" s="798">
        <v>5209751</v>
      </c>
      <c r="C106" s="812">
        <v>2300000</v>
      </c>
      <c r="D106" s="812"/>
      <c r="E106" s="813">
        <f t="shared" si="9"/>
        <v>7509751</v>
      </c>
    </row>
    <row r="107" spans="1:6" x14ac:dyDescent="0.2">
      <c r="A107" s="811" t="s">
        <v>613</v>
      </c>
      <c r="B107" s="812"/>
      <c r="C107" s="812"/>
      <c r="D107" s="812"/>
      <c r="E107" s="813">
        <f t="shared" si="9"/>
        <v>0</v>
      </c>
    </row>
    <row r="108" spans="1:6" x14ac:dyDescent="0.2">
      <c r="A108" s="821"/>
      <c r="B108" s="812"/>
      <c r="C108" s="812"/>
      <c r="D108" s="812"/>
      <c r="E108" s="813">
        <f t="shared" si="9"/>
        <v>0</v>
      </c>
    </row>
    <row r="109" spans="1:6" x14ac:dyDescent="0.2">
      <c r="A109" s="821"/>
      <c r="B109" s="812"/>
      <c r="C109" s="812"/>
      <c r="D109" s="812"/>
      <c r="E109" s="813">
        <f t="shared" si="9"/>
        <v>0</v>
      </c>
    </row>
    <row r="110" spans="1:6" ht="13.5" thickBot="1" x14ac:dyDescent="0.25">
      <c r="A110" s="814"/>
      <c r="B110" s="815"/>
      <c r="C110" s="815"/>
      <c r="D110" s="815"/>
      <c r="E110" s="813">
        <f t="shared" si="9"/>
        <v>0</v>
      </c>
    </row>
    <row r="111" spans="1:6" ht="13.5" thickBot="1" x14ac:dyDescent="0.25">
      <c r="A111" s="816" t="s">
        <v>332</v>
      </c>
      <c r="B111" s="817">
        <f>SUM(B104:B110)</f>
        <v>94955559</v>
      </c>
      <c r="C111" s="817">
        <f>SUM(C104:C110)</f>
        <v>7162778</v>
      </c>
      <c r="D111" s="817">
        <f>SUM(D104:D110)</f>
        <v>0</v>
      </c>
      <c r="E111" s="818">
        <f>SUM(E104:E110)</f>
        <v>102118337</v>
      </c>
      <c r="F111" s="799"/>
    </row>
    <row r="112" spans="1:6" x14ac:dyDescent="0.2">
      <c r="A112" s="800"/>
      <c r="B112" s="800"/>
      <c r="C112" s="800"/>
      <c r="D112" s="800"/>
      <c r="E112" s="800"/>
    </row>
    <row r="119" spans="1:5" x14ac:dyDescent="0.2">
      <c r="A119" s="414"/>
      <c r="B119" s="414"/>
      <c r="C119" s="414"/>
      <c r="D119" s="414"/>
      <c r="E119" s="414"/>
    </row>
    <row r="120" spans="1:5" x14ac:dyDescent="0.2">
      <c r="A120" s="414"/>
      <c r="B120" s="414"/>
      <c r="C120" s="414"/>
      <c r="D120" s="414"/>
      <c r="E120" s="414"/>
    </row>
    <row r="121" spans="1:5" x14ac:dyDescent="0.2">
      <c r="A121" s="414"/>
      <c r="B121" s="414"/>
      <c r="C121" s="414"/>
      <c r="D121" s="414"/>
      <c r="E121" s="414"/>
    </row>
  </sheetData>
  <mergeCells count="11">
    <mergeCell ref="A1:F1"/>
    <mergeCell ref="D26:E26"/>
    <mergeCell ref="D48:E48"/>
    <mergeCell ref="D70:E70"/>
    <mergeCell ref="B3:E3"/>
    <mergeCell ref="B91:E91"/>
    <mergeCell ref="D92:E92"/>
    <mergeCell ref="D4:E4"/>
    <mergeCell ref="B47:E47"/>
    <mergeCell ref="B25:E25"/>
    <mergeCell ref="B69:E69"/>
  </mergeCells>
  <conditionalFormatting sqref="E50:E57 B57:D57 B67:E67 E60:E66 E72:E79 B79:D79 E82:E89 B89:D89">
    <cfRule type="cellIs" dxfId="4" priority="5" stopIfTrue="1" operator="equal">
      <formula>0</formula>
    </cfRule>
  </conditionalFormatting>
  <conditionalFormatting sqref="E28:E35 B35:D35 B45:E45 E38:E44">
    <cfRule type="cellIs" dxfId="3" priority="4" stopIfTrue="1" operator="equal">
      <formula>0</formula>
    </cfRule>
  </conditionalFormatting>
  <conditionalFormatting sqref="E6:E13 B13:D13 B23:E23 E16:E22">
    <cfRule type="cellIs" dxfId="2" priority="3" stopIfTrue="1" operator="equal">
      <formula>0</formula>
    </cfRule>
  </conditionalFormatting>
  <conditionalFormatting sqref="E94:E101 B101:D101 B111:E111 E104:E110">
    <cfRule type="cellIs" dxfId="1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……/2019.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6</vt:i4>
      </vt:variant>
    </vt:vector>
  </HeadingPairs>
  <TitlesOfParts>
    <vt:vector size="30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</vt:lpstr>
      <vt:lpstr>22. sz. mell</vt:lpstr>
      <vt:lpstr>23. sz. mell</vt:lpstr>
      <vt:lpstr>'1.sz.mell.'!Nyomtatási_cím</vt:lpstr>
      <vt:lpstr>'9.sz.mell.'!Nyomtatási_cím</vt:lpstr>
      <vt:lpstr>'1.sz.mell.'!Nyomtatási_terület</vt:lpstr>
      <vt:lpstr>'2.sz.mell  '!Nyomtatási_terület</vt:lpstr>
      <vt:lpstr>'21. sz. mell'!Nyomtatási_terület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2017-02-15T13:16:29Z</cp:lastPrinted>
  <dcterms:created xsi:type="dcterms:W3CDTF">2017-01-30T13:11:32Z</dcterms:created>
  <dcterms:modified xsi:type="dcterms:W3CDTF">2019-05-20T13:54:18Z</dcterms:modified>
</cp:coreProperties>
</file>