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arian mentés\dmeghajtó\regi_gep_E\Testuleti\2018 TESTÜLETI ÜLÉSEK ANYAGA\2018 ÉVI RENDELETEK\"/>
    </mc:Choice>
  </mc:AlternateContent>
  <xr:revisionPtr revIDLastSave="0" documentId="8_{5A479A91-45E3-450C-8724-9EE0DE7F2237}" xr6:coauthVersionLast="38" xr6:coauthVersionMax="38" xr10:uidLastSave="{00000000-0000-0000-0000-000000000000}"/>
  <bookViews>
    <workbookView xWindow="0" yWindow="0" windowWidth="28800" windowHeight="12225" tabRatio="727" firstSheet="17" activeTab="27" xr2:uid="{00000000-000D-0000-FFFF-FFFF00000000}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1.sz. mell" sheetId="129" r:id="rId28"/>
    <sheet name="1. sz tájékoztató t." sheetId="87" r:id="rId29"/>
    <sheet name="2. sz tájékoztató t" sheetId="66" r:id="rId30"/>
    <sheet name="3. sz tájékoztató t." sheetId="88" r:id="rId31"/>
    <sheet name="4.sz tájékoztató t." sheetId="24" r:id="rId32"/>
    <sheet name="5.sz tájékoztató t." sheetId="2" r:id="rId33"/>
    <sheet name="6.sz tájékoztató t." sheetId="70" r:id="rId34"/>
    <sheet name="7. sz tájékoztató t." sheetId="128" r:id="rId35"/>
    <sheet name="Munka1" sheetId="94" r:id="rId36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8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4">'7. sz tájékoztató t.'!$A$1:$E$37</definedName>
  </definedNames>
  <calcPr calcId="181029"/>
</workbook>
</file>

<file path=xl/calcChain.xml><?xml version="1.0" encoding="utf-8"?>
<calcChain xmlns="http://schemas.openxmlformats.org/spreadsheetml/2006/main">
  <c r="B1" i="129" l="1"/>
  <c r="C9" i="129"/>
  <c r="D112" i="71"/>
  <c r="C112" i="71"/>
  <c r="B112" i="71"/>
  <c r="E111" i="71"/>
  <c r="E110" i="71"/>
  <c r="E109" i="71"/>
  <c r="E108" i="71"/>
  <c r="E107" i="71"/>
  <c r="E106" i="71"/>
  <c r="E105" i="71"/>
  <c r="E112" i="71"/>
  <c r="D104" i="71"/>
  <c r="C104" i="71"/>
  <c r="B104" i="71"/>
  <c r="D102" i="71"/>
  <c r="C102" i="71"/>
  <c r="B102" i="71"/>
  <c r="E101" i="71"/>
  <c r="E100" i="71"/>
  <c r="E99" i="71"/>
  <c r="E98" i="71"/>
  <c r="E97" i="71"/>
  <c r="E96" i="71"/>
  <c r="E95" i="71"/>
  <c r="E102" i="71"/>
  <c r="D93" i="71"/>
  <c r="A20" i="89"/>
  <c r="B27" i="2"/>
  <c r="I17" i="66"/>
  <c r="F15" i="66"/>
  <c r="G15" i="66"/>
  <c r="H15" i="66"/>
  <c r="E15" i="66"/>
  <c r="E12" i="66"/>
  <c r="F12" i="66"/>
  <c r="G12" i="66"/>
  <c r="H12" i="66"/>
  <c r="D12" i="66"/>
  <c r="I14" i="66"/>
  <c r="D34" i="87"/>
  <c r="C1" i="125"/>
  <c r="C1" i="126"/>
  <c r="C1" i="105"/>
  <c r="C1" i="124"/>
  <c r="C1" i="123"/>
  <c r="C1" i="122"/>
  <c r="C1" i="79"/>
  <c r="C1" i="121"/>
  <c r="C1" i="120"/>
  <c r="C1" i="119"/>
  <c r="C29" i="3"/>
  <c r="C1" i="3"/>
  <c r="D89" i="71"/>
  <c r="C89" i="71"/>
  <c r="B89" i="71"/>
  <c r="E88" i="71"/>
  <c r="E87" i="71"/>
  <c r="E86" i="71"/>
  <c r="E85" i="71"/>
  <c r="E84" i="71"/>
  <c r="E83" i="71"/>
  <c r="E82" i="71"/>
  <c r="E89" i="71" s="1"/>
  <c r="D81" i="71"/>
  <c r="C81" i="71"/>
  <c r="B81" i="71"/>
  <c r="D79" i="71"/>
  <c r="C79" i="71"/>
  <c r="B79" i="71"/>
  <c r="E78" i="71"/>
  <c r="E77" i="71"/>
  <c r="E76" i="71"/>
  <c r="E75" i="71"/>
  <c r="E74" i="71"/>
  <c r="E73" i="71"/>
  <c r="E72" i="71"/>
  <c r="E79" i="71" s="1"/>
  <c r="D70" i="71"/>
  <c r="D67" i="71"/>
  <c r="C67" i="71"/>
  <c r="B67" i="71"/>
  <c r="E66" i="71"/>
  <c r="E65" i="71"/>
  <c r="E64" i="71"/>
  <c r="E63" i="71"/>
  <c r="E62" i="71"/>
  <c r="E61" i="71"/>
  <c r="E67" i="71"/>
  <c r="E60" i="71"/>
  <c r="D57" i="71"/>
  <c r="C57" i="71"/>
  <c r="B57" i="71"/>
  <c r="E56" i="71"/>
  <c r="E55" i="71"/>
  <c r="E54" i="71"/>
  <c r="E53" i="71"/>
  <c r="E52" i="71"/>
  <c r="E51" i="71"/>
  <c r="E50" i="71"/>
  <c r="E57" i="71"/>
  <c r="D59" i="71"/>
  <c r="C59" i="71"/>
  <c r="B59" i="71"/>
  <c r="D48" i="71"/>
  <c r="A1" i="78"/>
  <c r="C18" i="61"/>
  <c r="C2" i="116"/>
  <c r="C90" i="1"/>
  <c r="C157" i="1" s="1"/>
  <c r="C8" i="128"/>
  <c r="C20" i="128" s="1"/>
  <c r="C22" i="128" s="1"/>
  <c r="E26" i="87"/>
  <c r="D26" i="87"/>
  <c r="C26" i="87"/>
  <c r="C29" i="121"/>
  <c r="C29" i="120"/>
  <c r="C29" i="119"/>
  <c r="C26" i="118"/>
  <c r="C26" i="117"/>
  <c r="C26" i="116"/>
  <c r="C26" i="1"/>
  <c r="F3" i="64"/>
  <c r="C3" i="1"/>
  <c r="C6" i="129" s="1"/>
  <c r="E3" i="63"/>
  <c r="E3" i="64" s="1"/>
  <c r="C18" i="73"/>
  <c r="C146" i="121"/>
  <c r="C140" i="121"/>
  <c r="C146" i="120"/>
  <c r="C140" i="120"/>
  <c r="C146" i="119"/>
  <c r="C140" i="119"/>
  <c r="C140" i="3"/>
  <c r="E3" i="128"/>
  <c r="E26" i="128" s="1"/>
  <c r="C3" i="128"/>
  <c r="C26" i="128" s="1"/>
  <c r="D3" i="128"/>
  <c r="D26" i="128" s="1"/>
  <c r="E29" i="128"/>
  <c r="E33" i="128" s="1"/>
  <c r="E35" i="128" s="1"/>
  <c r="D29" i="128"/>
  <c r="C29" i="128"/>
  <c r="E8" i="128"/>
  <c r="E20" i="128"/>
  <c r="E22" i="128" s="1"/>
  <c r="D8" i="128"/>
  <c r="D20" i="128" s="1"/>
  <c r="D22" i="128" s="1"/>
  <c r="C51" i="127"/>
  <c r="C45" i="127"/>
  <c r="C57" i="127" s="1"/>
  <c r="C51" i="126"/>
  <c r="C45" i="126"/>
  <c r="C57" i="126"/>
  <c r="C51" i="125"/>
  <c r="C45" i="125"/>
  <c r="C57" i="125" s="1"/>
  <c r="C51" i="105"/>
  <c r="C45" i="105"/>
  <c r="C52" i="124"/>
  <c r="C46" i="124"/>
  <c r="C58" i="124"/>
  <c r="C52" i="123"/>
  <c r="C46" i="123"/>
  <c r="C58" i="123" s="1"/>
  <c r="C52" i="122"/>
  <c r="C46" i="122"/>
  <c r="C58" i="122"/>
  <c r="D93" i="87"/>
  <c r="E93" i="87"/>
  <c r="E128" i="87" s="1"/>
  <c r="E154" i="87" s="1"/>
  <c r="D114" i="87"/>
  <c r="E114" i="87"/>
  <c r="D129" i="87"/>
  <c r="E129" i="87"/>
  <c r="D133" i="87"/>
  <c r="D153" i="87" s="1"/>
  <c r="E133" i="87"/>
  <c r="D140" i="87"/>
  <c r="E140" i="87"/>
  <c r="D145" i="87"/>
  <c r="E145" i="87"/>
  <c r="E153" i="87"/>
  <c r="C145" i="87"/>
  <c r="C140" i="87"/>
  <c r="C133" i="87"/>
  <c r="C129" i="87"/>
  <c r="C114" i="87"/>
  <c r="C93" i="87"/>
  <c r="D5" i="87"/>
  <c r="E5" i="87"/>
  <c r="E62" i="87" s="1"/>
  <c r="E87" i="87" s="1"/>
  <c r="D12" i="87"/>
  <c r="E12" i="87"/>
  <c r="D19" i="87"/>
  <c r="E19" i="87"/>
  <c r="E34" i="87"/>
  <c r="D46" i="87"/>
  <c r="E46" i="87"/>
  <c r="D52" i="87"/>
  <c r="E52" i="87"/>
  <c r="D57" i="87"/>
  <c r="E57" i="87"/>
  <c r="D63" i="87"/>
  <c r="D86" i="87" s="1"/>
  <c r="E63" i="87"/>
  <c r="D67" i="87"/>
  <c r="E67" i="87"/>
  <c r="E86" i="87" s="1"/>
  <c r="D72" i="87"/>
  <c r="E72" i="87"/>
  <c r="D75" i="87"/>
  <c r="E75" i="87"/>
  <c r="D79" i="87"/>
  <c r="E79" i="87"/>
  <c r="C79" i="87"/>
  <c r="C75" i="87"/>
  <c r="C72" i="87"/>
  <c r="C67" i="87"/>
  <c r="C63" i="87"/>
  <c r="C86" i="87" s="1"/>
  <c r="C57" i="87"/>
  <c r="C52" i="87"/>
  <c r="C46" i="87"/>
  <c r="C34" i="87"/>
  <c r="C19" i="87"/>
  <c r="C12" i="87"/>
  <c r="C5" i="87"/>
  <c r="C37" i="127"/>
  <c r="C30" i="127"/>
  <c r="C26" i="127"/>
  <c r="C20" i="127"/>
  <c r="C8" i="127"/>
  <c r="C36" i="127"/>
  <c r="C41" i="127" s="1"/>
  <c r="C37" i="126"/>
  <c r="C30" i="126"/>
  <c r="C26" i="126"/>
  <c r="C20" i="126"/>
  <c r="C8" i="126"/>
  <c r="C36" i="126" s="1"/>
  <c r="C41" i="126" s="1"/>
  <c r="C37" i="125"/>
  <c r="C30" i="125"/>
  <c r="C26" i="125"/>
  <c r="C20" i="125"/>
  <c r="C8" i="125"/>
  <c r="C36" i="125"/>
  <c r="C41" i="125" s="1"/>
  <c r="C38" i="124"/>
  <c r="C31" i="124"/>
  <c r="C26" i="124"/>
  <c r="C20" i="124"/>
  <c r="C8" i="124"/>
  <c r="C37" i="124" s="1"/>
  <c r="C42" i="124" s="1"/>
  <c r="C38" i="123"/>
  <c r="C31" i="123"/>
  <c r="C26" i="123"/>
  <c r="C20" i="123"/>
  <c r="C8" i="123"/>
  <c r="C37" i="123"/>
  <c r="C42" i="123" s="1"/>
  <c r="C38" i="122"/>
  <c r="C31" i="122"/>
  <c r="C26" i="122"/>
  <c r="C20" i="122"/>
  <c r="C8" i="122"/>
  <c r="C37" i="122" s="1"/>
  <c r="C42" i="122" s="1"/>
  <c r="C133" i="121"/>
  <c r="C129" i="121"/>
  <c r="C154" i="121" s="1"/>
  <c r="C114" i="121"/>
  <c r="C93" i="121"/>
  <c r="C128" i="121"/>
  <c r="C82" i="121"/>
  <c r="C78" i="121"/>
  <c r="C75" i="121"/>
  <c r="C70" i="121"/>
  <c r="C66" i="121"/>
  <c r="C89" i="121" s="1"/>
  <c r="C60" i="121"/>
  <c r="C55" i="121"/>
  <c r="C49" i="121"/>
  <c r="C37" i="121"/>
  <c r="C22" i="121"/>
  <c r="C15" i="121"/>
  <c r="C8" i="121"/>
  <c r="C65" i="121" s="1"/>
  <c r="C133" i="120"/>
  <c r="C129" i="120"/>
  <c r="C154" i="120" s="1"/>
  <c r="C114" i="120"/>
  <c r="C93" i="120"/>
  <c r="C128" i="120"/>
  <c r="C155" i="120" s="1"/>
  <c r="C82" i="120"/>
  <c r="C78" i="120"/>
  <c r="C75" i="120"/>
  <c r="C70" i="120"/>
  <c r="C66" i="120"/>
  <c r="C89" i="120" s="1"/>
  <c r="C60" i="120"/>
  <c r="C55" i="120"/>
  <c r="C49" i="120"/>
  <c r="C37" i="120"/>
  <c r="C22" i="120"/>
  <c r="C15" i="120"/>
  <c r="C8" i="120"/>
  <c r="C65" i="120" s="1"/>
  <c r="C90" i="120" s="1"/>
  <c r="C133" i="119"/>
  <c r="C129" i="119"/>
  <c r="C154" i="119" s="1"/>
  <c r="C114" i="119"/>
  <c r="C93" i="119"/>
  <c r="C128" i="119"/>
  <c r="C82" i="119"/>
  <c r="C78" i="119"/>
  <c r="C75" i="119"/>
  <c r="C70" i="119"/>
  <c r="C66" i="119"/>
  <c r="C89" i="119" s="1"/>
  <c r="C60" i="119"/>
  <c r="C55" i="119"/>
  <c r="C49" i="119"/>
  <c r="C37" i="119"/>
  <c r="C22" i="119"/>
  <c r="C15" i="119"/>
  <c r="C8" i="119"/>
  <c r="C65" i="119" s="1"/>
  <c r="C4" i="73"/>
  <c r="E4" i="61"/>
  <c r="C145" i="118"/>
  <c r="C140" i="118"/>
  <c r="C133" i="118"/>
  <c r="C129" i="118"/>
  <c r="C153" i="118" s="1"/>
  <c r="C114" i="118"/>
  <c r="C93" i="118"/>
  <c r="C128" i="118"/>
  <c r="C154" i="118" s="1"/>
  <c r="C79" i="118"/>
  <c r="C75" i="118"/>
  <c r="C72" i="118"/>
  <c r="C67" i="118"/>
  <c r="C63" i="118"/>
  <c r="C86" i="118" s="1"/>
  <c r="C57" i="118"/>
  <c r="C52" i="118"/>
  <c r="C46" i="118"/>
  <c r="C34" i="118"/>
  <c r="C19" i="118"/>
  <c r="C12" i="118"/>
  <c r="C5" i="118"/>
  <c r="C62" i="118"/>
  <c r="C3" i="118"/>
  <c r="C91" i="118"/>
  <c r="C145" i="117"/>
  <c r="C140" i="117"/>
  <c r="C133" i="117"/>
  <c r="C129" i="117"/>
  <c r="C153" i="117" s="1"/>
  <c r="C114" i="117"/>
  <c r="C93" i="117"/>
  <c r="C128" i="117"/>
  <c r="C79" i="117"/>
  <c r="C75" i="117"/>
  <c r="C72" i="117"/>
  <c r="C67" i="117"/>
  <c r="C63" i="117"/>
  <c r="C86" i="117"/>
  <c r="C159" i="117" s="1"/>
  <c r="C57" i="117"/>
  <c r="C52" i="117"/>
  <c r="C46" i="117"/>
  <c r="C34" i="117"/>
  <c r="C19" i="117"/>
  <c r="C12" i="117"/>
  <c r="C5" i="117"/>
  <c r="C3" i="117"/>
  <c r="C91" i="117"/>
  <c r="C3" i="116"/>
  <c r="C91" i="116"/>
  <c r="C145" i="116"/>
  <c r="C140" i="116"/>
  <c r="C133" i="116"/>
  <c r="C129" i="116"/>
  <c r="C153" i="116" s="1"/>
  <c r="C114" i="116"/>
  <c r="C93" i="116"/>
  <c r="C128" i="116"/>
  <c r="C79" i="116"/>
  <c r="C75" i="116"/>
  <c r="C72" i="116"/>
  <c r="C67" i="116"/>
  <c r="C63" i="116"/>
  <c r="C86" i="116" s="1"/>
  <c r="C159" i="116" s="1"/>
  <c r="C57" i="116"/>
  <c r="C52" i="116"/>
  <c r="C46" i="116"/>
  <c r="C34" i="116"/>
  <c r="C19" i="116"/>
  <c r="C12" i="116"/>
  <c r="C5" i="116"/>
  <c r="C62" i="116"/>
  <c r="C158" i="116" s="1"/>
  <c r="C26" i="79"/>
  <c r="C146" i="3"/>
  <c r="C133" i="3"/>
  <c r="C93" i="3"/>
  <c r="E29" i="73"/>
  <c r="C145" i="1"/>
  <c r="C133" i="1"/>
  <c r="C93" i="1"/>
  <c r="C128" i="1"/>
  <c r="A1" i="70"/>
  <c r="B3" i="2"/>
  <c r="A1" i="2"/>
  <c r="A1" i="24"/>
  <c r="H4" i="66"/>
  <c r="G4" i="66"/>
  <c r="F4" i="66"/>
  <c r="E4" i="66"/>
  <c r="D3" i="66"/>
  <c r="C3" i="87"/>
  <c r="C91" i="87" s="1"/>
  <c r="D3" i="87"/>
  <c r="D91" i="87" s="1"/>
  <c r="D4" i="71"/>
  <c r="D14" i="71" s="1"/>
  <c r="D27" i="71"/>
  <c r="D37" i="71" s="1"/>
  <c r="C4" i="71"/>
  <c r="C14" i="71" s="1"/>
  <c r="C27" i="71" s="1"/>
  <c r="C37" i="71" s="1"/>
  <c r="B4" i="71"/>
  <c r="B14" i="71" s="1"/>
  <c r="B27" i="71" s="1"/>
  <c r="B37" i="71" s="1"/>
  <c r="F3" i="63"/>
  <c r="D3" i="63"/>
  <c r="D3" i="64"/>
  <c r="C4" i="62"/>
  <c r="D4" i="62"/>
  <c r="E4" i="62" s="1"/>
  <c r="A12" i="75"/>
  <c r="A11" i="76" s="1"/>
  <c r="F1" i="61"/>
  <c r="F1" i="73"/>
  <c r="A4" i="76"/>
  <c r="C37" i="105"/>
  <c r="C30" i="105"/>
  <c r="C26" i="105"/>
  <c r="C20" i="105"/>
  <c r="C8" i="105"/>
  <c r="C36" i="105"/>
  <c r="C41" i="105" s="1"/>
  <c r="H18" i="66"/>
  <c r="G18" i="66"/>
  <c r="F18" i="66"/>
  <c r="E18" i="66"/>
  <c r="D18" i="66"/>
  <c r="D15" i="66"/>
  <c r="H9" i="66"/>
  <c r="G9" i="66"/>
  <c r="F9" i="66"/>
  <c r="E9" i="66"/>
  <c r="D9" i="66"/>
  <c r="I9" i="66" s="1"/>
  <c r="H6" i="66"/>
  <c r="H20" i="66" s="1"/>
  <c r="G6" i="66"/>
  <c r="G20" i="66" s="1"/>
  <c r="F6" i="66"/>
  <c r="F20" i="66"/>
  <c r="E6" i="66"/>
  <c r="D6" i="66"/>
  <c r="D30" i="88"/>
  <c r="C30" i="88"/>
  <c r="C52" i="79"/>
  <c r="C38" i="79"/>
  <c r="C31" i="79"/>
  <c r="C20" i="79"/>
  <c r="C129" i="3"/>
  <c r="C154" i="3" s="1"/>
  <c r="C114" i="3"/>
  <c r="C82" i="3"/>
  <c r="C78" i="3"/>
  <c r="C75" i="3"/>
  <c r="C70" i="3"/>
  <c r="C89" i="3" s="1"/>
  <c r="C66" i="3"/>
  <c r="C60" i="3"/>
  <c r="C55" i="3"/>
  <c r="C49" i="3"/>
  <c r="C37" i="3"/>
  <c r="C22" i="3"/>
  <c r="C15" i="3"/>
  <c r="C8" i="3"/>
  <c r="C65" i="3" s="1"/>
  <c r="C90" i="3"/>
  <c r="E17" i="61"/>
  <c r="C17" i="61"/>
  <c r="C140" i="1"/>
  <c r="C129" i="1"/>
  <c r="C153" i="1"/>
  <c r="B14" i="76" s="1"/>
  <c r="C114" i="1"/>
  <c r="C79" i="1"/>
  <c r="C75" i="1"/>
  <c r="C72" i="1"/>
  <c r="C67" i="1"/>
  <c r="C63" i="1"/>
  <c r="C86" i="1" s="1"/>
  <c r="C159" i="1" s="1"/>
  <c r="C57" i="1"/>
  <c r="C52" i="1"/>
  <c r="C46" i="1"/>
  <c r="C34" i="1"/>
  <c r="C19" i="1"/>
  <c r="C12" i="1"/>
  <c r="C5" i="1"/>
  <c r="E30" i="61"/>
  <c r="E18" i="73"/>
  <c r="D13" i="76" s="1"/>
  <c r="C19" i="73"/>
  <c r="C24" i="61"/>
  <c r="C30" i="61" s="1"/>
  <c r="C24" i="73"/>
  <c r="C46" i="79"/>
  <c r="C8" i="79"/>
  <c r="C37" i="79" s="1"/>
  <c r="C42" i="79"/>
  <c r="E16" i="89"/>
  <c r="F16" i="89"/>
  <c r="D16" i="89"/>
  <c r="C16" i="89"/>
  <c r="G16" i="89" s="1"/>
  <c r="G15" i="89"/>
  <c r="G14" i="89"/>
  <c r="G13" i="89"/>
  <c r="G12" i="89"/>
  <c r="G11" i="89"/>
  <c r="G10" i="89"/>
  <c r="C8" i="78"/>
  <c r="C11" i="77"/>
  <c r="C11" i="62"/>
  <c r="D11" i="62"/>
  <c r="E11" i="62"/>
  <c r="F8" i="62"/>
  <c r="F9" i="62"/>
  <c r="F10" i="62"/>
  <c r="F7" i="62"/>
  <c r="F6" i="62"/>
  <c r="F11" i="62"/>
  <c r="I19" i="66"/>
  <c r="O21" i="24"/>
  <c r="O9" i="24"/>
  <c r="B35" i="71"/>
  <c r="E28" i="71"/>
  <c r="E30" i="71"/>
  <c r="E31" i="71"/>
  <c r="E35" i="71" s="1"/>
  <c r="E32" i="71"/>
  <c r="E33" i="71"/>
  <c r="E34" i="71"/>
  <c r="D35" i="71"/>
  <c r="C35" i="71"/>
  <c r="E5" i="71"/>
  <c r="E7" i="71"/>
  <c r="E8" i="71"/>
  <c r="E9" i="71"/>
  <c r="E10" i="71"/>
  <c r="E11" i="71"/>
  <c r="E12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5" i="71" s="1"/>
  <c r="E44" i="71"/>
  <c r="B45" i="71"/>
  <c r="C45" i="71"/>
  <c r="D45" i="71"/>
  <c r="D38" i="70"/>
  <c r="I7" i="66"/>
  <c r="I8" i="66"/>
  <c r="I10" i="66"/>
  <c r="I11" i="66"/>
  <c r="I13" i="66"/>
  <c r="I12" i="66" s="1"/>
  <c r="I16" i="66"/>
  <c r="I15" i="66" s="1"/>
  <c r="I18" i="66"/>
  <c r="F5" i="64"/>
  <c r="F6" i="64"/>
  <c r="F7" i="64"/>
  <c r="F8" i="64"/>
  <c r="F9" i="64"/>
  <c r="F10" i="64"/>
  <c r="F11" i="64"/>
  <c r="F12" i="64"/>
  <c r="F13" i="64"/>
  <c r="F24" i="64" s="1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B23" i="63"/>
  <c r="D23" i="63"/>
  <c r="E23" i="63"/>
  <c r="O5" i="24"/>
  <c r="N14" i="24"/>
  <c r="N25" i="24"/>
  <c r="N26" i="24" s="1"/>
  <c r="M14" i="24"/>
  <c r="M25" i="24"/>
  <c r="M26" i="24"/>
  <c r="L14" i="24"/>
  <c r="L25" i="24"/>
  <c r="L26" i="24" s="1"/>
  <c r="K14" i="24"/>
  <c r="K25" i="24"/>
  <c r="K26" i="24"/>
  <c r="J14" i="24"/>
  <c r="I14" i="24"/>
  <c r="H14" i="24"/>
  <c r="G14" i="24"/>
  <c r="G25" i="24"/>
  <c r="F14" i="24"/>
  <c r="E14" i="24"/>
  <c r="O14" i="24" s="1"/>
  <c r="O26" i="24" s="1"/>
  <c r="E25" i="24"/>
  <c r="E26" i="24"/>
  <c r="D14" i="24"/>
  <c r="C14" i="24"/>
  <c r="C25" i="24"/>
  <c r="C26" i="24" s="1"/>
  <c r="D25" i="24"/>
  <c r="D26" i="24" s="1"/>
  <c r="F25" i="24"/>
  <c r="F26" i="24"/>
  <c r="H25" i="24"/>
  <c r="I25" i="24"/>
  <c r="J25" i="24"/>
  <c r="J26" i="24" s="1"/>
  <c r="O24" i="24"/>
  <c r="O23" i="24"/>
  <c r="O22" i="24"/>
  <c r="O20" i="24"/>
  <c r="O19" i="24"/>
  <c r="O18" i="24"/>
  <c r="O17" i="24"/>
  <c r="O16" i="24"/>
  <c r="O13" i="24"/>
  <c r="O12" i="24"/>
  <c r="O11" i="24"/>
  <c r="O10" i="24"/>
  <c r="O8" i="24"/>
  <c r="O7" i="24"/>
  <c r="O6" i="24"/>
  <c r="C91" i="1"/>
  <c r="C3" i="77"/>
  <c r="D33" i="128"/>
  <c r="C33" i="128"/>
  <c r="D35" i="128"/>
  <c r="C35" i="128"/>
  <c r="C153" i="87"/>
  <c r="C128" i="87"/>
  <c r="C154" i="87"/>
  <c r="E4" i="73"/>
  <c r="C4" i="61"/>
  <c r="E3" i="87"/>
  <c r="E91" i="87"/>
  <c r="C58" i="79"/>
  <c r="C2" i="117"/>
  <c r="C90" i="117"/>
  <c r="C90" i="116"/>
  <c r="C157" i="116"/>
  <c r="C2" i="118"/>
  <c r="C157" i="117"/>
  <c r="E31" i="61"/>
  <c r="C158" i="118"/>
  <c r="D128" i="87"/>
  <c r="D154" i="87"/>
  <c r="D62" i="87"/>
  <c r="D87" i="87"/>
  <c r="C57" i="105"/>
  <c r="C62" i="117"/>
  <c r="E20" i="66"/>
  <c r="C62" i="87"/>
  <c r="C87" i="87" s="1"/>
  <c r="G26" i="24"/>
  <c r="H26" i="24"/>
  <c r="E2" i="73"/>
  <c r="E2" i="61"/>
  <c r="C5" i="129" s="1"/>
  <c r="C90" i="118"/>
  <c r="C157" i="118"/>
  <c r="E22" i="71"/>
  <c r="C2" i="77"/>
  <c r="C2" i="78" s="1"/>
  <c r="F2" i="63" s="1"/>
  <c r="F2" i="64" s="1"/>
  <c r="C128" i="3"/>
  <c r="C155" i="3"/>
  <c r="C31" i="61"/>
  <c r="E31" i="73"/>
  <c r="E30" i="73"/>
  <c r="C31" i="73"/>
  <c r="C87" i="117"/>
  <c r="C62" i="1"/>
  <c r="B6" i="76" s="1"/>
  <c r="C33" i="61"/>
  <c r="E33" i="61"/>
  <c r="D15" i="76"/>
  <c r="C158" i="117"/>
  <c r="C154" i="117"/>
  <c r="C154" i="116"/>
  <c r="O25" i="24"/>
  <c r="C154" i="1"/>
  <c r="B15" i="76" s="1"/>
  <c r="E15" i="76" s="1"/>
  <c r="B13" i="76"/>
  <c r="E13" i="76"/>
  <c r="D3" i="71" l="1"/>
  <c r="D26" i="71" s="1"/>
  <c r="C4" i="3"/>
  <c r="C4" i="119" s="1"/>
  <c r="C4" i="120" s="1"/>
  <c r="C4" i="121" s="1"/>
  <c r="C4" i="79" s="1"/>
  <c r="C4" i="122" s="1"/>
  <c r="C4" i="123" s="1"/>
  <c r="C4" i="124" s="1"/>
  <c r="C4" i="105" s="1"/>
  <c r="C4" i="125" s="1"/>
  <c r="C4" i="126" s="1"/>
  <c r="C4" i="127" s="1"/>
  <c r="G8" i="89" s="1"/>
  <c r="E2" i="87" s="1"/>
  <c r="C158" i="1"/>
  <c r="C87" i="1"/>
  <c r="B8" i="76" s="1"/>
  <c r="F23" i="63"/>
  <c r="C29" i="73"/>
  <c r="B7" i="76"/>
  <c r="D20" i="66"/>
  <c r="I6" i="66"/>
  <c r="I20" i="66" s="1"/>
  <c r="C159" i="118"/>
  <c r="C87" i="118"/>
  <c r="C90" i="119"/>
  <c r="C155" i="119"/>
  <c r="C90" i="121"/>
  <c r="C155" i="121"/>
  <c r="E2" i="62"/>
  <c r="I26" i="24"/>
  <c r="C32" i="61"/>
  <c r="E32" i="61"/>
  <c r="D6" i="76"/>
  <c r="E6" i="76" s="1"/>
  <c r="D14" i="76"/>
  <c r="E14" i="76" s="1"/>
  <c r="C87" i="116"/>
  <c r="D7" i="76" l="1"/>
  <c r="E7" i="76" s="1"/>
  <c r="C30" i="73"/>
  <c r="I2" i="66"/>
  <c r="D2" i="88" s="1"/>
  <c r="O2" i="24" s="1"/>
  <c r="E90" i="87"/>
  <c r="E2" i="128" l="1"/>
  <c r="E25" i="128" s="1"/>
  <c r="C3" i="70"/>
  <c r="D8" i="76"/>
  <c r="E8" i="76" s="1"/>
  <c r="C32" i="73"/>
  <c r="E32" i="73"/>
</calcChain>
</file>

<file path=xl/sharedStrings.xml><?xml version="1.0" encoding="utf-8"?>
<sst xmlns="http://schemas.openxmlformats.org/spreadsheetml/2006/main" count="4366" uniqueCount="651">
  <si>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</si>
  <si>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</si>
  <si>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</si>
  <si>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</si>
  <si>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</si>
  <si>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</si>
  <si>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</si>
  <si>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</si>
  <si>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</si>
  <si>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</si>
  <si>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</si>
  <si>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</si>
  <si>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</si>
  <si>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</si>
  <si>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</si>
  <si>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</si>
  <si>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</si>
  <si>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</si>
  <si>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</si>
  <si>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</si>
  <si>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</si>
  <si>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</si>
  <si>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</si>
  <si>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</si>
  <si>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</si>
  <si>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</si>
  <si>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</si>
  <si>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</si>
  <si>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</si>
  <si>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</si>
  <si>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</si>
  <si>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</si>
  <si>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</si>
  <si>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</si>
  <si>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</si>
  <si>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</si>
  <si>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</si>
  <si>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</si>
  <si>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</si>
  <si>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</si>
  <si>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</si>
  <si>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</si>
  <si>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</si>
  <si>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</si>
  <si>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</si>
  <si>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</si>
  <si>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</si>
  <si>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</si>
  <si>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</si>
  <si>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</si>
  <si>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</si>
  <si>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</si>
  <si>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</si>
  <si>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</si>
  <si>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</si>
  <si>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</si>
  <si>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</si>
  <si>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</si>
  <si>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</si>
  <si>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</si>
  <si>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</si>
  <si>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</si>
  <si>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</si>
  <si>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</si>
  <si>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</si>
  <si>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</si>
  <si>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</si>
  <si>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</si>
  <si>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</si>
  <si>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</si>
  <si>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</si>
  <si>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</si>
  <si>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</si>
  <si>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</si>
  <si>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</si>
  <si>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</si>
  <si>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</si>
  <si>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</si>
  <si>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</si>
  <si>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</si>
  <si>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</si>
  <si>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</si>
  <si>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</si>
  <si>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</si>
  <si>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</si>
  <si>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</si>
  <si>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</si>
  <si>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</si>
  <si>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</si>
  <si>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</si>
  <si>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</si>
  <si>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</si>
  <si>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</si>
  <si>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</si>
  <si>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</si>
  <si>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</si>
  <si>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</si>
  <si>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</si>
  <si>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</si>
  <si>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</si>
  <si>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</si>
  <si>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</si>
  <si>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</si>
  <si>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</si>
  <si>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</si>
  <si>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</si>
  <si>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</si>
  <si>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</si>
  <si>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</si>
  <si>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</si>
  <si>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</si>
  <si>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</si>
  <si>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</si>
  <si>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</si>
  <si>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</si>
  <si>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</si>
  <si>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</si>
  <si>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</si>
  <si>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</si>
  <si>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</si>
  <si>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</si>
  <si>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</si>
  <si>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</si>
  <si>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</si>
  <si>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</si>
  <si>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</si>
  <si>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</si>
  <si>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</si>
  <si>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</si>
  <si>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</si>
  <si>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</si>
  <si>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</si>
  <si>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</si>
  <si>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</si>
  <si>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</si>
  <si>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</si>
  <si>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</si>
  <si>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</si>
  <si>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</si>
  <si>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</si>
  <si>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</si>
  <si>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</si>
  <si>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</si>
  <si>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</si>
  <si>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</si>
  <si>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</si>
  <si>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</si>
  <si>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</si>
  <si>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</si>
  <si>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</si>
  <si>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</si>
  <si>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</si>
  <si>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</si>
  <si>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</si>
  <si>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</si>
  <si>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</si>
  <si>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</si>
  <si>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</si>
  <si>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</si>
  <si>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</si>
  <si>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</si>
  <si>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</si>
  <si>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</si>
  <si>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</si>
  <si>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</si>
  <si>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</si>
  <si>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</si>
  <si>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</si>
  <si>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</si>
  <si>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</si>
  <si>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</si>
  <si>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</si>
  <si>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</si>
  <si>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</si>
  <si>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</si>
  <si>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</si>
  <si>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</si>
  <si>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</si>
  <si>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</si>
  <si>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</si>
  <si>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</si>
  <si>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</si>
  <si>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</si>
  <si>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</si>
  <si>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</si>
  <si>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</si>
  <si>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</si>
  <si>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</si>
  <si>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</si>
  <si>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</si>
  <si>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</si>
  <si>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</si>
  <si>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</si>
  <si>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</si>
  <si>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</si>
  <si>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</si>
  <si>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</si>
  <si>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</si>
  <si>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</si>
  <si>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</si>
  <si>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</si>
  <si>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</si>
  <si>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</si>
  <si>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</si>
  <si>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</si>
  <si>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</si>
  <si>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</si>
  <si>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</si>
  <si>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</si>
  <si>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</si>
  <si>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</si>
  <si>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</si>
  <si>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</si>
  <si>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</si>
  <si>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</si>
  <si>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</si>
  <si>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</si>
  <si>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</si>
  <si>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</si>
  <si>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</si>
  <si>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</si>
  <si>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</si>
  <si>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</si>
  <si>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</si>
  <si>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</si>
  <si>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</si>
  <si>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</si>
  <si>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</si>
  <si>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</si>
  <si>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</si>
  <si>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</si>
  <si>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</si>
  <si>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</si>
  <si>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</si>
  <si>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</si>
  <si>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</si>
  <si>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</si>
  <si>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</si>
  <si>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</si>
  <si>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</si>
  <si>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</si>
  <si>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</si>
  <si>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</si>
  <si>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</si>
  <si>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</si>
  <si>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</si>
  <si>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</si>
  <si>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</si>
  <si>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</si>
  <si>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</si>
  <si>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</si>
  <si>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</si>
  <si>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</si>
  <si>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</si>
  <si>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</si>
  <si>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</si>
  <si>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</si>
  <si>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</si>
  <si>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</si>
  <si>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</si>
  <si>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</si>
  <si>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</si>
  <si>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</si>
  <si>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</si>
  <si>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</si>
  <si>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</si>
  <si>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</si>
  <si>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</si>
  <si>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</si>
  <si>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</si>
  <si>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</si>
  <si>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</si>
  <si>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</si>
  <si>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</si>
  <si>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</si>
  <si>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</si>
  <si>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</si>
  <si>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</si>
  <si>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</si>
  <si>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</si>
  <si>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</si>
  <si>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</si>
  <si>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</si>
  <si>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</si>
  <si>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</si>
  <si>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</si>
  <si>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</si>
  <si>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</si>
  <si>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</si>
  <si>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</si>
  <si>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</si>
  <si>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</si>
  <si>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</si>
  <si>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</si>
  <si>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</si>
  <si>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</si>
  <si>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</si>
  <si>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</si>
  <si>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</si>
  <si>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</si>
  <si>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</si>
  <si>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</si>
  <si>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</si>
  <si>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</si>
  <si>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</si>
  <si>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</si>
  <si>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</si>
  <si>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</si>
  <si>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</si>
  <si>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</si>
  <si>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</si>
  <si>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</si>
  <si>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</si>
  <si>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</si>
  <si>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</si>
  <si>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</si>
  <si>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</si>
  <si>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</si>
  <si>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</si>
  <si>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</si>
  <si>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</si>
  <si>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</si>
  <si>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</si>
  <si>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</si>
  <si>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</si>
  <si>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</si>
  <si>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</si>
  <si>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</si>
  <si>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</si>
  <si>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</si>
  <si>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</si>
  <si>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</si>
  <si>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</si>
  <si>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</si>
  <si>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</si>
  <si>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</si>
  <si>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</si>
  <si>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</si>
  <si>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</si>
  <si>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</si>
  <si>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</si>
  <si>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</si>
  <si>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</si>
  <si>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</si>
  <si>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</si>
  <si>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</si>
  <si>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</si>
  <si>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</si>
  <si>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</si>
  <si>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</si>
  <si>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</si>
  <si>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</si>
  <si>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</si>
  <si>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</si>
  <si>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</si>
  <si>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</si>
  <si>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</si>
  <si>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</si>
  <si>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</si>
  <si>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</si>
  <si>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</si>
  <si>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</si>
  <si>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</si>
  <si>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</si>
  <si>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</si>
  <si>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</si>
  <si>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</si>
  <si>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</si>
  <si>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</si>
  <si>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</si>
  <si>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</si>
  <si>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</si>
  <si>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</si>
  <si>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</si>
  <si>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</si>
  <si>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</si>
  <si>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</si>
  <si>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</si>
  <si>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</si>
  <si>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</si>
  <si>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</si>
  <si>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</si>
  <si>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</si>
  <si>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</si>
  <si>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</si>
  <si>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</si>
  <si>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</si>
  <si>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</si>
  <si>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</si>
  <si>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</si>
  <si>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</si>
  <si>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</si>
  <si>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</si>
  <si>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</si>
  <si>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</si>
  <si>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</si>
  <si>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</si>
  <si>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</si>
  <si>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</si>
  <si>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</si>
  <si>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</si>
  <si>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</si>
  <si>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</si>
  <si>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</si>
  <si>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</si>
  <si>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</si>
  <si>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</si>
  <si>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</si>
  <si>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</si>
  <si>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</si>
  <si>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</si>
  <si>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</si>
  <si>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</si>
  <si>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</si>
  <si>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</si>
  <si>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</si>
  <si>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</si>
  <si>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</si>
  <si>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</si>
  <si>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</si>
  <si>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</si>
  <si>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</si>
  <si>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</si>
  <si>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</si>
  <si>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</si>
  <si>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</si>
  <si>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</si>
  <si>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</si>
  <si>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</si>
  <si>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</si>
  <si>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</si>
  <si>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</si>
  <si>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</si>
  <si>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</si>
  <si>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</si>
  <si>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</si>
  <si>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</si>
  <si>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</si>
  <si>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</si>
  <si>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</si>
  <si>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</si>
  <si>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</si>
  <si>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</si>
  <si>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</si>
  <si>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</si>
  <si>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</si>
  <si>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</si>
  <si>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</si>
  <si>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</si>
  <si>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</si>
  <si>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</si>
  <si>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</si>
  <si>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</si>
  <si>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</si>
  <si>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</si>
  <si>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</si>
  <si>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</si>
  <si>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</si>
  <si>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</si>
  <si>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</si>
  <si>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</si>
  <si>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</si>
  <si>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</si>
  <si>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</si>
  <si>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</si>
  <si>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</si>
  <si>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</si>
  <si>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</si>
  <si>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</si>
  <si>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</si>
  <si>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</si>
  <si>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</si>
  <si>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</si>
  <si>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</si>
  <si>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</si>
  <si>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</si>
  <si>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</si>
  <si>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</si>
  <si>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</si>
  <si>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</si>
  <si>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</si>
  <si>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</si>
  <si>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</si>
  <si>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</si>
  <si>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</si>
  <si>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</si>
  <si>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</si>
  <si>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</si>
  <si>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</si>
  <si>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</si>
  <si>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</si>
  <si>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</si>
  <si>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</si>
  <si>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</si>
  <si>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</si>
  <si>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</si>
  <si>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</si>
  <si>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</si>
  <si>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</si>
  <si>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</si>
  <si>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</si>
  <si>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</si>
  <si>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</si>
  <si>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</si>
  <si>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</si>
  <si>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</si>
  <si>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</si>
  <si>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</si>
  <si>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</si>
  <si>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</si>
  <si>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</si>
  <si>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</si>
  <si>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</si>
  <si>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</si>
  <si>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</si>
  <si>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</si>
  <si>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</si>
  <si>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</si>
  <si>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</si>
  <si>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</si>
  <si>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</si>
  <si>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</si>
  <si>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</si>
  <si>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</si>
  <si>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</si>
  <si>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</si>
  <si>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</si>
  <si>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</si>
  <si>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</si>
  <si>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</si>
  <si>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</si>
  <si>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</si>
  <si>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</si>
  <si>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</si>
  <si>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</si>
  <si>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</si>
  <si>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</si>
  <si>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</si>
  <si>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</si>
  <si>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</si>
  <si>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</si>
  <si>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</si>
  <si>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</si>
  <si>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</si>
  <si>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</si>
  <si>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</si>
  <si>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</si>
  <si>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</si>
  <si>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</si>
  <si>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</si>
  <si>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</si>
  <si>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</si>
  <si>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</si>
  <si>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</si>
  <si>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</si>
  <si>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</si>
  <si>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</si>
  <si>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</si>
  <si>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</si>
  <si>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</si>
  <si>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</si>
  <si>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</si>
  <si>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</si>
  <si>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</si>
  <si>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</si>
  <si>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</si>
  <si>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</si>
  <si>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Bruttó  hiány:</t>
  </si>
  <si>
    <t>Bruttó  többlet:</t>
  </si>
  <si>
    <t>2018. évi előirányzat BEVÉTELEK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</si>
  <si>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</si>
  <si>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</si>
  <si>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</si>
  <si>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</si>
  <si>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</si>
  <si>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</si>
  <si>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</si>
  <si>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</si>
  <si>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</si>
  <si>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</si>
  <si>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Magánszemélyek kommunális adója</t>
  </si>
  <si>
    <t>Államháztartáson belüli megelőlegezés visszafizetése</t>
  </si>
  <si>
    <t>Monok Község Önkormányzat adósságot keletkeztető ügyletekből és kezességvállalásokból fennálló kötelezettségei</t>
  </si>
  <si>
    <t>Monok Község Önkormányzat saját bevételeinek részletezése az adósságot keletkeztető ügyletből származó tárgyévi fizetési kötelezettség megállapításához</t>
  </si>
  <si>
    <t xml:space="preserve">Érdekeltség növelő pályázat (082091) kisértékű tárgyi eszköz beszerzése </t>
  </si>
  <si>
    <t>2018</t>
  </si>
  <si>
    <t>EFOP - 3.9.2-16</t>
  </si>
  <si>
    <t>Közmunkaprogram (kisértékű tárgyi eszköz)</t>
  </si>
  <si>
    <t>Dózsa György utcai ingatlan</t>
  </si>
  <si>
    <t>Érdekeltség növelő pályázat (082091)</t>
  </si>
  <si>
    <t>Kisértékű tárgyi eszközök</t>
  </si>
  <si>
    <t>2018-2019</t>
  </si>
  <si>
    <t>1799/2016. (XII.20)</t>
  </si>
  <si>
    <t>Ravatalozó felújítása</t>
  </si>
  <si>
    <t>Vis maior támogás (Szentes utcai vízelvezető árok felújítása)</t>
  </si>
  <si>
    <t>Vis Maior támogatás (Szentes utcai vízelvezető árok felújítása)</t>
  </si>
  <si>
    <t>TOP-3.2.1-15-BO1-2016-00069 (Hivatal) napelem</t>
  </si>
  <si>
    <t xml:space="preserve">TOP-4.2.1-15-BO1-2016-00029 (ÖNO) </t>
  </si>
  <si>
    <t>TOP-1.2.1-16-BO1-2017-00006 Kápolna felújítás</t>
  </si>
  <si>
    <t xml:space="preserve">TOP-3.2.1-15-BO1-2016-00069 (Hivatal) </t>
  </si>
  <si>
    <t>EU-s projekt neve, azonosítója:TOP-3.2.1-15-BO1-2016-00069</t>
  </si>
  <si>
    <t>Egyéb forrás/pénzmaradvány</t>
  </si>
  <si>
    <t>EU-s projekt neve, azonosítója:TOP-4.2.1-15-BO1-2016-00029</t>
  </si>
  <si>
    <t>EU-s projekt neve, azonosítója:TOP-1.2.1-16-BO1-2017-00006</t>
  </si>
  <si>
    <t>2018.</t>
  </si>
  <si>
    <t>2019.</t>
  </si>
  <si>
    <t>EU-s projekt neve, azonosítója:EFOP-3.9.2.-16</t>
  </si>
  <si>
    <t>Monok Község Önkormányzat</t>
  </si>
  <si>
    <t>Monoki Micimackó Egységes Óvoda, Bölcsőde, Konyha</t>
  </si>
  <si>
    <t>TOP-3.2.1-15-BO1-2016-00069</t>
  </si>
  <si>
    <t>2017</t>
  </si>
  <si>
    <t>TOP-4.2.1-15-BO1-2016-00029</t>
  </si>
  <si>
    <t>TOP-1.2.1-16-BO1-2017-00006</t>
  </si>
  <si>
    <t>BURSA HUNGARICA ösztöndíj</t>
  </si>
  <si>
    <t>működési</t>
  </si>
  <si>
    <t>RÁTKAI KÖZÖS ÖNKORMÁNYZATI HIVATAL</t>
  </si>
  <si>
    <t>SZERENCSI TÖBBCÉLÚ KISTÉRSÉGI TÁRSULÁS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</si>
  <si>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</si>
  <si>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</si>
  <si>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</si>
  <si>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</si>
  <si>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</si>
  <si>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Fenti jogcímekhez kapcsolódó kiegészítés</t>
  </si>
  <si>
    <t>Polgármesteri illetmény támogatása</t>
  </si>
  <si>
    <t>Óvodapedagógusok elismert létszáma (8 hó) 4,4 fő</t>
  </si>
  <si>
    <t>Óvodapedagógusok nevelő munkáját közvetlenül segítők száma (8 hó) 5 fő</t>
  </si>
  <si>
    <t>Óvodapedagógusok elismert létszáma (4 hó) 4,2 fő</t>
  </si>
  <si>
    <t>Óvodapedagógusok nevelő munkáját közvetlenül segítők száma (4 hó) 5 fő</t>
  </si>
  <si>
    <t>Óvodaműködési támogatás (44 Fő )</t>
  </si>
  <si>
    <t>Alapfokú végzettségű pedagógus II. kategóriába sorolt óvodapedagógus támogatása (2016. december 31.)</t>
  </si>
  <si>
    <t>Alapfokú végzettségű pedagógus II. kategóriába sorolt óvodapedagógus támogatása (2018. január 1.)</t>
  </si>
  <si>
    <t>Alapfokú végzettségű mesterpedagógus kategóriába sorolt óvodapedagógus támogatása (2016. december 31.)</t>
  </si>
  <si>
    <t>A települési önkormányzatok szociális feladatainak egyéb támogatása</t>
  </si>
  <si>
    <t>Szociális étkezés (55 fő)</t>
  </si>
  <si>
    <t>Időskorúak nappali intézményi ellátása (23fő)</t>
  </si>
  <si>
    <t>Gyermekétkeztetés elismert dolgozók bértámogatása (3,76 Fő)</t>
  </si>
  <si>
    <t xml:space="preserve">Gyermekétkeztetés üzemeltetési támogatása </t>
  </si>
  <si>
    <t>A rászoruló gyermekek szünidei étkeztetésének támogatása (8388 étk. adag; 570,-Ft/adag)</t>
  </si>
  <si>
    <t>Települési önkormányzatok nyilvános könyvtári és a közművelődési feladatainak támogatása</t>
  </si>
  <si>
    <t>MONOK BIZTONSÁGÁÉRT POLGÁRŐR EGYESÜLET</t>
  </si>
  <si>
    <t>Monok Község Önkormányzata</t>
  </si>
  <si>
    <t>12064102-00151734-00100008</t>
  </si>
  <si>
    <t>Éves eredeti kiadási előirányzat: 638352887 Ft</t>
  </si>
  <si>
    <t>30 napon túli elismert tartozásállomány összesen: 30150359Ft</t>
  </si>
  <si>
    <t xml:space="preserve">EFOP-3.7.3-16-2017-00123 </t>
  </si>
  <si>
    <t>I. világháborús emlékmű felújítása</t>
  </si>
  <si>
    <t>Tartalék</t>
  </si>
  <si>
    <t>EU-s projekt neve, azonosítója:EFOP-3.7.3.-16</t>
  </si>
  <si>
    <t>Monok Község Önkormányzat 2018. évi tartaléka</t>
  </si>
  <si>
    <t>TARTALÉK ÖSSZESEN</t>
  </si>
  <si>
    <t>TOP-1.2.1-16-BO1-2017-00006 "Szent Orbán Kápolna turisztkai célú fejlesztése…"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</si>
</sst>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54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6" xfId="0" applyFont="1" applyFill="1" applyBorder="1" applyAlignment="1" applyProtection="1">
      <alignment vertical="center" wrapText="1"/>
      <protection locked="0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8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29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25" xfId="5" applyNumberFormat="1" applyFont="1" applyFill="1" applyBorder="1" applyAlignment="1" applyProtection="1">
      <alignment vertical="center"/>
    </xf>
    <xf numFmtId="164" fontId="20" fillId="0" borderId="17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0" xfId="0" applyFont="1" applyFill="1" applyBorder="1" applyAlignment="1" applyProtection="1">
      <alignment horizontal="left" vertical="center" wrapText="1"/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4" xfId="0" applyFont="1" applyFill="1" applyBorder="1" applyAlignment="1" applyProtection="1">
      <alignment horizontal="right"/>
    </xf>
    <xf numFmtId="164" fontId="37" fillId="0" borderId="34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6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5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6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7" xfId="1" applyNumberFormat="1" applyFont="1" applyFill="1" applyBorder="1" applyProtection="1"/>
    <xf numFmtId="165" fontId="30" fillId="0" borderId="36" xfId="1" applyNumberFormat="1" applyFont="1" applyFill="1" applyBorder="1" applyProtection="1">
      <protection locked="0"/>
    </xf>
    <xf numFmtId="165" fontId="30" fillId="0" borderId="20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3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4" fontId="29" fillId="0" borderId="19" xfId="0" applyNumberFormat="1" applyFont="1" applyFill="1" applyBorder="1" applyAlignment="1" applyProtection="1">
      <alignment vertical="center" wrapText="1"/>
    </xf>
    <xf numFmtId="164" fontId="29" fillId="0" borderId="37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8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6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5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5" xfId="4" applyNumberFormat="1" applyFont="1" applyFill="1" applyBorder="1" applyAlignment="1" applyProtection="1">
      <alignment horizontal="right" vertical="center" wrapText="1" indent="1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8" xfId="0" applyNumberFormat="1" applyFont="1" applyFill="1" applyBorder="1" applyAlignment="1" applyProtection="1">
      <alignment horizontal="center" vertical="center"/>
    </xf>
    <xf numFmtId="164" fontId="8" fillId="0" borderId="27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49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51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50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4" fontId="20" fillId="0" borderId="28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4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50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5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4" xfId="1" applyNumberFormat="1" applyFont="1" applyFill="1" applyBorder="1" applyProtection="1">
      <protection locked="0"/>
    </xf>
    <xf numFmtId="165" fontId="30" fillId="0" borderId="46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36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5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6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8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8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6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0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2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8" xfId="4" applyFont="1" applyFill="1" applyBorder="1" applyAlignment="1" applyProtection="1">
      <alignment horizontal="center" vertical="center" wrapText="1"/>
    </xf>
    <xf numFmtId="164" fontId="22" fillId="0" borderId="25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4" fontId="29" fillId="0" borderId="35" xfId="4" applyNumberFormat="1" applyFont="1" applyFill="1" applyBorder="1" applyAlignment="1" applyProtection="1">
      <alignment horizontal="right" vertical="center" wrapText="1" indent="1"/>
    </xf>
    <xf numFmtId="0" fontId="20" fillId="0" borderId="35" xfId="4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4" fontId="20" fillId="0" borderId="37" xfId="4" applyNumberFormat="1" applyFont="1" applyFill="1" applyBorder="1" applyAlignment="1" applyProtection="1">
      <alignment horizontal="right" vertical="center" wrapText="1" indent="1"/>
    </xf>
    <xf numFmtId="0" fontId="22" fillId="0" borderId="26" xfId="4" applyFont="1" applyFill="1" applyBorder="1" applyAlignment="1" applyProtection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35" xfId="0" applyNumberFormat="1" applyFont="1" applyBorder="1" applyAlignment="1" applyProtection="1">
      <alignment horizontal="right" vertical="center" wrapText="1" indent="1"/>
    </xf>
    <xf numFmtId="164" fontId="28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5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19" xfId="4" applyFont="1" applyFill="1" applyBorder="1" applyAlignment="1" applyProtection="1">
      <alignment vertical="center" wrapTex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5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37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right"/>
    </xf>
    <xf numFmtId="165" fontId="49" fillId="0" borderId="3" xfId="1" applyNumberFormat="1" applyFont="1" applyFill="1" applyBorder="1" applyProtection="1">
      <protection locked="0"/>
    </xf>
    <xf numFmtId="165" fontId="49" fillId="0" borderId="25" xfId="1" applyNumberFormat="1" applyFont="1" applyFill="1" applyBorder="1"/>
    <xf numFmtId="165" fontId="49" fillId="0" borderId="2" xfId="1" applyNumberFormat="1" applyFont="1" applyFill="1" applyBorder="1" applyProtection="1">
      <protection locked="0"/>
    </xf>
    <xf numFmtId="165" fontId="49" fillId="0" borderId="20" xfId="1" applyNumberFormat="1" applyFont="1" applyFill="1" applyBorder="1"/>
    <xf numFmtId="165" fontId="49" fillId="0" borderId="6" xfId="1" applyNumberFormat="1" applyFont="1" applyFill="1" applyBorder="1" applyProtection="1">
      <protection locked="0"/>
    </xf>
    <xf numFmtId="165" fontId="50" fillId="0" borderId="14" xfId="4" applyNumberFormat="1" applyFont="1" applyFill="1" applyBorder="1"/>
    <xf numFmtId="165" fontId="50" fillId="0" borderId="17" xfId="4" applyNumberFormat="1" applyFont="1" applyFill="1" applyBorder="1"/>
    <xf numFmtId="49" fontId="4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2" xfId="0" applyNumberFormat="1" applyFont="1" applyFill="1" applyBorder="1" applyAlignment="1" applyProtection="1">
      <alignment vertical="center" wrapText="1"/>
    </xf>
    <xf numFmtId="164" fontId="49" fillId="0" borderId="13" xfId="0" applyNumberFormat="1" applyFont="1" applyFill="1" applyBorder="1" applyAlignment="1" applyProtection="1">
      <alignment vertical="center" wrapText="1"/>
    </xf>
    <xf numFmtId="164" fontId="49" fillId="0" borderId="14" xfId="0" applyNumberFormat="1" applyFont="1" applyFill="1" applyBorder="1" applyAlignment="1" applyProtection="1">
      <alignment vertical="center" wrapText="1"/>
    </xf>
    <xf numFmtId="164" fontId="49" fillId="0" borderId="17" xfId="0" applyNumberFormat="1" applyFont="1" applyFill="1" applyBorder="1" applyAlignment="1" applyProtection="1">
      <alignment vertical="center" wrapText="1"/>
    </xf>
    <xf numFmtId="49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3" xfId="0" applyNumberFormat="1" applyFont="1" applyFill="1" applyBorder="1" applyAlignment="1" applyProtection="1">
      <alignment vertical="center" wrapText="1"/>
      <protection locked="0"/>
    </xf>
    <xf numFmtId="164" fontId="49" fillId="0" borderId="8" xfId="0" applyNumberFormat="1" applyFont="1" applyFill="1" applyBorder="1" applyAlignment="1" applyProtection="1">
      <alignment vertical="center" wrapText="1"/>
      <protection locked="0"/>
    </xf>
    <xf numFmtId="164" fontId="49" fillId="0" borderId="2" xfId="0" applyNumberFormat="1" applyFont="1" applyFill="1" applyBorder="1" applyAlignment="1" applyProtection="1">
      <alignment vertical="center" wrapText="1"/>
      <protection locked="0"/>
    </xf>
    <xf numFmtId="164" fontId="49" fillId="0" borderId="20" xfId="0" applyNumberFormat="1" applyFont="1" applyFill="1" applyBorder="1" applyAlignment="1" applyProtection="1">
      <alignment vertical="center" wrapText="1"/>
      <protection locked="0"/>
    </xf>
    <xf numFmtId="49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51" xfId="0" applyNumberFormat="1" applyFont="1" applyFill="1" applyBorder="1" applyAlignment="1" applyProtection="1">
      <alignment vertical="center" wrapText="1"/>
      <protection locked="0"/>
    </xf>
    <xf numFmtId="164" fontId="49" fillId="0" borderId="10" xfId="0" applyNumberFormat="1" applyFont="1" applyFill="1" applyBorder="1" applyAlignment="1" applyProtection="1">
      <alignment vertical="center" wrapText="1"/>
      <protection locked="0"/>
    </xf>
    <xf numFmtId="164" fontId="49" fillId="0" borderId="6" xfId="0" applyNumberFormat="1" applyFont="1" applyFill="1" applyBorder="1" applyAlignment="1" applyProtection="1">
      <alignment vertical="center" wrapText="1"/>
      <protection locked="0"/>
    </xf>
    <xf numFmtId="164" fontId="49" fillId="0" borderId="21" xfId="0" applyNumberFormat="1" applyFont="1" applyFill="1" applyBorder="1" applyAlignment="1" applyProtection="1">
      <alignment vertical="center" wrapText="1"/>
      <protection locked="0"/>
    </xf>
    <xf numFmtId="49" fontId="49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50" xfId="0" applyNumberFormat="1" applyFont="1" applyFill="1" applyBorder="1" applyAlignment="1" applyProtection="1">
      <alignment vertical="center" wrapText="1"/>
      <protection locked="0"/>
    </xf>
    <xf numFmtId="164" fontId="49" fillId="0" borderId="7" xfId="0" applyNumberFormat="1" applyFont="1" applyFill="1" applyBorder="1" applyAlignment="1" applyProtection="1">
      <alignment vertical="center" wrapText="1"/>
      <protection locked="0"/>
    </xf>
    <xf numFmtId="164" fontId="49" fillId="0" borderId="1" xfId="0" applyNumberFormat="1" applyFont="1" applyFill="1" applyBorder="1" applyAlignment="1" applyProtection="1">
      <alignment vertical="center" wrapText="1"/>
      <protection locked="0"/>
    </xf>
    <xf numFmtId="164" fontId="49" fillId="0" borderId="29" xfId="0" applyNumberFormat="1" applyFont="1" applyFill="1" applyBorder="1" applyAlignment="1" applyProtection="1">
      <alignment vertical="center" wrapText="1"/>
      <protection locked="0"/>
    </xf>
    <xf numFmtId="164" fontId="49" fillId="2" borderId="49" xfId="0" applyNumberFormat="1" applyFont="1" applyFill="1" applyBorder="1" applyAlignment="1" applyProtection="1">
      <alignment horizontal="left" vertical="center" wrapText="1" indent="2"/>
    </xf>
    <xf numFmtId="164" fontId="51" fillId="0" borderId="1" xfId="5" applyNumberFormat="1" applyFont="1" applyFill="1" applyBorder="1" applyAlignment="1" applyProtection="1">
      <alignment vertical="center"/>
      <protection locked="0"/>
    </xf>
    <xf numFmtId="164" fontId="51" fillId="0" borderId="2" xfId="5" applyNumberFormat="1" applyFont="1" applyFill="1" applyBorder="1" applyAlignment="1" applyProtection="1">
      <alignment vertical="center"/>
      <protection locked="0"/>
    </xf>
    <xf numFmtId="164" fontId="51" fillId="0" borderId="3" xfId="5" applyNumberFormat="1" applyFont="1" applyFill="1" applyBorder="1" applyAlignment="1" applyProtection="1">
      <alignment vertical="center"/>
      <protection locked="0"/>
    </xf>
    <xf numFmtId="164" fontId="52" fillId="0" borderId="14" xfId="5" applyNumberFormat="1" applyFont="1" applyFill="1" applyBorder="1" applyAlignment="1" applyProtection="1">
      <alignment vertical="center"/>
    </xf>
    <xf numFmtId="164" fontId="52" fillId="0" borderId="14" xfId="5" applyNumberFormat="1" applyFont="1" applyFill="1" applyBorder="1" applyProtection="1"/>
    <xf numFmtId="3" fontId="53" fillId="0" borderId="36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3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4" fillId="0" borderId="17" xfId="0" applyNumberFormat="1" applyFont="1" applyFill="1" applyBorder="1" applyAlignment="1" applyProtection="1">
      <alignment horizontal="right" vertical="center" indent="1"/>
    </xf>
    <xf numFmtId="0" fontId="55" fillId="0" borderId="0" xfId="0" applyFont="1" applyAlignment="1" applyProtection="1">
      <alignment horizontal="right" vertical="top"/>
      <protection locked="0"/>
    </xf>
    <xf numFmtId="0" fontId="37" fillId="0" borderId="28" xfId="0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left" vertical="center" wrapText="1"/>
    </xf>
    <xf numFmtId="0" fontId="27" fillId="0" borderId="6" xfId="0" applyFont="1" applyBorder="1" applyAlignment="1" applyProtection="1">
      <alignment horizontal="left" vertical="center" wrapText="1"/>
    </xf>
    <xf numFmtId="164" fontId="22" fillId="0" borderId="21" xfId="4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4" applyFont="1" applyFill="1" applyAlignment="1" applyProtection="1">
      <alignment vertical="center"/>
    </xf>
    <xf numFmtId="0" fontId="27" fillId="0" borderId="26" xfId="0" applyFont="1" applyBorder="1" applyAlignment="1" applyProtection="1">
      <alignment horizontal="left" vertical="center" wrapText="1" indent="1"/>
    </xf>
    <xf numFmtId="164" fontId="30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/>
      <protection locked="0"/>
    </xf>
    <xf numFmtId="0" fontId="27" fillId="0" borderId="3" xfId="0" applyFont="1" applyBorder="1" applyAlignment="1">
      <alignment horizontal="left" wrapText="1" indent="1"/>
    </xf>
    <xf numFmtId="0" fontId="27" fillId="0" borderId="1" xfId="0" applyFont="1" applyBorder="1" applyAlignment="1">
      <alignment horizontal="left" vertical="center" wrapText="1" indent="1"/>
    </xf>
    <xf numFmtId="0" fontId="24" fillId="0" borderId="0" xfId="0" applyFont="1" applyFill="1" applyProtection="1">
      <protection locked="0"/>
    </xf>
    <xf numFmtId="0" fontId="0" fillId="0" borderId="0" xfId="0" applyFill="1" applyAlignment="1" applyProtection="1">
      <protection locked="0"/>
    </xf>
    <xf numFmtId="49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0" applyFont="1" applyFill="1" applyBorder="1" applyAlignment="1" applyProtection="1">
      <alignment horizontal="left" vertical="center" wrapText="1"/>
      <protection locked="0"/>
    </xf>
    <xf numFmtId="164" fontId="27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right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4" xfId="4" applyNumberFormat="1" applyFont="1" applyFill="1" applyBorder="1" applyAlignment="1" applyProtection="1">
      <alignment horizontal="left" vertical="center"/>
    </xf>
    <xf numFmtId="164" fontId="37" fillId="0" borderId="34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6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</xf>
    <xf numFmtId="0" fontId="32" fillId="0" borderId="36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3" fillId="0" borderId="0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5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49" xfId="5" applyFont="1" applyFill="1" applyBorder="1" applyAlignment="1" applyProtection="1">
      <alignment horizontal="left" vertical="center" indent="1"/>
    </xf>
    <xf numFmtId="0" fontId="21" fillId="0" borderId="44" xfId="5" applyFont="1" applyFill="1" applyBorder="1" applyAlignment="1" applyProtection="1">
      <alignment horizontal="left" vertical="center" indent="1"/>
    </xf>
    <xf numFmtId="0" fontId="21" fillId="0" borderId="35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3" xfId="0" applyFont="1" applyBorder="1" applyAlignment="1" applyProtection="1">
      <alignment horizontal="left" vertical="center" indent="2"/>
    </xf>
    <xf numFmtId="0" fontId="31" fillId="0" borderId="42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  <cellStyle name="Normál_SEGEDLETEK" xfId="5" xr:uid="{00000000-0005-0000-0000-000005000000}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B16"/>
  <sheetViews>
    <sheetView zoomScaleNormal="100" workbookViewId="0">
      <selection activeCell="E30" sqref="E30:E3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150</v>
      </c>
    </row>
    <row r="4" spans="1:2" x14ac:dyDescent="0.2">
      <c r="A4" s="141"/>
      <c r="B4" s="141"/>
    </row>
    <row r="5" spans="1:2" s="153" customFormat="1" ht="15.75" x14ac:dyDescent="0.25">
      <c r="A5" s="89" t="s">
        <v>569</v>
      </c>
      <c r="B5" s="152"/>
    </row>
    <row r="6" spans="1:2" x14ac:dyDescent="0.2">
      <c r="A6" s="141"/>
      <c r="B6" s="141"/>
    </row>
    <row r="7" spans="1:2" x14ac:dyDescent="0.2">
      <c r="A7" s="141" t="s">
        <v>546</v>
      </c>
      <c r="B7" s="141" t="s">
        <v>487</v>
      </c>
    </row>
    <row r="8" spans="1:2" x14ac:dyDescent="0.2">
      <c r="A8" s="141" t="s">
        <v>547</v>
      </c>
      <c r="B8" s="141" t="s">
        <v>488</v>
      </c>
    </row>
    <row r="9" spans="1:2" x14ac:dyDescent="0.2">
      <c r="A9" s="141" t="s">
        <v>548</v>
      </c>
      <c r="B9" s="141" t="s">
        <v>489</v>
      </c>
    </row>
    <row r="10" spans="1:2" x14ac:dyDescent="0.2">
      <c r="A10" s="141"/>
      <c r="B10" s="141"/>
    </row>
    <row r="11" spans="1:2" x14ac:dyDescent="0.2">
      <c r="A11" s="141"/>
      <c r="B11" s="141"/>
    </row>
    <row r="12" spans="1:2" s="153" customFormat="1" ht="15.75" x14ac:dyDescent="0.25">
      <c r="A12" s="89" t="str">
        <f>+CONCATENATE(LEFT(A5,4),". évi előirányzat KIADÁSOK")</f>
        <v>2018. évi előirányzat KIADÁSOK</v>
      </c>
      <c r="B12" s="152"/>
    </row>
    <row r="13" spans="1:2" x14ac:dyDescent="0.2">
      <c r="A13" s="141"/>
      <c r="B13" s="141"/>
    </row>
    <row r="14" spans="1:2" x14ac:dyDescent="0.2">
      <c r="A14" s="141" t="s">
        <v>549</v>
      </c>
      <c r="B14" s="141" t="s">
        <v>490</v>
      </c>
    </row>
    <row r="15" spans="1:2" x14ac:dyDescent="0.2">
      <c r="A15" s="141" t="s">
        <v>550</v>
      </c>
      <c r="B15" s="141" t="s">
        <v>491</v>
      </c>
    </row>
    <row r="16" spans="1:2" x14ac:dyDescent="0.2">
      <c r="A16" s="141" t="s">
        <v>551</v>
      </c>
      <c r="B16" s="141" t="s">
        <v>492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D12"/>
  <sheetViews>
    <sheetView view="pageLayout" zoomScaleNormal="120" workbookViewId="0">
      <selection sqref="A1:C11"/>
    </sheetView>
  </sheetViews>
  <sheetFormatPr defaultRowHeight="15" x14ac:dyDescent="0.25"/>
  <cols>
    <col min="1" max="1" width="5.6640625" style="155" customWidth="1"/>
    <col min="2" max="2" width="68.6640625" style="155" customWidth="1"/>
    <col min="3" max="3" width="19.5" style="155" customWidth="1"/>
    <col min="4" max="16384" width="9.33203125" style="155"/>
  </cols>
  <sheetData>
    <row r="1" spans="1:4" ht="33" customHeight="1" x14ac:dyDescent="0.25">
      <c r="A1" s="614" t="s">
        <v>583</v>
      </c>
      <c r="B1" s="614"/>
      <c r="C1" s="614"/>
    </row>
    <row r="2" spans="1:4" ht="15.95" customHeight="1" thickBot="1" x14ac:dyDescent="0.3">
      <c r="A2" s="156"/>
      <c r="B2" s="156"/>
      <c r="C2" s="165" t="str">
        <f>'2.2.sz.mell  '!E2</f>
        <v>Forintban!</v>
      </c>
      <c r="D2" s="162"/>
    </row>
    <row r="3" spans="1:4" ht="26.25" customHeight="1" thickBot="1" x14ac:dyDescent="0.3">
      <c r="A3" s="181" t="s">
        <v>17</v>
      </c>
      <c r="B3" s="182" t="s">
        <v>195</v>
      </c>
      <c r="C3" s="183" t="str">
        <f>+'1.1.sz.mell.'!C3</f>
        <v>2018. évi előirányzat</v>
      </c>
    </row>
    <row r="4" spans="1:4" ht="15.75" thickBot="1" x14ac:dyDescent="0.3">
      <c r="A4" s="184"/>
      <c r="B4" s="542" t="s">
        <v>493</v>
      </c>
      <c r="C4" s="543" t="s">
        <v>494</v>
      </c>
    </row>
    <row r="5" spans="1:4" x14ac:dyDescent="0.25">
      <c r="A5" s="185" t="s">
        <v>19</v>
      </c>
      <c r="B5" s="372" t="s">
        <v>503</v>
      </c>
      <c r="C5" s="369">
        <v>16735535</v>
      </c>
    </row>
    <row r="6" spans="1:4" ht="24.75" x14ac:dyDescent="0.25">
      <c r="A6" s="186" t="s">
        <v>20</v>
      </c>
      <c r="B6" s="408" t="s">
        <v>246</v>
      </c>
      <c r="C6" s="370"/>
    </row>
    <row r="7" spans="1:4" x14ac:dyDescent="0.25">
      <c r="A7" s="186" t="s">
        <v>21</v>
      </c>
      <c r="B7" s="409" t="s">
        <v>504</v>
      </c>
      <c r="C7" s="370"/>
    </row>
    <row r="8" spans="1:4" ht="24.75" x14ac:dyDescent="0.25">
      <c r="A8" s="186" t="s">
        <v>22</v>
      </c>
      <c r="B8" s="409" t="s">
        <v>248</v>
      </c>
      <c r="C8" s="370"/>
    </row>
    <row r="9" spans="1:4" x14ac:dyDescent="0.25">
      <c r="A9" s="187" t="s">
        <v>23</v>
      </c>
      <c r="B9" s="409" t="s">
        <v>247</v>
      </c>
      <c r="C9" s="371">
        <v>86360</v>
      </c>
    </row>
    <row r="10" spans="1:4" ht="15.75" thickBot="1" x14ac:dyDescent="0.3">
      <c r="A10" s="186" t="s">
        <v>24</v>
      </c>
      <c r="B10" s="410" t="s">
        <v>505</v>
      </c>
      <c r="C10" s="370"/>
    </row>
    <row r="11" spans="1:4" ht="15.75" thickBot="1" x14ac:dyDescent="0.3">
      <c r="A11" s="623" t="s">
        <v>198</v>
      </c>
      <c r="B11" s="624"/>
      <c r="C11" s="188">
        <f>SUM(C5:C10)</f>
        <v>16821895</v>
      </c>
    </row>
    <row r="12" spans="1:4" ht="23.25" customHeight="1" x14ac:dyDescent="0.25">
      <c r="A12" s="625" t="s">
        <v>224</v>
      </c>
      <c r="B12" s="625"/>
      <c r="C12" s="625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...../2018. (II.13.)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D8"/>
  <sheetViews>
    <sheetView view="pageLayout" zoomScaleNormal="120" workbookViewId="0">
      <selection activeCell="A3" sqref="A3:C9"/>
    </sheetView>
  </sheetViews>
  <sheetFormatPr defaultRowHeight="15" x14ac:dyDescent="0.25"/>
  <cols>
    <col min="1" max="1" width="5.6640625" style="155" customWidth="1"/>
    <col min="2" max="2" width="66.83203125" style="155" customWidth="1"/>
    <col min="3" max="3" width="27" style="155" customWidth="1"/>
    <col min="4" max="16384" width="9.33203125" style="155"/>
  </cols>
  <sheetData>
    <row r="1" spans="1:4" ht="33" customHeight="1" x14ac:dyDescent="0.25">
      <c r="A1" s="614" t="str">
        <f>+CONCATENATE("Monok KözségÖnkormányzat ",CONCATENATE(LEFT(ÖSSZEFÜGGÉSEK!A5,4),". évi adósságot keletkeztető fejlesztési céljai"))</f>
        <v>Monok KözségÖnkormányzat 2018. évi adósságot keletkeztető fejlesztési céljai</v>
      </c>
      <c r="B1" s="614"/>
      <c r="C1" s="614"/>
    </row>
    <row r="2" spans="1:4" ht="15.95" customHeight="1" thickBot="1" x14ac:dyDescent="0.3">
      <c r="A2" s="156"/>
      <c r="B2" s="156"/>
      <c r="C2" s="165" t="str">
        <f>'4.sz.mell.'!C2</f>
        <v>Forintban!</v>
      </c>
      <c r="D2" s="162"/>
    </row>
    <row r="3" spans="1:4" ht="26.25" customHeight="1" thickBot="1" x14ac:dyDescent="0.3">
      <c r="A3" s="181" t="s">
        <v>17</v>
      </c>
      <c r="B3" s="182" t="s">
        <v>199</v>
      </c>
      <c r="C3" s="183" t="s">
        <v>223</v>
      </c>
    </row>
    <row r="4" spans="1:4" ht="15.75" thickBot="1" x14ac:dyDescent="0.3">
      <c r="A4" s="184"/>
      <c r="B4" s="542" t="s">
        <v>493</v>
      </c>
      <c r="C4" s="543" t="s">
        <v>494</v>
      </c>
    </row>
    <row r="5" spans="1:4" x14ac:dyDescent="0.25">
      <c r="A5" s="185" t="s">
        <v>19</v>
      </c>
      <c r="B5" s="192" t="s">
        <v>584</v>
      </c>
      <c r="C5" s="189">
        <v>324000</v>
      </c>
    </row>
    <row r="6" spans="1:4" x14ac:dyDescent="0.25">
      <c r="A6" s="186" t="s">
        <v>20</v>
      </c>
      <c r="B6" s="193" t="s">
        <v>594</v>
      </c>
      <c r="C6" s="190">
        <v>2507392</v>
      </c>
    </row>
    <row r="7" spans="1:4" ht="15.75" thickBot="1" x14ac:dyDescent="0.3">
      <c r="A7" s="187" t="s">
        <v>21</v>
      </c>
      <c r="B7" s="194"/>
      <c r="C7" s="191"/>
    </row>
    <row r="8" spans="1:4" s="493" customFormat="1" ht="17.25" customHeight="1" thickBot="1" x14ac:dyDescent="0.25">
      <c r="A8" s="494" t="s">
        <v>22</v>
      </c>
      <c r="B8" s="136" t="s">
        <v>200</v>
      </c>
      <c r="C8" s="188">
        <f>SUM(C5:C7)</f>
        <v>2831392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...../2018. (II.13.)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F23"/>
  <sheetViews>
    <sheetView zoomScaleNormal="100" workbookViewId="0">
      <selection activeCell="D13" sqref="D13"/>
    </sheetView>
  </sheetViews>
  <sheetFormatPr defaultRowHeight="12.75" x14ac:dyDescent="0.2"/>
  <cols>
    <col min="1" max="1" width="47.1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57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5.5" customHeight="1" x14ac:dyDescent="0.2">
      <c r="A1" s="626" t="s">
        <v>0</v>
      </c>
      <c r="B1" s="626"/>
      <c r="C1" s="626"/>
      <c r="D1" s="626"/>
      <c r="E1" s="626"/>
      <c r="F1" s="626"/>
    </row>
    <row r="2" spans="1:6" ht="22.5" customHeight="1" thickBot="1" x14ac:dyDescent="0.3">
      <c r="A2" s="197"/>
      <c r="B2" s="57"/>
      <c r="C2" s="57"/>
      <c r="D2" s="57"/>
      <c r="E2" s="57"/>
      <c r="F2" s="53" t="str">
        <f>'5.sz.mell.'!C2</f>
        <v>Forintban!</v>
      </c>
    </row>
    <row r="3" spans="1:6" s="46" customFormat="1" ht="44.25" customHeight="1" thickBot="1" x14ac:dyDescent="0.25">
      <c r="A3" s="198" t="s">
        <v>65</v>
      </c>
      <c r="B3" s="199" t="s">
        <v>66</v>
      </c>
      <c r="C3" s="199" t="s">
        <v>67</v>
      </c>
      <c r="D3" s="199" t="str">
        <f>+CONCATENATE("Felhasználás   ",LEFT(ÖSSZEFÜGGÉSEK!A5,4)-1,". XII. 31-ig")</f>
        <v>Felhasználás   2017. XII. 31-ig</v>
      </c>
      <c r="E3" s="199" t="str">
        <f>+'1.1.sz.mell.'!C3</f>
        <v>2018. évi előirányzat</v>
      </c>
      <c r="F3" s="54" t="str">
        <f>+CONCATENATE(LEFT(ÖSSZEFÜGGÉSEK!A5,4),". utáni szükséglet")</f>
        <v>2018. utáni szükséglet</v>
      </c>
    </row>
    <row r="4" spans="1:6" s="57" customFormat="1" ht="12" customHeight="1" thickBot="1" x14ac:dyDescent="0.25">
      <c r="A4" s="55" t="s">
        <v>493</v>
      </c>
      <c r="B4" s="56" t="s">
        <v>494</v>
      </c>
      <c r="C4" s="56" t="s">
        <v>495</v>
      </c>
      <c r="D4" s="56" t="s">
        <v>497</v>
      </c>
      <c r="E4" s="56" t="s">
        <v>496</v>
      </c>
      <c r="F4" s="546" t="s">
        <v>564</v>
      </c>
    </row>
    <row r="5" spans="1:6" ht="15.95" customHeight="1" x14ac:dyDescent="0.2">
      <c r="A5" s="495" t="s">
        <v>596</v>
      </c>
      <c r="B5" s="25">
        <v>2286000</v>
      </c>
      <c r="C5" s="497" t="s">
        <v>585</v>
      </c>
      <c r="D5" s="25">
        <v>0</v>
      </c>
      <c r="E5" s="25">
        <v>2286000</v>
      </c>
      <c r="F5" s="58">
        <f t="shared" ref="F5:F22" si="0">B5-D5-E5</f>
        <v>0</v>
      </c>
    </row>
    <row r="6" spans="1:6" ht="15.95" customHeight="1" x14ac:dyDescent="0.2">
      <c r="A6" s="495" t="s">
        <v>597</v>
      </c>
      <c r="B6" s="25">
        <v>80410000</v>
      </c>
      <c r="C6" s="497" t="s">
        <v>585</v>
      </c>
      <c r="D6" s="25"/>
      <c r="E6" s="25">
        <v>80410000</v>
      </c>
      <c r="F6" s="58">
        <f t="shared" si="0"/>
        <v>0</v>
      </c>
    </row>
    <row r="7" spans="1:6" ht="15.95" customHeight="1" x14ac:dyDescent="0.2">
      <c r="A7" s="495" t="s">
        <v>586</v>
      </c>
      <c r="B7" s="25">
        <v>3522980</v>
      </c>
      <c r="C7" s="497" t="s">
        <v>585</v>
      </c>
      <c r="D7" s="25"/>
      <c r="E7" s="25">
        <v>3522980</v>
      </c>
      <c r="F7" s="58">
        <f t="shared" si="0"/>
        <v>0</v>
      </c>
    </row>
    <row r="8" spans="1:6" ht="15.95" customHeight="1" x14ac:dyDescent="0.2">
      <c r="A8" s="496" t="s">
        <v>587</v>
      </c>
      <c r="B8" s="25">
        <v>1585405</v>
      </c>
      <c r="C8" s="497" t="s">
        <v>585</v>
      </c>
      <c r="D8" s="25"/>
      <c r="E8" s="25">
        <v>1585405</v>
      </c>
      <c r="F8" s="58">
        <f t="shared" si="0"/>
        <v>0</v>
      </c>
    </row>
    <row r="9" spans="1:6" ht="15.95" customHeight="1" x14ac:dyDescent="0.2">
      <c r="A9" s="495" t="s">
        <v>588</v>
      </c>
      <c r="B9" s="25">
        <v>1000000</v>
      </c>
      <c r="C9" s="497" t="s">
        <v>585</v>
      </c>
      <c r="D9" s="25">
        <v>200000</v>
      </c>
      <c r="E9" s="25">
        <v>800000</v>
      </c>
      <c r="F9" s="58">
        <f t="shared" si="0"/>
        <v>0</v>
      </c>
    </row>
    <row r="10" spans="1:6" ht="15.95" customHeight="1" x14ac:dyDescent="0.2">
      <c r="A10" s="496" t="s">
        <v>589</v>
      </c>
      <c r="B10" s="25">
        <v>324000</v>
      </c>
      <c r="C10" s="497" t="s">
        <v>585</v>
      </c>
      <c r="D10" s="25"/>
      <c r="E10" s="25">
        <v>324000</v>
      </c>
      <c r="F10" s="58">
        <f t="shared" si="0"/>
        <v>0</v>
      </c>
    </row>
    <row r="11" spans="1:6" ht="15.95" customHeight="1" x14ac:dyDescent="0.2">
      <c r="A11" s="495" t="s">
        <v>590</v>
      </c>
      <c r="B11" s="25">
        <v>414005</v>
      </c>
      <c r="C11" s="497" t="s">
        <v>585</v>
      </c>
      <c r="D11" s="25"/>
      <c r="E11" s="25">
        <v>414005</v>
      </c>
      <c r="F11" s="58">
        <f t="shared" si="0"/>
        <v>0</v>
      </c>
    </row>
    <row r="12" spans="1:6" ht="15.95" customHeight="1" x14ac:dyDescent="0.2">
      <c r="A12" s="495" t="s">
        <v>612</v>
      </c>
      <c r="B12" s="25">
        <v>30500000</v>
      </c>
      <c r="C12" s="497" t="s">
        <v>585</v>
      </c>
      <c r="D12" s="25"/>
      <c r="E12" s="25">
        <v>30500000</v>
      </c>
      <c r="F12" s="58">
        <f t="shared" si="0"/>
        <v>0</v>
      </c>
    </row>
    <row r="13" spans="1:6" ht="15.95" customHeight="1" x14ac:dyDescent="0.2">
      <c r="A13" s="495" t="s">
        <v>644</v>
      </c>
      <c r="B13" s="25">
        <v>5237496</v>
      </c>
      <c r="C13" s="497" t="s">
        <v>585</v>
      </c>
      <c r="D13" s="25"/>
      <c r="E13" s="25">
        <v>5237496</v>
      </c>
      <c r="F13" s="58">
        <f t="shared" si="0"/>
        <v>0</v>
      </c>
    </row>
    <row r="14" spans="1:6" ht="15.95" customHeight="1" x14ac:dyDescent="0.2">
      <c r="A14" s="495"/>
      <c r="B14" s="25"/>
      <c r="C14" s="497"/>
      <c r="D14" s="25"/>
      <c r="E14" s="25"/>
      <c r="F14" s="58">
        <f t="shared" si="0"/>
        <v>0</v>
      </c>
    </row>
    <row r="15" spans="1:6" ht="15.95" customHeight="1" x14ac:dyDescent="0.2">
      <c r="A15" s="495"/>
      <c r="B15" s="25"/>
      <c r="C15" s="497"/>
      <c r="D15" s="25"/>
      <c r="E15" s="25"/>
      <c r="F15" s="58">
        <f t="shared" si="0"/>
        <v>0</v>
      </c>
    </row>
    <row r="16" spans="1:6" ht="15.95" customHeight="1" x14ac:dyDescent="0.2">
      <c r="A16" s="495"/>
      <c r="B16" s="25"/>
      <c r="C16" s="497"/>
      <c r="D16" s="25"/>
      <c r="E16" s="25"/>
      <c r="F16" s="58">
        <f t="shared" si="0"/>
        <v>0</v>
      </c>
    </row>
    <row r="17" spans="1:6" ht="15.95" customHeight="1" x14ac:dyDescent="0.2">
      <c r="A17" s="495"/>
      <c r="B17" s="25"/>
      <c r="C17" s="497"/>
      <c r="D17" s="25"/>
      <c r="E17" s="25"/>
      <c r="F17" s="58">
        <f t="shared" si="0"/>
        <v>0</v>
      </c>
    </row>
    <row r="18" spans="1:6" ht="15.95" customHeight="1" x14ac:dyDescent="0.2">
      <c r="A18" s="495"/>
      <c r="B18" s="25"/>
      <c r="C18" s="497"/>
      <c r="D18" s="25"/>
      <c r="E18" s="25"/>
      <c r="F18" s="58">
        <f t="shared" si="0"/>
        <v>0</v>
      </c>
    </row>
    <row r="19" spans="1:6" ht="15.95" customHeight="1" x14ac:dyDescent="0.2">
      <c r="A19" s="495"/>
      <c r="B19" s="25"/>
      <c r="C19" s="497"/>
      <c r="D19" s="25"/>
      <c r="E19" s="25"/>
      <c r="F19" s="58">
        <f t="shared" si="0"/>
        <v>0</v>
      </c>
    </row>
    <row r="20" spans="1:6" ht="15.95" customHeight="1" x14ac:dyDescent="0.2">
      <c r="A20" s="495"/>
      <c r="B20" s="25"/>
      <c r="C20" s="497"/>
      <c r="D20" s="25"/>
      <c r="E20" s="25"/>
      <c r="F20" s="58">
        <f t="shared" si="0"/>
        <v>0</v>
      </c>
    </row>
    <row r="21" spans="1:6" ht="15.95" customHeight="1" x14ac:dyDescent="0.2">
      <c r="A21" s="495"/>
      <c r="B21" s="25"/>
      <c r="C21" s="497"/>
      <c r="D21" s="25"/>
      <c r="E21" s="25"/>
      <c r="F21" s="58">
        <f t="shared" si="0"/>
        <v>0</v>
      </c>
    </row>
    <row r="22" spans="1:6" ht="15.95" customHeight="1" thickBot="1" x14ac:dyDescent="0.25">
      <c r="A22" s="59"/>
      <c r="B22" s="26"/>
      <c r="C22" s="498"/>
      <c r="D22" s="26"/>
      <c r="E22" s="26"/>
      <c r="F22" s="60">
        <f t="shared" si="0"/>
        <v>0</v>
      </c>
    </row>
    <row r="23" spans="1:6" s="63" customFormat="1" ht="18" customHeight="1" thickBot="1" x14ac:dyDescent="0.25">
      <c r="A23" s="200" t="s">
        <v>64</v>
      </c>
      <c r="B23" s="61">
        <f>SUM(B5:B22)</f>
        <v>125279886</v>
      </c>
      <c r="C23" s="124"/>
      <c r="D23" s="61">
        <f>SUM(D5:D22)</f>
        <v>200000</v>
      </c>
      <c r="E23" s="61">
        <f>SUM(E5:E22)</f>
        <v>125079886</v>
      </c>
      <c r="F23" s="62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……/2018. (II.13.
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24"/>
  <sheetViews>
    <sheetView view="pageLayout" zoomScaleNormal="100" workbookViewId="0">
      <selection activeCell="E13" sqref="E13"/>
    </sheetView>
  </sheetViews>
  <sheetFormatPr defaultRowHeight="12.75" x14ac:dyDescent="0.2"/>
  <cols>
    <col min="1" max="1" width="60.6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4.75" customHeight="1" x14ac:dyDescent="0.2">
      <c r="A1" s="626" t="s">
        <v>1</v>
      </c>
      <c r="B1" s="626"/>
      <c r="C1" s="626"/>
      <c r="D1" s="626"/>
      <c r="E1" s="626"/>
      <c r="F1" s="626"/>
    </row>
    <row r="2" spans="1:6" ht="23.25" customHeight="1" thickBot="1" x14ac:dyDescent="0.3">
      <c r="A2" s="197"/>
      <c r="B2" s="57"/>
      <c r="C2" s="57"/>
      <c r="D2" s="57"/>
      <c r="E2" s="57"/>
      <c r="F2" s="53" t="str">
        <f>'6.sz.mell.'!F2</f>
        <v>Forintban!</v>
      </c>
    </row>
    <row r="3" spans="1:6" s="46" customFormat="1" ht="48.75" customHeight="1" thickBot="1" x14ac:dyDescent="0.25">
      <c r="A3" s="198" t="s">
        <v>68</v>
      </c>
      <c r="B3" s="199" t="s">
        <v>66</v>
      </c>
      <c r="C3" s="199" t="s">
        <v>67</v>
      </c>
      <c r="D3" s="199" t="str">
        <f>+'6.sz.mell.'!D3</f>
        <v>Felhasználás   2017. XII. 31-ig</v>
      </c>
      <c r="E3" s="199" t="str">
        <f>+'6.sz.mell.'!E3</f>
        <v>2018. évi előirányzat</v>
      </c>
      <c r="F3" s="544" t="str">
        <f>+CONCATENATE(LEFT(ÖSSZEFÜGGÉSEK!A5,4),". utáni szükséglet ",CHAR(10),"")</f>
        <v xml:space="preserve">2018. utáni szükséglet 
</v>
      </c>
    </row>
    <row r="4" spans="1:6" s="57" customFormat="1" ht="15" customHeight="1" thickBot="1" x14ac:dyDescent="0.25">
      <c r="A4" s="55" t="s">
        <v>493</v>
      </c>
      <c r="B4" s="56" t="s">
        <v>494</v>
      </c>
      <c r="C4" s="56" t="s">
        <v>495</v>
      </c>
      <c r="D4" s="56" t="s">
        <v>497</v>
      </c>
      <c r="E4" s="56" t="s">
        <v>496</v>
      </c>
      <c r="F4" s="547" t="s">
        <v>564</v>
      </c>
    </row>
    <row r="5" spans="1:6" ht="15.95" customHeight="1" x14ac:dyDescent="0.2">
      <c r="A5" s="495" t="s">
        <v>598</v>
      </c>
      <c r="B5" s="65">
        <v>180282000</v>
      </c>
      <c r="C5" s="499" t="s">
        <v>591</v>
      </c>
      <c r="D5" s="65"/>
      <c r="E5" s="65">
        <v>180282000</v>
      </c>
      <c r="F5" s="66">
        <f t="shared" ref="F5:F23" si="0">B5-D5-E5</f>
        <v>0</v>
      </c>
    </row>
    <row r="6" spans="1:6" ht="15.95" customHeight="1" x14ac:dyDescent="0.2">
      <c r="A6" s="64" t="s">
        <v>592</v>
      </c>
      <c r="B6" s="65">
        <v>2960433</v>
      </c>
      <c r="C6" s="499" t="s">
        <v>585</v>
      </c>
      <c r="D6" s="65"/>
      <c r="E6" s="65">
        <v>2960433</v>
      </c>
      <c r="F6" s="66">
        <f t="shared" si="0"/>
        <v>0</v>
      </c>
    </row>
    <row r="7" spans="1:6" ht="15.95" customHeight="1" x14ac:dyDescent="0.2">
      <c r="A7" s="64" t="s">
        <v>593</v>
      </c>
      <c r="B7" s="65">
        <v>1600000</v>
      </c>
      <c r="C7" s="499" t="s">
        <v>585</v>
      </c>
      <c r="D7" s="65"/>
      <c r="E7" s="65">
        <v>1600000</v>
      </c>
      <c r="F7" s="66">
        <f t="shared" si="0"/>
        <v>0</v>
      </c>
    </row>
    <row r="8" spans="1:6" ht="15.95" customHeight="1" x14ac:dyDescent="0.2">
      <c r="A8" s="495" t="s">
        <v>599</v>
      </c>
      <c r="B8" s="65">
        <v>39518100</v>
      </c>
      <c r="C8" s="499" t="s">
        <v>585</v>
      </c>
      <c r="D8" s="65"/>
      <c r="E8" s="65">
        <v>39518100</v>
      </c>
      <c r="F8" s="66">
        <f t="shared" si="0"/>
        <v>0</v>
      </c>
    </row>
    <row r="9" spans="1:6" ht="15.95" customHeight="1" x14ac:dyDescent="0.2">
      <c r="A9" s="64" t="s">
        <v>595</v>
      </c>
      <c r="B9" s="65">
        <v>2507392</v>
      </c>
      <c r="C9" s="499" t="s">
        <v>585</v>
      </c>
      <c r="D9" s="65"/>
      <c r="E9" s="65">
        <v>2507392</v>
      </c>
      <c r="F9" s="66">
        <f t="shared" si="0"/>
        <v>0</v>
      </c>
    </row>
    <row r="10" spans="1:6" ht="15.95" customHeight="1" x14ac:dyDescent="0.2">
      <c r="A10" s="64" t="s">
        <v>645</v>
      </c>
      <c r="B10" s="65">
        <v>2500000</v>
      </c>
      <c r="C10" s="499" t="s">
        <v>585</v>
      </c>
      <c r="D10" s="65"/>
      <c r="E10" s="65">
        <v>2500000</v>
      </c>
      <c r="F10" s="66">
        <f t="shared" si="0"/>
        <v>0</v>
      </c>
    </row>
    <row r="11" spans="1:6" ht="15.95" customHeight="1" x14ac:dyDescent="0.2">
      <c r="A11" s="64"/>
      <c r="B11" s="65"/>
      <c r="C11" s="499"/>
      <c r="D11" s="65"/>
      <c r="E11" s="65"/>
      <c r="F11" s="66">
        <f t="shared" si="0"/>
        <v>0</v>
      </c>
    </row>
    <row r="12" spans="1:6" ht="15.95" customHeight="1" x14ac:dyDescent="0.2">
      <c r="A12" s="64"/>
      <c r="B12" s="65"/>
      <c r="C12" s="499"/>
      <c r="D12" s="65"/>
      <c r="E12" s="65"/>
      <c r="F12" s="66">
        <f t="shared" si="0"/>
        <v>0</v>
      </c>
    </row>
    <row r="13" spans="1:6" ht="15.95" customHeight="1" x14ac:dyDescent="0.2">
      <c r="A13" s="64"/>
      <c r="B13" s="65"/>
      <c r="C13" s="499"/>
      <c r="D13" s="65"/>
      <c r="E13" s="65"/>
      <c r="F13" s="66">
        <f t="shared" si="0"/>
        <v>0</v>
      </c>
    </row>
    <row r="14" spans="1:6" ht="15.95" customHeight="1" x14ac:dyDescent="0.2">
      <c r="A14" s="64"/>
      <c r="B14" s="65"/>
      <c r="C14" s="499"/>
      <c r="D14" s="65"/>
      <c r="E14" s="65"/>
      <c r="F14" s="66">
        <f t="shared" si="0"/>
        <v>0</v>
      </c>
    </row>
    <row r="15" spans="1:6" ht="15.95" customHeight="1" x14ac:dyDescent="0.2">
      <c r="A15" s="64"/>
      <c r="B15" s="65"/>
      <c r="C15" s="499"/>
      <c r="D15" s="65"/>
      <c r="E15" s="65"/>
      <c r="F15" s="66">
        <f t="shared" si="0"/>
        <v>0</v>
      </c>
    </row>
    <row r="16" spans="1:6" ht="15.95" customHeight="1" x14ac:dyDescent="0.2">
      <c r="A16" s="64"/>
      <c r="B16" s="65"/>
      <c r="C16" s="499"/>
      <c r="D16" s="65"/>
      <c r="E16" s="65"/>
      <c r="F16" s="66">
        <f t="shared" si="0"/>
        <v>0</v>
      </c>
    </row>
    <row r="17" spans="1:6" ht="15.95" customHeight="1" x14ac:dyDescent="0.2">
      <c r="A17" s="64"/>
      <c r="B17" s="65"/>
      <c r="C17" s="499"/>
      <c r="D17" s="65"/>
      <c r="E17" s="65"/>
      <c r="F17" s="66">
        <f t="shared" si="0"/>
        <v>0</v>
      </c>
    </row>
    <row r="18" spans="1:6" ht="15.95" customHeight="1" x14ac:dyDescent="0.2">
      <c r="A18" s="64"/>
      <c r="B18" s="65"/>
      <c r="C18" s="499"/>
      <c r="D18" s="65"/>
      <c r="E18" s="65"/>
      <c r="F18" s="66">
        <f t="shared" si="0"/>
        <v>0</v>
      </c>
    </row>
    <row r="19" spans="1:6" ht="15.95" customHeight="1" x14ac:dyDescent="0.2">
      <c r="A19" s="64"/>
      <c r="B19" s="65"/>
      <c r="C19" s="499"/>
      <c r="D19" s="65"/>
      <c r="E19" s="65"/>
      <c r="F19" s="66">
        <f t="shared" si="0"/>
        <v>0</v>
      </c>
    </row>
    <row r="20" spans="1:6" ht="15.95" customHeight="1" x14ac:dyDescent="0.2">
      <c r="A20" s="64"/>
      <c r="B20" s="65"/>
      <c r="C20" s="499"/>
      <c r="D20" s="65"/>
      <c r="E20" s="65"/>
      <c r="F20" s="66">
        <f t="shared" si="0"/>
        <v>0</v>
      </c>
    </row>
    <row r="21" spans="1:6" ht="15.95" customHeight="1" x14ac:dyDescent="0.2">
      <c r="A21" s="64"/>
      <c r="B21" s="65"/>
      <c r="C21" s="499"/>
      <c r="D21" s="65"/>
      <c r="E21" s="65"/>
      <c r="F21" s="66">
        <f t="shared" si="0"/>
        <v>0</v>
      </c>
    </row>
    <row r="22" spans="1:6" ht="15.95" customHeight="1" x14ac:dyDescent="0.2">
      <c r="A22" s="64"/>
      <c r="B22" s="65"/>
      <c r="C22" s="499"/>
      <c r="D22" s="65"/>
      <c r="E22" s="65"/>
      <c r="F22" s="66">
        <f t="shared" si="0"/>
        <v>0</v>
      </c>
    </row>
    <row r="23" spans="1:6" ht="15.95" customHeight="1" thickBot="1" x14ac:dyDescent="0.25">
      <c r="A23" s="67"/>
      <c r="B23" s="68"/>
      <c r="C23" s="500"/>
      <c r="D23" s="68"/>
      <c r="E23" s="68"/>
      <c r="F23" s="69">
        <f t="shared" si="0"/>
        <v>0</v>
      </c>
    </row>
    <row r="24" spans="1:6" s="63" customFormat="1" ht="18" customHeight="1" thickBot="1" x14ac:dyDescent="0.25">
      <c r="A24" s="200" t="s">
        <v>64</v>
      </c>
      <c r="B24" s="201">
        <f>SUM(B5:B23)</f>
        <v>229367925</v>
      </c>
      <c r="C24" s="125"/>
      <c r="D24" s="201">
        <f>SUM(D5:D23)</f>
        <v>0</v>
      </c>
      <c r="E24" s="201">
        <f>SUM(E5:E23)</f>
        <v>229367925</v>
      </c>
      <c r="F24" s="70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……/2018. (II.13.)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H112"/>
  <sheetViews>
    <sheetView topLeftCell="A80" zoomScaleNormal="100" workbookViewId="0">
      <selection activeCell="B109" sqref="B109"/>
    </sheetView>
  </sheetViews>
  <sheetFormatPr defaultRowHeight="12.75" x14ac:dyDescent="0.2"/>
  <cols>
    <col min="1" max="1" width="38.6640625" style="48" customWidth="1"/>
    <col min="2" max="5" width="13.83203125" style="48" customWidth="1"/>
    <col min="6" max="16384" width="9.33203125" style="48"/>
  </cols>
  <sheetData>
    <row r="1" spans="1:5" x14ac:dyDescent="0.2">
      <c r="A1" s="222"/>
      <c r="B1" s="222"/>
      <c r="C1" s="222"/>
      <c r="D1" s="222"/>
      <c r="E1" s="222"/>
    </row>
    <row r="2" spans="1:5" ht="15.75" x14ac:dyDescent="0.25">
      <c r="A2" s="598" t="s">
        <v>600</v>
      </c>
      <c r="B2" s="599"/>
      <c r="C2" s="599"/>
      <c r="D2" s="599"/>
      <c r="E2" s="599"/>
    </row>
    <row r="3" spans="1:5" ht="14.25" thickBot="1" x14ac:dyDescent="0.3">
      <c r="A3" s="222"/>
      <c r="B3" s="222"/>
      <c r="C3" s="222"/>
      <c r="D3" s="627" t="str">
        <f>'7.sz.mell.'!F2</f>
        <v>Forintban!</v>
      </c>
      <c r="E3" s="627"/>
    </row>
    <row r="4" spans="1:5" ht="15" customHeight="1" thickBot="1" x14ac:dyDescent="0.25">
      <c r="A4" s="223" t="s">
        <v>132</v>
      </c>
      <c r="B4" s="224" t="str">
        <f>CONCATENATE((LEFT(ÖSSZEFÜGGÉSEK!A5,4)),".")</f>
        <v>2018.</v>
      </c>
      <c r="C4" s="224" t="str">
        <f>CONCATENATE((LEFT(ÖSSZEFÜGGÉSEK!A5,4))+1,".")</f>
        <v>2019.</v>
      </c>
      <c r="D4" s="224" t="str">
        <f>CONCATENATE((LEFT(ÖSSZEFÜGGÉSEK!A5,4))+1,". után")</f>
        <v>2019. után</v>
      </c>
      <c r="E4" s="225" t="s">
        <v>52</v>
      </c>
    </row>
    <row r="5" spans="1:5" x14ac:dyDescent="0.2">
      <c r="A5" s="226" t="s">
        <v>133</v>
      </c>
      <c r="B5" s="90"/>
      <c r="C5" s="90"/>
      <c r="D5" s="90"/>
      <c r="E5" s="227">
        <f t="shared" ref="E5:E11" si="0">SUM(B5:D5)</f>
        <v>0</v>
      </c>
    </row>
    <row r="6" spans="1:5" x14ac:dyDescent="0.2">
      <c r="A6" s="228" t="s">
        <v>144</v>
      </c>
      <c r="B6" s="91"/>
      <c r="C6" s="91"/>
      <c r="D6" s="91"/>
      <c r="E6" s="229">
        <f t="shared" si="0"/>
        <v>0</v>
      </c>
    </row>
    <row r="7" spans="1:5" x14ac:dyDescent="0.2">
      <c r="A7" s="230" t="s">
        <v>134</v>
      </c>
      <c r="B7" s="92">
        <v>44620000</v>
      </c>
      <c r="C7" s="92"/>
      <c r="D7" s="92"/>
      <c r="E7" s="231">
        <f t="shared" si="0"/>
        <v>44620000</v>
      </c>
    </row>
    <row r="8" spans="1:5" x14ac:dyDescent="0.2">
      <c r="A8" s="230" t="s">
        <v>146</v>
      </c>
      <c r="B8" s="92"/>
      <c r="C8" s="92"/>
      <c r="D8" s="92"/>
      <c r="E8" s="231">
        <f t="shared" si="0"/>
        <v>0</v>
      </c>
    </row>
    <row r="9" spans="1:5" x14ac:dyDescent="0.2">
      <c r="A9" s="230" t="s">
        <v>135</v>
      </c>
      <c r="B9" s="92"/>
      <c r="C9" s="92"/>
      <c r="D9" s="92"/>
      <c r="E9" s="231">
        <f t="shared" si="0"/>
        <v>0</v>
      </c>
    </row>
    <row r="10" spans="1:5" x14ac:dyDescent="0.2">
      <c r="A10" s="230" t="s">
        <v>601</v>
      </c>
      <c r="B10" s="92"/>
      <c r="C10" s="92"/>
      <c r="D10" s="92"/>
      <c r="E10" s="231">
        <f t="shared" si="0"/>
        <v>0</v>
      </c>
    </row>
    <row r="11" spans="1:5" ht="13.5" thickBot="1" x14ac:dyDescent="0.25">
      <c r="A11" s="93"/>
      <c r="B11" s="94"/>
      <c r="C11" s="94"/>
      <c r="D11" s="94"/>
      <c r="E11" s="231">
        <f t="shared" si="0"/>
        <v>0</v>
      </c>
    </row>
    <row r="12" spans="1:5" ht="13.5" thickBot="1" x14ac:dyDescent="0.25">
      <c r="A12" s="232" t="s">
        <v>138</v>
      </c>
      <c r="B12" s="233">
        <f>B5+SUM(B7:B11)</f>
        <v>44620000</v>
      </c>
      <c r="C12" s="233">
        <f>C5+SUM(C7:C11)</f>
        <v>0</v>
      </c>
      <c r="D12" s="233">
        <f>D5+SUM(D7:D11)</f>
        <v>0</v>
      </c>
      <c r="E12" s="234">
        <f>E5+SUM(E7:E11)</f>
        <v>44620000</v>
      </c>
    </row>
    <row r="13" spans="1:5" ht="13.5" thickBot="1" x14ac:dyDescent="0.25">
      <c r="A13" s="52"/>
      <c r="B13" s="52"/>
      <c r="C13" s="52"/>
      <c r="D13" s="52"/>
      <c r="E13" s="52"/>
    </row>
    <row r="14" spans="1:5" ht="15" customHeight="1" thickBot="1" x14ac:dyDescent="0.25">
      <c r="A14" s="223" t="s">
        <v>137</v>
      </c>
      <c r="B14" s="224" t="str">
        <f>+B4</f>
        <v>2018.</v>
      </c>
      <c r="C14" s="224" t="str">
        <f>+C4</f>
        <v>2019.</v>
      </c>
      <c r="D14" s="224" t="str">
        <f>+D4</f>
        <v>2019. után</v>
      </c>
      <c r="E14" s="225" t="s">
        <v>52</v>
      </c>
    </row>
    <row r="15" spans="1:5" x14ac:dyDescent="0.2">
      <c r="A15" s="226" t="s">
        <v>140</v>
      </c>
      <c r="B15" s="90"/>
      <c r="C15" s="90"/>
      <c r="D15" s="90"/>
      <c r="E15" s="227">
        <f t="shared" ref="E15:E21" si="1">SUM(B15:D15)</f>
        <v>0</v>
      </c>
    </row>
    <row r="16" spans="1:5" x14ac:dyDescent="0.2">
      <c r="A16" s="235" t="s">
        <v>141</v>
      </c>
      <c r="B16" s="92">
        <v>41804100</v>
      </c>
      <c r="C16" s="92"/>
      <c r="D16" s="92"/>
      <c r="E16" s="231">
        <f t="shared" si="1"/>
        <v>41804100</v>
      </c>
    </row>
    <row r="17" spans="1:5" x14ac:dyDescent="0.2">
      <c r="A17" s="230" t="s">
        <v>142</v>
      </c>
      <c r="B17" s="92">
        <v>2815900</v>
      </c>
      <c r="C17" s="92"/>
      <c r="D17" s="92"/>
      <c r="E17" s="231">
        <f t="shared" si="1"/>
        <v>2815900</v>
      </c>
    </row>
    <row r="18" spans="1:5" x14ac:dyDescent="0.2">
      <c r="A18" s="230" t="s">
        <v>143</v>
      </c>
      <c r="B18" s="92"/>
      <c r="C18" s="92"/>
      <c r="D18" s="92"/>
      <c r="E18" s="231">
        <f t="shared" si="1"/>
        <v>0</v>
      </c>
    </row>
    <row r="19" spans="1:5" x14ac:dyDescent="0.2">
      <c r="A19" s="95"/>
      <c r="B19" s="92"/>
      <c r="C19" s="92"/>
      <c r="D19" s="92"/>
      <c r="E19" s="231">
        <f t="shared" si="1"/>
        <v>0</v>
      </c>
    </row>
    <row r="20" spans="1:5" x14ac:dyDescent="0.2">
      <c r="A20" s="95"/>
      <c r="B20" s="92"/>
      <c r="C20" s="92"/>
      <c r="D20" s="92"/>
      <c r="E20" s="231">
        <f t="shared" si="1"/>
        <v>0</v>
      </c>
    </row>
    <row r="21" spans="1:5" ht="13.5" thickBot="1" x14ac:dyDescent="0.25">
      <c r="A21" s="93"/>
      <c r="B21" s="94"/>
      <c r="C21" s="94"/>
      <c r="D21" s="94"/>
      <c r="E21" s="231">
        <f t="shared" si="1"/>
        <v>0</v>
      </c>
    </row>
    <row r="22" spans="1:5" ht="13.5" thickBot="1" x14ac:dyDescent="0.25">
      <c r="A22" s="232" t="s">
        <v>54</v>
      </c>
      <c r="B22" s="233">
        <f>SUM(B15:B21)</f>
        <v>44620000</v>
      </c>
      <c r="C22" s="233">
        <f>SUM(C15:C21)</f>
        <v>0</v>
      </c>
      <c r="D22" s="233">
        <f>SUM(D15:D21)</f>
        <v>0</v>
      </c>
      <c r="E22" s="234">
        <f>SUM(E15:E21)</f>
        <v>44620000</v>
      </c>
    </row>
    <row r="23" spans="1:5" x14ac:dyDescent="0.2">
      <c r="A23" s="222"/>
      <c r="B23" s="222"/>
      <c r="C23" s="222"/>
      <c r="D23" s="222"/>
      <c r="E23" s="222"/>
    </row>
    <row r="24" spans="1:5" x14ac:dyDescent="0.2">
      <c r="A24" s="222"/>
      <c r="B24" s="222"/>
      <c r="C24" s="222"/>
      <c r="D24" s="222"/>
      <c r="E24" s="222"/>
    </row>
    <row r="25" spans="1:5" ht="15.75" x14ac:dyDescent="0.25">
      <c r="A25" s="598" t="s">
        <v>602</v>
      </c>
      <c r="B25" s="599"/>
      <c r="C25" s="599"/>
      <c r="D25" s="599"/>
      <c r="E25" s="599"/>
    </row>
    <row r="26" spans="1:5" ht="14.25" thickBot="1" x14ac:dyDescent="0.3">
      <c r="A26" s="222"/>
      <c r="B26" s="222"/>
      <c r="C26" s="222"/>
      <c r="D26" s="627" t="str">
        <f>D3</f>
        <v>Forintban!</v>
      </c>
      <c r="E26" s="627"/>
    </row>
    <row r="27" spans="1:5" ht="13.5" thickBot="1" x14ac:dyDescent="0.25">
      <c r="A27" s="223" t="s">
        <v>132</v>
      </c>
      <c r="B27" s="224" t="str">
        <f>+B14</f>
        <v>2018.</v>
      </c>
      <c r="C27" s="224" t="str">
        <f>+C14</f>
        <v>2019.</v>
      </c>
      <c r="D27" s="224" t="str">
        <f>+D14</f>
        <v>2019. után</v>
      </c>
      <c r="E27" s="225" t="s">
        <v>52</v>
      </c>
    </row>
    <row r="28" spans="1:5" x14ac:dyDescent="0.2">
      <c r="A28" s="226" t="s">
        <v>133</v>
      </c>
      <c r="B28" s="90"/>
      <c r="C28" s="90"/>
      <c r="D28" s="90"/>
      <c r="E28" s="227">
        <f t="shared" ref="E28:E34" si="2">SUM(B28:D28)</f>
        <v>0</v>
      </c>
    </row>
    <row r="29" spans="1:5" x14ac:dyDescent="0.2">
      <c r="A29" s="228" t="s">
        <v>144</v>
      </c>
      <c r="B29" s="91"/>
      <c r="C29" s="91"/>
      <c r="D29" s="91"/>
      <c r="E29" s="229">
        <f t="shared" si="2"/>
        <v>0</v>
      </c>
    </row>
    <row r="30" spans="1:5" x14ac:dyDescent="0.2">
      <c r="A30" s="230" t="s">
        <v>134</v>
      </c>
      <c r="B30" s="92">
        <v>85500000</v>
      </c>
      <c r="C30" s="92"/>
      <c r="D30" s="92"/>
      <c r="E30" s="231">
        <f t="shared" si="2"/>
        <v>85500000</v>
      </c>
    </row>
    <row r="31" spans="1:5" x14ac:dyDescent="0.2">
      <c r="A31" s="230" t="s">
        <v>146</v>
      </c>
      <c r="B31" s="92"/>
      <c r="C31" s="92"/>
      <c r="D31" s="92"/>
      <c r="E31" s="231">
        <f t="shared" si="2"/>
        <v>0</v>
      </c>
    </row>
    <row r="32" spans="1:5" x14ac:dyDescent="0.2">
      <c r="A32" s="230" t="s">
        <v>135</v>
      </c>
      <c r="B32" s="92"/>
      <c r="C32" s="92"/>
      <c r="D32" s="92"/>
      <c r="E32" s="231">
        <f t="shared" si="2"/>
        <v>0</v>
      </c>
    </row>
    <row r="33" spans="1:5" x14ac:dyDescent="0.2">
      <c r="A33" s="230" t="s">
        <v>136</v>
      </c>
      <c r="B33" s="92"/>
      <c r="C33" s="92"/>
      <c r="D33" s="92"/>
      <c r="E33" s="231">
        <f t="shared" si="2"/>
        <v>0</v>
      </c>
    </row>
    <row r="34" spans="1:5" ht="13.5" thickBot="1" x14ac:dyDescent="0.25">
      <c r="A34" s="93"/>
      <c r="B34" s="94"/>
      <c r="C34" s="94"/>
      <c r="D34" s="94"/>
      <c r="E34" s="231">
        <f t="shared" si="2"/>
        <v>0</v>
      </c>
    </row>
    <row r="35" spans="1:5" ht="13.5" thickBot="1" x14ac:dyDescent="0.25">
      <c r="A35" s="232" t="s">
        <v>138</v>
      </c>
      <c r="B35" s="233">
        <f>B28+SUM(B30:B34)</f>
        <v>85500000</v>
      </c>
      <c r="C35" s="233">
        <f>C28+SUM(C30:C34)</f>
        <v>0</v>
      </c>
      <c r="D35" s="233">
        <f>D28+SUM(D30:D34)</f>
        <v>0</v>
      </c>
      <c r="E35" s="234">
        <f>E28+SUM(E30:E34)</f>
        <v>85500000</v>
      </c>
    </row>
    <row r="36" spans="1:5" ht="13.5" thickBot="1" x14ac:dyDescent="0.25">
      <c r="A36" s="52"/>
      <c r="B36" s="52"/>
      <c r="C36" s="52"/>
      <c r="D36" s="52"/>
      <c r="E36" s="52"/>
    </row>
    <row r="37" spans="1:5" ht="13.5" thickBot="1" x14ac:dyDescent="0.25">
      <c r="A37" s="223" t="s">
        <v>137</v>
      </c>
      <c r="B37" s="224" t="str">
        <f>+B27</f>
        <v>2018.</v>
      </c>
      <c r="C37" s="224" t="str">
        <f>+C27</f>
        <v>2019.</v>
      </c>
      <c r="D37" s="224" t="str">
        <f>+D27</f>
        <v>2019. után</v>
      </c>
      <c r="E37" s="225" t="s">
        <v>52</v>
      </c>
    </row>
    <row r="38" spans="1:5" x14ac:dyDescent="0.2">
      <c r="A38" s="226" t="s">
        <v>140</v>
      </c>
      <c r="B38" s="90"/>
      <c r="C38" s="90"/>
      <c r="D38" s="90"/>
      <c r="E38" s="227">
        <f t="shared" ref="E38:E44" si="3">SUM(B38:D38)</f>
        <v>0</v>
      </c>
    </row>
    <row r="39" spans="1:5" x14ac:dyDescent="0.2">
      <c r="A39" s="235" t="s">
        <v>141</v>
      </c>
      <c r="B39" s="92">
        <v>80410000</v>
      </c>
      <c r="C39" s="92"/>
      <c r="D39" s="92"/>
      <c r="E39" s="231">
        <f t="shared" si="3"/>
        <v>80410000</v>
      </c>
    </row>
    <row r="40" spans="1:5" x14ac:dyDescent="0.2">
      <c r="A40" s="230" t="s">
        <v>142</v>
      </c>
      <c r="B40" s="92">
        <v>5090000</v>
      </c>
      <c r="C40" s="92"/>
      <c r="D40" s="92"/>
      <c r="E40" s="231">
        <f t="shared" si="3"/>
        <v>5090000</v>
      </c>
    </row>
    <row r="41" spans="1:5" x14ac:dyDescent="0.2">
      <c r="A41" s="230" t="s">
        <v>143</v>
      </c>
      <c r="B41" s="92"/>
      <c r="C41" s="92"/>
      <c r="D41" s="92"/>
      <c r="E41" s="231">
        <f t="shared" si="3"/>
        <v>0</v>
      </c>
    </row>
    <row r="42" spans="1:5" x14ac:dyDescent="0.2">
      <c r="A42" s="95"/>
      <c r="B42" s="92"/>
      <c r="C42" s="92"/>
      <c r="D42" s="92"/>
      <c r="E42" s="231">
        <f t="shared" si="3"/>
        <v>0</v>
      </c>
    </row>
    <row r="43" spans="1:5" x14ac:dyDescent="0.2">
      <c r="A43" s="95"/>
      <c r="B43" s="92"/>
      <c r="C43" s="92"/>
      <c r="D43" s="92"/>
      <c r="E43" s="231">
        <f t="shared" si="3"/>
        <v>0</v>
      </c>
    </row>
    <row r="44" spans="1:5" ht="13.5" thickBot="1" x14ac:dyDescent="0.25">
      <c r="A44" s="93"/>
      <c r="B44" s="94"/>
      <c r="C44" s="94"/>
      <c r="D44" s="94"/>
      <c r="E44" s="231">
        <f t="shared" si="3"/>
        <v>0</v>
      </c>
    </row>
    <row r="45" spans="1:5" ht="13.5" thickBot="1" x14ac:dyDescent="0.25">
      <c r="A45" s="232" t="s">
        <v>54</v>
      </c>
      <c r="B45" s="233">
        <f>SUM(B38:B44)</f>
        <v>85500000</v>
      </c>
      <c r="C45" s="233">
        <f>SUM(C38:C44)</f>
        <v>0</v>
      </c>
      <c r="D45" s="233">
        <f>SUM(D38:D44)</f>
        <v>0</v>
      </c>
      <c r="E45" s="234">
        <f>SUM(E38:E44)</f>
        <v>85500000</v>
      </c>
    </row>
    <row r="46" spans="1:5" x14ac:dyDescent="0.2">
      <c r="A46" s="222"/>
      <c r="B46" s="222"/>
      <c r="C46" s="222"/>
      <c r="D46" s="222"/>
      <c r="E46" s="222"/>
    </row>
    <row r="47" spans="1:5" ht="15.75" x14ac:dyDescent="0.25">
      <c r="A47" s="598" t="s">
        <v>603</v>
      </c>
      <c r="B47" s="599"/>
      <c r="C47" s="599"/>
      <c r="D47" s="599"/>
      <c r="E47" s="599"/>
    </row>
    <row r="48" spans="1:5" ht="14.25" thickBot="1" x14ac:dyDescent="0.3">
      <c r="A48" s="222"/>
      <c r="B48" s="222"/>
      <c r="C48" s="222"/>
      <c r="D48" s="627">
        <f>'7.sz.mell.'!F47</f>
        <v>0</v>
      </c>
      <c r="E48" s="627"/>
    </row>
    <row r="49" spans="1:8" ht="13.5" thickBot="1" x14ac:dyDescent="0.25">
      <c r="A49" s="223" t="s">
        <v>132</v>
      </c>
      <c r="B49" s="224" t="s">
        <v>604</v>
      </c>
      <c r="C49" s="224" t="s">
        <v>605</v>
      </c>
      <c r="D49" s="224">
        <v>2020</v>
      </c>
      <c r="E49" s="225" t="s">
        <v>52</v>
      </c>
      <c r="H49" s="49"/>
    </row>
    <row r="50" spans="1:8" x14ac:dyDescent="0.2">
      <c r="A50" s="226" t="s">
        <v>133</v>
      </c>
      <c r="B50" s="90"/>
      <c r="C50" s="90"/>
      <c r="D50" s="90"/>
      <c r="E50" s="227">
        <f t="shared" ref="E50:E56" si="4">SUM(B50:D50)</f>
        <v>0</v>
      </c>
    </row>
    <row r="51" spans="1:8" x14ac:dyDescent="0.2">
      <c r="A51" s="228" t="s">
        <v>144</v>
      </c>
      <c r="B51" s="91"/>
      <c r="C51" s="91"/>
      <c r="D51" s="91"/>
      <c r="E51" s="229">
        <f t="shared" si="4"/>
        <v>0</v>
      </c>
    </row>
    <row r="52" spans="1:8" x14ac:dyDescent="0.2">
      <c r="A52" s="230" t="s">
        <v>134</v>
      </c>
      <c r="B52" s="92">
        <v>252000000</v>
      </c>
      <c r="C52" s="92"/>
      <c r="D52" s="92"/>
      <c r="E52" s="231">
        <f t="shared" si="4"/>
        <v>252000000</v>
      </c>
    </row>
    <row r="53" spans="1:8" x14ac:dyDescent="0.2">
      <c r="A53" s="230" t="s">
        <v>146</v>
      </c>
      <c r="B53" s="92"/>
      <c r="C53" s="92"/>
      <c r="D53" s="92"/>
      <c r="E53" s="231">
        <f t="shared" si="4"/>
        <v>0</v>
      </c>
    </row>
    <row r="54" spans="1:8" x14ac:dyDescent="0.2">
      <c r="A54" s="230" t="s">
        <v>135</v>
      </c>
      <c r="B54" s="92"/>
      <c r="C54" s="92"/>
      <c r="D54" s="92"/>
      <c r="E54" s="231">
        <f t="shared" si="4"/>
        <v>0</v>
      </c>
    </row>
    <row r="55" spans="1:8" x14ac:dyDescent="0.2">
      <c r="A55" s="230" t="s">
        <v>601</v>
      </c>
      <c r="B55" s="92"/>
      <c r="C55" s="92"/>
      <c r="D55" s="92"/>
      <c r="E55" s="231">
        <f t="shared" si="4"/>
        <v>0</v>
      </c>
    </row>
    <row r="56" spans="1:8" ht="13.5" thickBot="1" x14ac:dyDescent="0.25">
      <c r="A56" s="93"/>
      <c r="B56" s="94"/>
      <c r="C56" s="94"/>
      <c r="D56" s="94"/>
      <c r="E56" s="231">
        <f t="shared" si="4"/>
        <v>0</v>
      </c>
    </row>
    <row r="57" spans="1:8" ht="13.5" thickBot="1" x14ac:dyDescent="0.25">
      <c r="A57" s="232" t="s">
        <v>138</v>
      </c>
      <c r="B57" s="233">
        <f>B50+SUM(B52:B56)</f>
        <v>252000000</v>
      </c>
      <c r="C57" s="233">
        <f>C50+SUM(C52:C56)</f>
        <v>0</v>
      </c>
      <c r="D57" s="233">
        <f>D50+SUM(D52:D56)</f>
        <v>0</v>
      </c>
      <c r="E57" s="234">
        <f>E50+SUM(E52:E56)</f>
        <v>252000000</v>
      </c>
    </row>
    <row r="58" spans="1:8" ht="13.5" thickBot="1" x14ac:dyDescent="0.25">
      <c r="A58" s="52"/>
      <c r="B58" s="52"/>
      <c r="C58" s="52"/>
      <c r="D58" s="52"/>
      <c r="E58" s="52"/>
    </row>
    <row r="59" spans="1:8" ht="13.5" thickBot="1" x14ac:dyDescent="0.25">
      <c r="A59" s="223" t="s">
        <v>137</v>
      </c>
      <c r="B59" s="224" t="str">
        <f>+B49</f>
        <v>2018.</v>
      </c>
      <c r="C59" s="224" t="str">
        <f>+C49</f>
        <v>2019.</v>
      </c>
      <c r="D59" s="224">
        <f>+D49</f>
        <v>2020</v>
      </c>
      <c r="E59" s="225" t="s">
        <v>52</v>
      </c>
    </row>
    <row r="60" spans="1:8" x14ac:dyDescent="0.2">
      <c r="A60" s="226" t="s">
        <v>140</v>
      </c>
      <c r="B60" s="90">
        <v>11040000</v>
      </c>
      <c r="C60" s="90"/>
      <c r="D60" s="90"/>
      <c r="E60" s="227">
        <f t="shared" ref="E60:E66" si="5">SUM(B60:D60)</f>
        <v>11040000</v>
      </c>
    </row>
    <row r="61" spans="1:8" x14ac:dyDescent="0.2">
      <c r="A61" s="235" t="s">
        <v>141</v>
      </c>
      <c r="B61" s="92">
        <v>210782000</v>
      </c>
      <c r="C61" s="92"/>
      <c r="D61" s="92"/>
      <c r="E61" s="231">
        <f t="shared" si="5"/>
        <v>210782000</v>
      </c>
    </row>
    <row r="62" spans="1:8" x14ac:dyDescent="0.2">
      <c r="A62" s="230" t="s">
        <v>142</v>
      </c>
      <c r="B62" s="92">
        <v>20678000</v>
      </c>
      <c r="C62" s="92"/>
      <c r="D62" s="92"/>
      <c r="E62" s="231">
        <f t="shared" si="5"/>
        <v>20678000</v>
      </c>
    </row>
    <row r="63" spans="1:8" x14ac:dyDescent="0.2">
      <c r="A63" s="230" t="s">
        <v>143</v>
      </c>
      <c r="B63" s="92">
        <v>9500000</v>
      </c>
      <c r="C63" s="92"/>
      <c r="D63" s="92"/>
      <c r="E63" s="231">
        <f t="shared" si="5"/>
        <v>9500000</v>
      </c>
    </row>
    <row r="64" spans="1:8" x14ac:dyDescent="0.2">
      <c r="A64" s="95" t="s">
        <v>646</v>
      </c>
      <c r="B64" s="92"/>
      <c r="C64" s="92"/>
      <c r="D64" s="92"/>
      <c r="E64" s="231">
        <f t="shared" si="5"/>
        <v>0</v>
      </c>
    </row>
    <row r="65" spans="1:5" x14ac:dyDescent="0.2">
      <c r="A65" s="95"/>
      <c r="B65" s="92"/>
      <c r="C65" s="92"/>
      <c r="D65" s="92"/>
      <c r="E65" s="231">
        <f t="shared" si="5"/>
        <v>0</v>
      </c>
    </row>
    <row r="66" spans="1:5" ht="13.5" thickBot="1" x14ac:dyDescent="0.25">
      <c r="A66" s="93"/>
      <c r="B66" s="94"/>
      <c r="C66" s="94"/>
      <c r="D66" s="94"/>
      <c r="E66" s="231">
        <f t="shared" si="5"/>
        <v>0</v>
      </c>
    </row>
    <row r="67" spans="1:5" ht="13.5" thickBot="1" x14ac:dyDescent="0.25">
      <c r="A67" s="232" t="s">
        <v>54</v>
      </c>
      <c r="B67" s="233">
        <f>SUM(B60:B66)</f>
        <v>252000000</v>
      </c>
      <c r="C67" s="233">
        <f>SUM(C60:C66)</f>
        <v>0</v>
      </c>
      <c r="D67" s="233">
        <f>SUM(D60:D66)</f>
        <v>0</v>
      </c>
      <c r="E67" s="234">
        <f>SUM(E60:E66)</f>
        <v>252000000</v>
      </c>
    </row>
    <row r="69" spans="1:5" ht="15.75" x14ac:dyDescent="0.25">
      <c r="A69" s="598" t="s">
        <v>606</v>
      </c>
      <c r="B69" s="599"/>
      <c r="C69" s="599"/>
      <c r="D69" s="599"/>
      <c r="E69" s="599"/>
    </row>
    <row r="70" spans="1:5" ht="14.25" thickBot="1" x14ac:dyDescent="0.3">
      <c r="A70" s="222"/>
      <c r="B70" s="222"/>
      <c r="C70" s="222"/>
      <c r="D70" s="627">
        <f>'7.sz.mell.'!F69</f>
        <v>0</v>
      </c>
      <c r="E70" s="627"/>
    </row>
    <row r="71" spans="1:5" ht="13.5" thickBot="1" x14ac:dyDescent="0.25">
      <c r="A71" s="223" t="s">
        <v>132</v>
      </c>
      <c r="B71" s="224" t="s">
        <v>604</v>
      </c>
      <c r="C71" s="224" t="s">
        <v>605</v>
      </c>
      <c r="D71" s="224">
        <v>2020</v>
      </c>
      <c r="E71" s="225" t="s">
        <v>52</v>
      </c>
    </row>
    <row r="72" spans="1:5" x14ac:dyDescent="0.2">
      <c r="A72" s="226" t="s">
        <v>133</v>
      </c>
      <c r="B72" s="90"/>
      <c r="C72" s="90"/>
      <c r="D72" s="90"/>
      <c r="E72" s="227">
        <f t="shared" ref="E72:E78" si="6">SUM(B72:D72)</f>
        <v>0</v>
      </c>
    </row>
    <row r="73" spans="1:5" x14ac:dyDescent="0.2">
      <c r="A73" s="228" t="s">
        <v>144</v>
      </c>
      <c r="B73" s="91"/>
      <c r="C73" s="91"/>
      <c r="D73" s="91"/>
      <c r="E73" s="229">
        <f t="shared" si="6"/>
        <v>0</v>
      </c>
    </row>
    <row r="74" spans="1:5" x14ac:dyDescent="0.2">
      <c r="A74" s="230" t="s">
        <v>134</v>
      </c>
      <c r="B74" s="92">
        <v>28164000</v>
      </c>
      <c r="C74" s="92"/>
      <c r="D74" s="92"/>
      <c r="E74" s="231">
        <f t="shared" si="6"/>
        <v>28164000</v>
      </c>
    </row>
    <row r="75" spans="1:5" x14ac:dyDescent="0.2">
      <c r="A75" s="230" t="s">
        <v>146</v>
      </c>
      <c r="B75" s="92"/>
      <c r="C75" s="92"/>
      <c r="D75" s="92"/>
      <c r="E75" s="231">
        <f t="shared" si="6"/>
        <v>0</v>
      </c>
    </row>
    <row r="76" spans="1:5" x14ac:dyDescent="0.2">
      <c r="A76" s="230" t="s">
        <v>135</v>
      </c>
      <c r="B76" s="92"/>
      <c r="C76" s="92"/>
      <c r="D76" s="92"/>
      <c r="E76" s="231">
        <f t="shared" si="6"/>
        <v>0</v>
      </c>
    </row>
    <row r="77" spans="1:5" x14ac:dyDescent="0.2">
      <c r="A77" s="230" t="s">
        <v>601</v>
      </c>
      <c r="B77" s="92"/>
      <c r="C77" s="92"/>
      <c r="D77" s="92"/>
      <c r="E77" s="231">
        <f t="shared" si="6"/>
        <v>0</v>
      </c>
    </row>
    <row r="78" spans="1:5" ht="13.5" thickBot="1" x14ac:dyDescent="0.25">
      <c r="A78" s="93"/>
      <c r="B78" s="94"/>
      <c r="C78" s="94"/>
      <c r="D78" s="94"/>
      <c r="E78" s="231">
        <f t="shared" si="6"/>
        <v>0</v>
      </c>
    </row>
    <row r="79" spans="1:5" ht="13.5" thickBot="1" x14ac:dyDescent="0.25">
      <c r="A79" s="232" t="s">
        <v>138</v>
      </c>
      <c r="B79" s="233">
        <f>B72+SUM(B74:B78)</f>
        <v>28164000</v>
      </c>
      <c r="C79" s="233">
        <f>C72+SUM(C74:C78)</f>
        <v>0</v>
      </c>
      <c r="D79" s="233">
        <f>D72+SUM(D74:D78)</f>
        <v>0</v>
      </c>
      <c r="E79" s="234">
        <f>E72+SUM(E74:E78)</f>
        <v>28164000</v>
      </c>
    </row>
    <row r="80" spans="1:5" ht="13.5" thickBot="1" x14ac:dyDescent="0.25">
      <c r="A80" s="52"/>
      <c r="B80" s="52"/>
      <c r="C80" s="52"/>
      <c r="D80" s="52"/>
      <c r="E80" s="52"/>
    </row>
    <row r="81" spans="1:5" ht="13.5" thickBot="1" x14ac:dyDescent="0.25">
      <c r="A81" s="223" t="s">
        <v>137</v>
      </c>
      <c r="B81" s="224" t="str">
        <f>+B71</f>
        <v>2018.</v>
      </c>
      <c r="C81" s="224" t="str">
        <f>+C71</f>
        <v>2019.</v>
      </c>
      <c r="D81" s="224">
        <f>+D71</f>
        <v>2020</v>
      </c>
      <c r="E81" s="225" t="s">
        <v>52</v>
      </c>
    </row>
    <row r="82" spans="1:5" x14ac:dyDescent="0.2">
      <c r="A82" s="226" t="s">
        <v>140</v>
      </c>
      <c r="B82" s="90">
        <v>1630200</v>
      </c>
      <c r="C82" s="90"/>
      <c r="D82" s="90"/>
      <c r="E82" s="227">
        <f t="shared" ref="E82:E88" si="7">SUM(B82:D82)</f>
        <v>1630200</v>
      </c>
    </row>
    <row r="83" spans="1:5" x14ac:dyDescent="0.2">
      <c r="A83" s="235" t="s">
        <v>141</v>
      </c>
      <c r="B83" s="92">
        <v>3522980</v>
      </c>
      <c r="C83" s="92"/>
      <c r="D83" s="92"/>
      <c r="E83" s="231">
        <f t="shared" si="7"/>
        <v>3522980</v>
      </c>
    </row>
    <row r="84" spans="1:5" x14ac:dyDescent="0.2">
      <c r="A84" s="230" t="s">
        <v>142</v>
      </c>
      <c r="B84" s="92">
        <v>23010820</v>
      </c>
      <c r="C84" s="92"/>
      <c r="D84" s="92"/>
      <c r="E84" s="231">
        <f t="shared" si="7"/>
        <v>23010820</v>
      </c>
    </row>
    <row r="85" spans="1:5" x14ac:dyDescent="0.2">
      <c r="A85" s="230" t="s">
        <v>143</v>
      </c>
      <c r="B85" s="92"/>
      <c r="C85" s="92"/>
      <c r="D85" s="92"/>
      <c r="E85" s="231">
        <f t="shared" si="7"/>
        <v>0</v>
      </c>
    </row>
    <row r="86" spans="1:5" x14ac:dyDescent="0.2">
      <c r="A86" s="95"/>
      <c r="B86" s="92"/>
      <c r="C86" s="92"/>
      <c r="D86" s="92"/>
      <c r="E86" s="231">
        <f t="shared" si="7"/>
        <v>0</v>
      </c>
    </row>
    <row r="87" spans="1:5" x14ac:dyDescent="0.2">
      <c r="A87" s="95"/>
      <c r="B87" s="92"/>
      <c r="C87" s="92"/>
      <c r="D87" s="92"/>
      <c r="E87" s="231">
        <f t="shared" si="7"/>
        <v>0</v>
      </c>
    </row>
    <row r="88" spans="1:5" ht="13.5" thickBot="1" x14ac:dyDescent="0.25">
      <c r="A88" s="93"/>
      <c r="B88" s="94"/>
      <c r="C88" s="94"/>
      <c r="D88" s="94"/>
      <c r="E88" s="231">
        <f t="shared" si="7"/>
        <v>0</v>
      </c>
    </row>
    <row r="89" spans="1:5" ht="13.5" thickBot="1" x14ac:dyDescent="0.25">
      <c r="A89" s="232" t="s">
        <v>54</v>
      </c>
      <c r="B89" s="233">
        <f>SUM(B82:B88)</f>
        <v>28164000</v>
      </c>
      <c r="C89" s="233">
        <f>SUM(C82:C88)</f>
        <v>0</v>
      </c>
      <c r="D89" s="233">
        <f>SUM(D82:D88)</f>
        <v>0</v>
      </c>
      <c r="E89" s="234">
        <f>SUM(E82:E88)</f>
        <v>28164000</v>
      </c>
    </row>
    <row r="92" spans="1:5" ht="15.75" x14ac:dyDescent="0.25">
      <c r="A92" s="598" t="s">
        <v>647</v>
      </c>
      <c r="B92" s="599"/>
      <c r="C92" s="599"/>
      <c r="D92" s="599"/>
      <c r="E92" s="599"/>
    </row>
    <row r="93" spans="1:5" ht="14.25" thickBot="1" x14ac:dyDescent="0.3">
      <c r="A93" s="222"/>
      <c r="B93" s="222"/>
      <c r="C93" s="222"/>
      <c r="D93" s="627">
        <f>'7.sz.mell.'!F92</f>
        <v>0</v>
      </c>
      <c r="E93" s="627"/>
    </row>
    <row r="94" spans="1:5" ht="13.5" thickBot="1" x14ac:dyDescent="0.25">
      <c r="A94" s="223" t="s">
        <v>132</v>
      </c>
      <c r="B94" s="224" t="s">
        <v>604</v>
      </c>
      <c r="C94" s="224" t="s">
        <v>605</v>
      </c>
      <c r="D94" s="224">
        <v>2020</v>
      </c>
      <c r="E94" s="225" t="s">
        <v>52</v>
      </c>
    </row>
    <row r="95" spans="1:5" x14ac:dyDescent="0.2">
      <c r="A95" s="226" t="s">
        <v>133</v>
      </c>
      <c r="B95" s="90"/>
      <c r="C95" s="90"/>
      <c r="D95" s="90"/>
      <c r="E95" s="227">
        <f t="shared" ref="E95:E101" si="8">SUM(B95:D95)</f>
        <v>0</v>
      </c>
    </row>
    <row r="96" spans="1:5" x14ac:dyDescent="0.2">
      <c r="A96" s="228" t="s">
        <v>144</v>
      </c>
      <c r="B96" s="91"/>
      <c r="C96" s="91"/>
      <c r="D96" s="91"/>
      <c r="E96" s="229">
        <f t="shared" si="8"/>
        <v>0</v>
      </c>
    </row>
    <row r="97" spans="1:5" x14ac:dyDescent="0.2">
      <c r="A97" s="230" t="s">
        <v>134</v>
      </c>
      <c r="B97" s="92">
        <v>52374965</v>
      </c>
      <c r="C97" s="92"/>
      <c r="D97" s="92"/>
      <c r="E97" s="231">
        <f t="shared" si="8"/>
        <v>52374965</v>
      </c>
    </row>
    <row r="98" spans="1:5" x14ac:dyDescent="0.2">
      <c r="A98" s="230" t="s">
        <v>146</v>
      </c>
      <c r="B98" s="92"/>
      <c r="C98" s="92"/>
      <c r="D98" s="92"/>
      <c r="E98" s="231">
        <f t="shared" si="8"/>
        <v>0</v>
      </c>
    </row>
    <row r="99" spans="1:5" x14ac:dyDescent="0.2">
      <c r="A99" s="230" t="s">
        <v>135</v>
      </c>
      <c r="B99" s="92"/>
      <c r="C99" s="92"/>
      <c r="D99" s="92"/>
      <c r="E99" s="231">
        <f t="shared" si="8"/>
        <v>0</v>
      </c>
    </row>
    <row r="100" spans="1:5" x14ac:dyDescent="0.2">
      <c r="A100" s="230" t="s">
        <v>601</v>
      </c>
      <c r="B100" s="92"/>
      <c r="C100" s="92"/>
      <c r="D100" s="92"/>
      <c r="E100" s="231">
        <f t="shared" si="8"/>
        <v>0</v>
      </c>
    </row>
    <row r="101" spans="1:5" ht="13.5" thickBot="1" x14ac:dyDescent="0.25">
      <c r="A101" s="93"/>
      <c r="B101" s="94"/>
      <c r="C101" s="94"/>
      <c r="D101" s="94"/>
      <c r="E101" s="231">
        <f t="shared" si="8"/>
        <v>0</v>
      </c>
    </row>
    <row r="102" spans="1:5" ht="13.5" thickBot="1" x14ac:dyDescent="0.25">
      <c r="A102" s="232" t="s">
        <v>138</v>
      </c>
      <c r="B102" s="233">
        <f>B95+SUM(B97:B101)</f>
        <v>52374965</v>
      </c>
      <c r="C102" s="233">
        <f>C95+SUM(C97:C101)</f>
        <v>0</v>
      </c>
      <c r="D102" s="233">
        <f>D95+SUM(D97:D101)</f>
        <v>0</v>
      </c>
      <c r="E102" s="234">
        <f>E95+SUM(E97:E101)</f>
        <v>52374965</v>
      </c>
    </row>
    <row r="103" spans="1:5" ht="13.5" thickBot="1" x14ac:dyDescent="0.25">
      <c r="A103" s="52"/>
      <c r="B103" s="52"/>
      <c r="C103" s="52"/>
      <c r="D103" s="52"/>
      <c r="E103" s="52"/>
    </row>
    <row r="104" spans="1:5" ht="13.5" thickBot="1" x14ac:dyDescent="0.25">
      <c r="A104" s="223" t="s">
        <v>137</v>
      </c>
      <c r="B104" s="224" t="str">
        <f>+B94</f>
        <v>2018.</v>
      </c>
      <c r="C104" s="224" t="str">
        <f>+C94</f>
        <v>2019.</v>
      </c>
      <c r="D104" s="224">
        <f>+D94</f>
        <v>2020</v>
      </c>
      <c r="E104" s="225" t="s">
        <v>52</v>
      </c>
    </row>
    <row r="105" spans="1:5" x14ac:dyDescent="0.2">
      <c r="A105" s="226" t="s">
        <v>140</v>
      </c>
      <c r="B105" s="90">
        <v>17184828</v>
      </c>
      <c r="C105" s="90"/>
      <c r="D105" s="90"/>
      <c r="E105" s="227">
        <f t="shared" ref="E105:E111" si="9">SUM(B105:D105)</f>
        <v>17184828</v>
      </c>
    </row>
    <row r="106" spans="1:5" x14ac:dyDescent="0.2">
      <c r="A106" s="235" t="s">
        <v>141</v>
      </c>
      <c r="B106" s="92">
        <v>5237496</v>
      </c>
      <c r="C106" s="92"/>
      <c r="D106" s="92"/>
      <c r="E106" s="231">
        <f t="shared" si="9"/>
        <v>5237496</v>
      </c>
    </row>
    <row r="107" spans="1:5" x14ac:dyDescent="0.2">
      <c r="A107" s="230" t="s">
        <v>142</v>
      </c>
      <c r="B107" s="92">
        <v>29952641</v>
      </c>
      <c r="C107" s="92"/>
      <c r="D107" s="92"/>
      <c r="E107" s="231">
        <f t="shared" si="9"/>
        <v>29952641</v>
      </c>
    </row>
    <row r="108" spans="1:5" x14ac:dyDescent="0.2">
      <c r="A108" s="230" t="s">
        <v>143</v>
      </c>
      <c r="B108" s="92"/>
      <c r="C108" s="92"/>
      <c r="D108" s="92"/>
      <c r="E108" s="231">
        <f t="shared" si="9"/>
        <v>0</v>
      </c>
    </row>
    <row r="109" spans="1:5" x14ac:dyDescent="0.2">
      <c r="A109" s="95"/>
      <c r="B109" s="92"/>
      <c r="C109" s="92"/>
      <c r="D109" s="92"/>
      <c r="E109" s="231">
        <f t="shared" si="9"/>
        <v>0</v>
      </c>
    </row>
    <row r="110" spans="1:5" x14ac:dyDescent="0.2">
      <c r="A110" s="95"/>
      <c r="B110" s="92"/>
      <c r="C110" s="92"/>
      <c r="D110" s="92"/>
      <c r="E110" s="231">
        <f t="shared" si="9"/>
        <v>0</v>
      </c>
    </row>
    <row r="111" spans="1:5" ht="13.5" thickBot="1" x14ac:dyDescent="0.25">
      <c r="A111" s="93"/>
      <c r="B111" s="94"/>
      <c r="C111" s="94"/>
      <c r="D111" s="94"/>
      <c r="E111" s="231">
        <f t="shared" si="9"/>
        <v>0</v>
      </c>
    </row>
    <row r="112" spans="1:5" ht="13.5" thickBot="1" x14ac:dyDescent="0.25">
      <c r="A112" s="232" t="s">
        <v>54</v>
      </c>
      <c r="B112" s="233">
        <f>SUM(B105:B111)</f>
        <v>52374965</v>
      </c>
      <c r="C112" s="233">
        <f>SUM(C105:C111)</f>
        <v>0</v>
      </c>
      <c r="D112" s="233">
        <f>SUM(D105:D111)</f>
        <v>0</v>
      </c>
      <c r="E112" s="234">
        <f>SUM(E105:E111)</f>
        <v>52374965</v>
      </c>
    </row>
  </sheetData>
  <mergeCells count="5">
    <mergeCell ref="D3:E3"/>
    <mergeCell ref="D26:E26"/>
    <mergeCell ref="D48:E48"/>
    <mergeCell ref="D70:E70"/>
    <mergeCell ref="D93:E93"/>
  </mergeCells>
  <phoneticPr fontId="30" type="noConversion"/>
  <conditionalFormatting sqref="E5:E12 B12:D12 B22:E22 E15:E21 E28:E35 B35:D35 E38:E45 B45:D45">
    <cfRule type="cellIs" dxfId="4" priority="4" stopIfTrue="1" operator="equal">
      <formula>0</formula>
    </cfRule>
  </conditionalFormatting>
  <conditionalFormatting sqref="E50:E57 B57:D57 B67:E67 E60:E66">
    <cfRule type="cellIs" dxfId="3" priority="3" stopIfTrue="1" operator="equal">
      <formula>0</formula>
    </cfRule>
  </conditionalFormatting>
  <conditionalFormatting sqref="E72:E79 B79:D79 B89:E89 E82:E88">
    <cfRule type="cellIs" dxfId="2" priority="2" stopIfTrue="1" operator="equal">
      <formula>0</formula>
    </cfRule>
  </conditionalFormatting>
  <conditionalFormatting sqref="E95:E102 B102:D102 B112:E112 E105:E111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……/2018.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4">
    <tabColor rgb="FF92D050"/>
  </sheetPr>
  <dimension ref="A1:K158"/>
  <sheetViews>
    <sheetView view="pageLayout" topLeftCell="A124" zoomScaleNormal="130" zoomScaleSheetLayoutView="85" workbookViewId="0">
      <selection activeCell="C102" sqref="C102"/>
    </sheetView>
  </sheetViews>
  <sheetFormatPr defaultRowHeight="12.75" x14ac:dyDescent="0.2"/>
  <cols>
    <col min="1" max="1" width="19.5" style="414" customWidth="1"/>
    <col min="2" max="2" width="72" style="415" customWidth="1"/>
    <col min="3" max="3" width="25" style="416" customWidth="1"/>
    <col min="4" max="16384" width="9.33203125" style="3"/>
  </cols>
  <sheetData>
    <row r="1" spans="1:3" s="2" customFormat="1" ht="16.5" customHeight="1" thickBot="1" x14ac:dyDescent="0.25">
      <c r="A1" s="236"/>
      <c r="B1" s="238"/>
      <c r="C1" s="587" t="str">
        <f>+CONCATENATE("9.1. melléklet a ……/",LEFT(ÖSSZEFÜGGÉSEK!A5,4),". (II.13.) önkormányzati rendelethez")</f>
        <v>9.1. melléklet a ……/2018. (II.13.) önkormányzati rendelethez</v>
      </c>
    </row>
    <row r="2" spans="1:3" s="96" customFormat="1" ht="21" customHeight="1" x14ac:dyDescent="0.2">
      <c r="A2" s="431" t="s">
        <v>62</v>
      </c>
      <c r="B2" s="373" t="s">
        <v>607</v>
      </c>
      <c r="C2" s="375" t="s">
        <v>55</v>
      </c>
    </row>
    <row r="3" spans="1:3" s="96" customFormat="1" ht="16.5" thickBot="1" x14ac:dyDescent="0.25">
      <c r="A3" s="239" t="s">
        <v>202</v>
      </c>
      <c r="B3" s="374" t="s">
        <v>397</v>
      </c>
      <c r="C3" s="515" t="s">
        <v>55</v>
      </c>
    </row>
    <row r="4" spans="1:3" s="97" customFormat="1" ht="15.95" customHeight="1" thickBot="1" x14ac:dyDescent="0.3">
      <c r="A4" s="240"/>
      <c r="B4" s="240"/>
      <c r="C4" s="241" t="str">
        <f>'7.sz.mell.'!F2</f>
        <v>Forintban!</v>
      </c>
    </row>
    <row r="5" spans="1:3" ht="13.5" thickBot="1" x14ac:dyDescent="0.25">
      <c r="A5" s="432" t="s">
        <v>204</v>
      </c>
      <c r="B5" s="242" t="s">
        <v>565</v>
      </c>
      <c r="C5" s="376" t="s">
        <v>56</v>
      </c>
    </row>
    <row r="6" spans="1:3" s="71" customFormat="1" ht="12.95" customHeight="1" thickBot="1" x14ac:dyDescent="0.25">
      <c r="A6" s="205"/>
      <c r="B6" s="206" t="s">
        <v>493</v>
      </c>
      <c r="C6" s="207" t="s">
        <v>494</v>
      </c>
    </row>
    <row r="7" spans="1:3" s="71" customFormat="1" ht="15.95" customHeight="1" thickBot="1" x14ac:dyDescent="0.25">
      <c r="A7" s="244"/>
      <c r="B7" s="245" t="s">
        <v>57</v>
      </c>
      <c r="C7" s="377"/>
    </row>
    <row r="8" spans="1:3" s="71" customFormat="1" ht="12" customHeight="1" thickBot="1" x14ac:dyDescent="0.25">
      <c r="A8" s="32" t="s">
        <v>19</v>
      </c>
      <c r="B8" s="21" t="s">
        <v>250</v>
      </c>
      <c r="C8" s="312">
        <f>+C9+C10+C11+C12+C13+C14</f>
        <v>146461524</v>
      </c>
    </row>
    <row r="9" spans="1:3" s="98" customFormat="1" ht="12" customHeight="1" x14ac:dyDescent="0.2">
      <c r="A9" s="460" t="s">
        <v>99</v>
      </c>
      <c r="B9" s="441" t="s">
        <v>251</v>
      </c>
      <c r="C9" s="315">
        <v>27640716</v>
      </c>
    </row>
    <row r="10" spans="1:3" s="99" customFormat="1" ht="12" customHeight="1" x14ac:dyDescent="0.2">
      <c r="A10" s="461" t="s">
        <v>100</v>
      </c>
      <c r="B10" s="442" t="s">
        <v>252</v>
      </c>
      <c r="C10" s="314">
        <v>35265384</v>
      </c>
    </row>
    <row r="11" spans="1:3" s="99" customFormat="1" ht="12" customHeight="1" x14ac:dyDescent="0.2">
      <c r="A11" s="461" t="s">
        <v>101</v>
      </c>
      <c r="B11" s="442" t="s">
        <v>552</v>
      </c>
      <c r="C11" s="314">
        <v>46381626</v>
      </c>
    </row>
    <row r="12" spans="1:3" s="99" customFormat="1" ht="12" customHeight="1" x14ac:dyDescent="0.2">
      <c r="A12" s="461" t="s">
        <v>102</v>
      </c>
      <c r="B12" s="442" t="s">
        <v>254</v>
      </c>
      <c r="C12" s="314">
        <v>1879130</v>
      </c>
    </row>
    <row r="13" spans="1:3" s="99" customFormat="1" ht="12" customHeight="1" x14ac:dyDescent="0.2">
      <c r="A13" s="461" t="s">
        <v>147</v>
      </c>
      <c r="B13" s="442" t="s">
        <v>506</v>
      </c>
      <c r="C13" s="314">
        <v>34704002</v>
      </c>
    </row>
    <row r="14" spans="1:3" s="98" customFormat="1" ht="12" customHeight="1" thickBot="1" x14ac:dyDescent="0.25">
      <c r="A14" s="462" t="s">
        <v>103</v>
      </c>
      <c r="B14" s="590" t="s">
        <v>577</v>
      </c>
      <c r="C14" s="314">
        <v>590666</v>
      </c>
    </row>
    <row r="15" spans="1:3" s="98" customFormat="1" ht="12" customHeight="1" thickBot="1" x14ac:dyDescent="0.25">
      <c r="A15" s="32" t="s">
        <v>20</v>
      </c>
      <c r="B15" s="307" t="s">
        <v>255</v>
      </c>
      <c r="C15" s="312">
        <f>+C16+C17+C18+C19+C20</f>
        <v>420261167</v>
      </c>
    </row>
    <row r="16" spans="1:3" s="98" customFormat="1" ht="12" customHeight="1" x14ac:dyDescent="0.2">
      <c r="A16" s="460" t="s">
        <v>105</v>
      </c>
      <c r="B16" s="441" t="s">
        <v>256</v>
      </c>
      <c r="C16" s="315"/>
    </row>
    <row r="17" spans="1:3" s="98" customFormat="1" ht="12" customHeight="1" x14ac:dyDescent="0.2">
      <c r="A17" s="461" t="s">
        <v>106</v>
      </c>
      <c r="B17" s="442" t="s">
        <v>257</v>
      </c>
      <c r="C17" s="314"/>
    </row>
    <row r="18" spans="1:3" s="98" customFormat="1" ht="12" customHeight="1" x14ac:dyDescent="0.2">
      <c r="A18" s="461" t="s">
        <v>107</v>
      </c>
      <c r="B18" s="442" t="s">
        <v>422</v>
      </c>
      <c r="C18" s="314"/>
    </row>
    <row r="19" spans="1:3" s="98" customFormat="1" ht="12" customHeight="1" x14ac:dyDescent="0.2">
      <c r="A19" s="461" t="s">
        <v>108</v>
      </c>
      <c r="B19" s="442" t="s">
        <v>423</v>
      </c>
      <c r="C19" s="314"/>
    </row>
    <row r="20" spans="1:3" s="98" customFormat="1" ht="12" customHeight="1" x14ac:dyDescent="0.2">
      <c r="A20" s="461" t="s">
        <v>109</v>
      </c>
      <c r="B20" s="442" t="s">
        <v>258</v>
      </c>
      <c r="C20" s="314">
        <v>420261167</v>
      </c>
    </row>
    <row r="21" spans="1:3" s="99" customFormat="1" ht="12" customHeight="1" thickBot="1" x14ac:dyDescent="0.25">
      <c r="A21" s="462" t="s">
        <v>118</v>
      </c>
      <c r="B21" s="590" t="s">
        <v>578</v>
      </c>
      <c r="C21" s="316">
        <v>332538956</v>
      </c>
    </row>
    <row r="22" spans="1:3" s="99" customFormat="1" ht="12" customHeight="1" thickBot="1" x14ac:dyDescent="0.25">
      <c r="A22" s="32" t="s">
        <v>21</v>
      </c>
      <c r="B22" s="21" t="s">
        <v>260</v>
      </c>
      <c r="C22" s="312">
        <f>+C23+C24+C25+C26+C27</f>
        <v>2256000</v>
      </c>
    </row>
    <row r="23" spans="1:3" s="99" customFormat="1" ht="12" customHeight="1" x14ac:dyDescent="0.2">
      <c r="A23" s="460" t="s">
        <v>88</v>
      </c>
      <c r="B23" s="441" t="s">
        <v>261</v>
      </c>
      <c r="C23" s="315">
        <v>2256000</v>
      </c>
    </row>
    <row r="24" spans="1:3" s="98" customFormat="1" ht="12" customHeight="1" x14ac:dyDescent="0.2">
      <c r="A24" s="461" t="s">
        <v>89</v>
      </c>
      <c r="B24" s="442" t="s">
        <v>262</v>
      </c>
      <c r="C24" s="314"/>
    </row>
    <row r="25" spans="1:3" s="99" customFormat="1" ht="12" customHeight="1" x14ac:dyDescent="0.2">
      <c r="A25" s="461" t="s">
        <v>90</v>
      </c>
      <c r="B25" s="442" t="s">
        <v>424</v>
      </c>
      <c r="C25" s="314"/>
    </row>
    <row r="26" spans="1:3" s="99" customFormat="1" ht="12" customHeight="1" x14ac:dyDescent="0.2">
      <c r="A26" s="461" t="s">
        <v>91</v>
      </c>
      <c r="B26" s="442" t="s">
        <v>425</v>
      </c>
      <c r="C26" s="314"/>
    </row>
    <row r="27" spans="1:3" s="99" customFormat="1" ht="12" customHeight="1" x14ac:dyDescent="0.2">
      <c r="A27" s="461" t="s">
        <v>170</v>
      </c>
      <c r="B27" s="442" t="s">
        <v>263</v>
      </c>
      <c r="C27" s="314"/>
    </row>
    <row r="28" spans="1:3" s="99" customFormat="1" ht="12" customHeight="1" thickBot="1" x14ac:dyDescent="0.25">
      <c r="A28" s="462" t="s">
        <v>171</v>
      </c>
      <c r="B28" s="590" t="s">
        <v>570</v>
      </c>
      <c r="C28" s="591"/>
    </row>
    <row r="29" spans="1:3" s="99" customFormat="1" ht="12" customHeight="1" thickBot="1" x14ac:dyDescent="0.25">
      <c r="A29" s="32" t="s">
        <v>172</v>
      </c>
      <c r="B29" s="21" t="s">
        <v>562</v>
      </c>
      <c r="C29" s="318">
        <f>+C30+C32+C34+C35+C36</f>
        <v>16821895</v>
      </c>
    </row>
    <row r="30" spans="1:3" s="99" customFormat="1" ht="12" customHeight="1" x14ac:dyDescent="0.2">
      <c r="A30" s="460" t="s">
        <v>266</v>
      </c>
      <c r="B30" s="441" t="s">
        <v>580</v>
      </c>
      <c r="C30" s="436">
        <v>2625515</v>
      </c>
    </row>
    <row r="31" spans="1:3" s="99" customFormat="1" ht="12" customHeight="1" x14ac:dyDescent="0.2">
      <c r="A31" s="461" t="s">
        <v>267</v>
      </c>
      <c r="B31" s="442" t="s">
        <v>558</v>
      </c>
      <c r="C31" s="314"/>
    </row>
    <row r="32" spans="1:3" s="99" customFormat="1" ht="12" customHeight="1" x14ac:dyDescent="0.2">
      <c r="A32" s="461" t="s">
        <v>268</v>
      </c>
      <c r="B32" s="442" t="s">
        <v>559</v>
      </c>
      <c r="C32" s="314">
        <v>10645415</v>
      </c>
    </row>
    <row r="33" spans="1:3" s="99" customFormat="1" ht="12" customHeight="1" x14ac:dyDescent="0.2">
      <c r="A33" s="461" t="s">
        <v>269</v>
      </c>
      <c r="B33" s="442" t="s">
        <v>560</v>
      </c>
      <c r="C33" s="314"/>
    </row>
    <row r="34" spans="1:3" s="99" customFormat="1" ht="12" customHeight="1" x14ac:dyDescent="0.2">
      <c r="A34" s="461" t="s">
        <v>554</v>
      </c>
      <c r="B34" s="442" t="s">
        <v>270</v>
      </c>
      <c r="C34" s="314">
        <v>2259190</v>
      </c>
    </row>
    <row r="35" spans="1:3" s="99" customFormat="1" ht="12" customHeight="1" x14ac:dyDescent="0.2">
      <c r="A35" s="461" t="s">
        <v>555</v>
      </c>
      <c r="B35" s="442" t="s">
        <v>271</v>
      </c>
      <c r="C35" s="314"/>
    </row>
    <row r="36" spans="1:3" s="99" customFormat="1" ht="12" customHeight="1" thickBot="1" x14ac:dyDescent="0.25">
      <c r="A36" s="462" t="s">
        <v>556</v>
      </c>
      <c r="B36" s="541" t="s">
        <v>272</v>
      </c>
      <c r="C36" s="316">
        <v>1291775</v>
      </c>
    </row>
    <row r="37" spans="1:3" s="99" customFormat="1" ht="12" customHeight="1" thickBot="1" x14ac:dyDescent="0.25">
      <c r="A37" s="32" t="s">
        <v>23</v>
      </c>
      <c r="B37" s="21" t="s">
        <v>434</v>
      </c>
      <c r="C37" s="312">
        <f>SUM(C38:C48)</f>
        <v>29009915</v>
      </c>
    </row>
    <row r="38" spans="1:3" s="99" customFormat="1" ht="12" customHeight="1" x14ac:dyDescent="0.2">
      <c r="A38" s="460" t="s">
        <v>92</v>
      </c>
      <c r="B38" s="441" t="s">
        <v>275</v>
      </c>
      <c r="C38" s="315">
        <v>184700</v>
      </c>
    </row>
    <row r="39" spans="1:3" s="99" customFormat="1" ht="12" customHeight="1" x14ac:dyDescent="0.2">
      <c r="A39" s="461" t="s">
        <v>93</v>
      </c>
      <c r="B39" s="442" t="s">
        <v>276</v>
      </c>
      <c r="C39" s="314">
        <v>13753899</v>
      </c>
    </row>
    <row r="40" spans="1:3" s="99" customFormat="1" ht="12" customHeight="1" x14ac:dyDescent="0.2">
      <c r="A40" s="461" t="s">
        <v>94</v>
      </c>
      <c r="B40" s="442" t="s">
        <v>277</v>
      </c>
      <c r="C40" s="314">
        <v>3732245</v>
      </c>
    </row>
    <row r="41" spans="1:3" s="99" customFormat="1" ht="12" customHeight="1" x14ac:dyDescent="0.2">
      <c r="A41" s="461" t="s">
        <v>174</v>
      </c>
      <c r="B41" s="442" t="s">
        <v>278</v>
      </c>
      <c r="C41" s="314"/>
    </row>
    <row r="42" spans="1:3" s="99" customFormat="1" ht="12" customHeight="1" x14ac:dyDescent="0.2">
      <c r="A42" s="461" t="s">
        <v>175</v>
      </c>
      <c r="B42" s="442" t="s">
        <v>279</v>
      </c>
      <c r="C42" s="314">
        <v>6474200</v>
      </c>
    </row>
    <row r="43" spans="1:3" s="99" customFormat="1" ht="12" customHeight="1" x14ac:dyDescent="0.2">
      <c r="A43" s="461" t="s">
        <v>176</v>
      </c>
      <c r="B43" s="442" t="s">
        <v>280</v>
      </c>
      <c r="C43" s="314">
        <v>4864871</v>
      </c>
    </row>
    <row r="44" spans="1:3" s="99" customFormat="1" ht="12" customHeight="1" x14ac:dyDescent="0.2">
      <c r="A44" s="461" t="s">
        <v>177</v>
      </c>
      <c r="B44" s="442" t="s">
        <v>281</v>
      </c>
      <c r="C44" s="314"/>
    </row>
    <row r="45" spans="1:3" s="99" customFormat="1" ht="12" customHeight="1" x14ac:dyDescent="0.2">
      <c r="A45" s="461" t="s">
        <v>178</v>
      </c>
      <c r="B45" s="442" t="s">
        <v>561</v>
      </c>
      <c r="C45" s="314"/>
    </row>
    <row r="46" spans="1:3" s="99" customFormat="1" ht="12" customHeight="1" x14ac:dyDescent="0.2">
      <c r="A46" s="461" t="s">
        <v>273</v>
      </c>
      <c r="B46" s="442" t="s">
        <v>283</v>
      </c>
      <c r="C46" s="317"/>
    </row>
    <row r="47" spans="1:3" s="99" customFormat="1" ht="12" customHeight="1" x14ac:dyDescent="0.2">
      <c r="A47" s="462" t="s">
        <v>274</v>
      </c>
      <c r="B47" s="443" t="s">
        <v>436</v>
      </c>
      <c r="C47" s="427"/>
    </row>
    <row r="48" spans="1:3" s="99" customFormat="1" ht="12" customHeight="1" thickBot="1" x14ac:dyDescent="0.25">
      <c r="A48" s="462" t="s">
        <v>435</v>
      </c>
      <c r="B48" s="590" t="s">
        <v>579</v>
      </c>
      <c r="C48" s="595"/>
    </row>
    <row r="49" spans="1:3" s="99" customFormat="1" ht="12" customHeight="1" thickBot="1" x14ac:dyDescent="0.25">
      <c r="A49" s="32" t="s">
        <v>24</v>
      </c>
      <c r="B49" s="21" t="s">
        <v>285</v>
      </c>
      <c r="C49" s="312">
        <f>SUM(C50:C54)</f>
        <v>0</v>
      </c>
    </row>
    <row r="50" spans="1:3" s="99" customFormat="1" ht="12" customHeight="1" x14ac:dyDescent="0.2">
      <c r="A50" s="460" t="s">
        <v>95</v>
      </c>
      <c r="B50" s="441" t="s">
        <v>289</v>
      </c>
      <c r="C50" s="485"/>
    </row>
    <row r="51" spans="1:3" s="99" customFormat="1" ht="12" customHeight="1" x14ac:dyDescent="0.2">
      <c r="A51" s="461" t="s">
        <v>96</v>
      </c>
      <c r="B51" s="442" t="s">
        <v>290</v>
      </c>
      <c r="C51" s="317"/>
    </row>
    <row r="52" spans="1:3" s="99" customFormat="1" ht="12" customHeight="1" x14ac:dyDescent="0.2">
      <c r="A52" s="461" t="s">
        <v>286</v>
      </c>
      <c r="B52" s="442" t="s">
        <v>291</v>
      </c>
      <c r="C52" s="317"/>
    </row>
    <row r="53" spans="1:3" s="99" customFormat="1" ht="12" customHeight="1" x14ac:dyDescent="0.2">
      <c r="A53" s="461" t="s">
        <v>287</v>
      </c>
      <c r="B53" s="442" t="s">
        <v>292</v>
      </c>
      <c r="C53" s="317"/>
    </row>
    <row r="54" spans="1:3" s="99" customFormat="1" ht="12" customHeight="1" thickBot="1" x14ac:dyDescent="0.25">
      <c r="A54" s="462" t="s">
        <v>288</v>
      </c>
      <c r="B54" s="443" t="s">
        <v>293</v>
      </c>
      <c r="C54" s="427"/>
    </row>
    <row r="55" spans="1:3" s="99" customFormat="1" ht="12" customHeight="1" thickBot="1" x14ac:dyDescent="0.25">
      <c r="A55" s="32" t="s">
        <v>179</v>
      </c>
      <c r="B55" s="21" t="s">
        <v>294</v>
      </c>
      <c r="C55" s="312">
        <f>SUM(C56:C58)</f>
        <v>4667000</v>
      </c>
    </row>
    <row r="56" spans="1:3" s="99" customFormat="1" ht="12" customHeight="1" x14ac:dyDescent="0.2">
      <c r="A56" s="460" t="s">
        <v>97</v>
      </c>
      <c r="B56" s="441" t="s">
        <v>295</v>
      </c>
      <c r="C56" s="315"/>
    </row>
    <row r="57" spans="1:3" s="99" customFormat="1" ht="12" customHeight="1" x14ac:dyDescent="0.2">
      <c r="A57" s="461" t="s">
        <v>98</v>
      </c>
      <c r="B57" s="442" t="s">
        <v>426</v>
      </c>
      <c r="C57" s="314"/>
    </row>
    <row r="58" spans="1:3" s="99" customFormat="1" ht="12" customHeight="1" x14ac:dyDescent="0.2">
      <c r="A58" s="461" t="s">
        <v>298</v>
      </c>
      <c r="B58" s="442" t="s">
        <v>296</v>
      </c>
      <c r="C58" s="314">
        <v>4667000</v>
      </c>
    </row>
    <row r="59" spans="1:3" s="99" customFormat="1" ht="12" customHeight="1" thickBot="1" x14ac:dyDescent="0.25">
      <c r="A59" s="462" t="s">
        <v>299</v>
      </c>
      <c r="B59" s="443" t="s">
        <v>297</v>
      </c>
      <c r="C59" s="316"/>
    </row>
    <row r="60" spans="1:3" s="99" customFormat="1" ht="12" customHeight="1" thickBot="1" x14ac:dyDescent="0.25">
      <c r="A60" s="32" t="s">
        <v>26</v>
      </c>
      <c r="B60" s="307" t="s">
        <v>300</v>
      </c>
      <c r="C60" s="312">
        <f>SUM(C61:C63)</f>
        <v>2500000</v>
      </c>
    </row>
    <row r="61" spans="1:3" s="99" customFormat="1" ht="12" customHeight="1" x14ac:dyDescent="0.2">
      <c r="A61" s="460" t="s">
        <v>180</v>
      </c>
      <c r="B61" s="441" t="s">
        <v>302</v>
      </c>
      <c r="C61" s="317"/>
    </row>
    <row r="62" spans="1:3" s="99" customFormat="1" ht="12" customHeight="1" x14ac:dyDescent="0.2">
      <c r="A62" s="461" t="s">
        <v>181</v>
      </c>
      <c r="B62" s="442" t="s">
        <v>427</v>
      </c>
      <c r="C62" s="317"/>
    </row>
    <row r="63" spans="1:3" s="99" customFormat="1" ht="12" customHeight="1" x14ac:dyDescent="0.2">
      <c r="A63" s="461" t="s">
        <v>228</v>
      </c>
      <c r="B63" s="442" t="s">
        <v>303</v>
      </c>
      <c r="C63" s="317">
        <v>2500000</v>
      </c>
    </row>
    <row r="64" spans="1:3" s="99" customFormat="1" ht="12" customHeight="1" thickBot="1" x14ac:dyDescent="0.25">
      <c r="A64" s="462" t="s">
        <v>301</v>
      </c>
      <c r="B64" s="443" t="s">
        <v>304</v>
      </c>
      <c r="C64" s="317"/>
    </row>
    <row r="65" spans="1:3" s="99" customFormat="1" ht="12" customHeight="1" thickBot="1" x14ac:dyDescent="0.25">
      <c r="A65" s="32" t="s">
        <v>27</v>
      </c>
      <c r="B65" s="21" t="s">
        <v>305</v>
      </c>
      <c r="C65" s="318">
        <f>+C8+C15+C22+C29+C37+C49+C55+C60</f>
        <v>621977501</v>
      </c>
    </row>
    <row r="66" spans="1:3" s="99" customFormat="1" ht="12" customHeight="1" thickBot="1" x14ac:dyDescent="0.2">
      <c r="A66" s="463" t="s">
        <v>393</v>
      </c>
      <c r="B66" s="307" t="s">
        <v>307</v>
      </c>
      <c r="C66" s="312">
        <f>SUM(C67:C69)</f>
        <v>0</v>
      </c>
    </row>
    <row r="67" spans="1:3" s="99" customFormat="1" ht="12" customHeight="1" x14ac:dyDescent="0.2">
      <c r="A67" s="460" t="s">
        <v>335</v>
      </c>
      <c r="B67" s="441" t="s">
        <v>308</v>
      </c>
      <c r="C67" s="317"/>
    </row>
    <row r="68" spans="1:3" s="99" customFormat="1" ht="12" customHeight="1" x14ac:dyDescent="0.2">
      <c r="A68" s="461" t="s">
        <v>344</v>
      </c>
      <c r="B68" s="442" t="s">
        <v>309</v>
      </c>
      <c r="C68" s="317"/>
    </row>
    <row r="69" spans="1:3" s="99" customFormat="1" ht="12" customHeight="1" thickBot="1" x14ac:dyDescent="0.25">
      <c r="A69" s="462" t="s">
        <v>345</v>
      </c>
      <c r="B69" s="444" t="s">
        <v>461</v>
      </c>
      <c r="C69" s="317"/>
    </row>
    <row r="70" spans="1:3" s="99" customFormat="1" ht="12" customHeight="1" thickBot="1" x14ac:dyDescent="0.2">
      <c r="A70" s="463" t="s">
        <v>311</v>
      </c>
      <c r="B70" s="307" t="s">
        <v>312</v>
      </c>
      <c r="C70" s="312">
        <f>SUM(C71:C74)</f>
        <v>0</v>
      </c>
    </row>
    <row r="71" spans="1:3" s="99" customFormat="1" ht="12" customHeight="1" x14ac:dyDescent="0.2">
      <c r="A71" s="460" t="s">
        <v>148</v>
      </c>
      <c r="B71" s="441" t="s">
        <v>313</v>
      </c>
      <c r="C71" s="317"/>
    </row>
    <row r="72" spans="1:3" s="99" customFormat="1" ht="12" customHeight="1" x14ac:dyDescent="0.2">
      <c r="A72" s="461" t="s">
        <v>149</v>
      </c>
      <c r="B72" s="442" t="s">
        <v>572</v>
      </c>
      <c r="C72" s="317"/>
    </row>
    <row r="73" spans="1:3" s="99" customFormat="1" ht="12" customHeight="1" x14ac:dyDescent="0.2">
      <c r="A73" s="461" t="s">
        <v>336</v>
      </c>
      <c r="B73" s="442" t="s">
        <v>314</v>
      </c>
      <c r="C73" s="317"/>
    </row>
    <row r="74" spans="1:3" s="99" customFormat="1" ht="12" customHeight="1" thickBot="1" x14ac:dyDescent="0.25">
      <c r="A74" s="462" t="s">
        <v>337</v>
      </c>
      <c r="B74" s="309" t="s">
        <v>573</v>
      </c>
      <c r="C74" s="317"/>
    </row>
    <row r="75" spans="1:3" s="99" customFormat="1" ht="12" customHeight="1" thickBot="1" x14ac:dyDescent="0.2">
      <c r="A75" s="463" t="s">
        <v>315</v>
      </c>
      <c r="B75" s="307" t="s">
        <v>316</v>
      </c>
      <c r="C75" s="312">
        <f>SUM(C76:C77)</f>
        <v>168321551</v>
      </c>
    </row>
    <row r="76" spans="1:3" s="99" customFormat="1" ht="12" customHeight="1" x14ac:dyDescent="0.2">
      <c r="A76" s="460" t="s">
        <v>338</v>
      </c>
      <c r="B76" s="441" t="s">
        <v>317</v>
      </c>
      <c r="C76" s="317">
        <v>168321551</v>
      </c>
    </row>
    <row r="77" spans="1:3" s="99" customFormat="1" ht="12" customHeight="1" thickBot="1" x14ac:dyDescent="0.25">
      <c r="A77" s="462" t="s">
        <v>339</v>
      </c>
      <c r="B77" s="443" t="s">
        <v>318</v>
      </c>
      <c r="C77" s="317"/>
    </row>
    <row r="78" spans="1:3" s="98" customFormat="1" ht="12" customHeight="1" thickBot="1" x14ac:dyDescent="0.2">
      <c r="A78" s="463" t="s">
        <v>319</v>
      </c>
      <c r="B78" s="307" t="s">
        <v>320</v>
      </c>
      <c r="C78" s="312">
        <f>SUM(C79:C81)</f>
        <v>0</v>
      </c>
    </row>
    <row r="79" spans="1:3" s="99" customFormat="1" ht="12" customHeight="1" x14ac:dyDescent="0.2">
      <c r="A79" s="460" t="s">
        <v>340</v>
      </c>
      <c r="B79" s="441" t="s">
        <v>321</v>
      </c>
      <c r="C79" s="317"/>
    </row>
    <row r="80" spans="1:3" s="99" customFormat="1" ht="12" customHeight="1" x14ac:dyDescent="0.2">
      <c r="A80" s="461" t="s">
        <v>341</v>
      </c>
      <c r="B80" s="442" t="s">
        <v>322</v>
      </c>
      <c r="C80" s="317"/>
    </row>
    <row r="81" spans="1:3" s="99" customFormat="1" ht="12" customHeight="1" thickBot="1" x14ac:dyDescent="0.25">
      <c r="A81" s="462" t="s">
        <v>342</v>
      </c>
      <c r="B81" s="443" t="s">
        <v>574</v>
      </c>
      <c r="C81" s="317"/>
    </row>
    <row r="82" spans="1:3" s="99" customFormat="1" ht="12" customHeight="1" thickBot="1" x14ac:dyDescent="0.2">
      <c r="A82" s="463" t="s">
        <v>323</v>
      </c>
      <c r="B82" s="307" t="s">
        <v>343</v>
      </c>
      <c r="C82" s="312">
        <f>SUM(C83:C86)</f>
        <v>0</v>
      </c>
    </row>
    <row r="83" spans="1:3" s="99" customFormat="1" ht="12" customHeight="1" x14ac:dyDescent="0.2">
      <c r="A83" s="464" t="s">
        <v>324</v>
      </c>
      <c r="B83" s="441" t="s">
        <v>325</v>
      </c>
      <c r="C83" s="317"/>
    </row>
    <row r="84" spans="1:3" s="99" customFormat="1" ht="12" customHeight="1" x14ac:dyDescent="0.2">
      <c r="A84" s="465" t="s">
        <v>326</v>
      </c>
      <c r="B84" s="442" t="s">
        <v>327</v>
      </c>
      <c r="C84" s="317"/>
    </row>
    <row r="85" spans="1:3" s="99" customFormat="1" ht="12" customHeight="1" x14ac:dyDescent="0.2">
      <c r="A85" s="465" t="s">
        <v>328</v>
      </c>
      <c r="B85" s="442" t="s">
        <v>329</v>
      </c>
      <c r="C85" s="317"/>
    </row>
    <row r="86" spans="1:3" s="98" customFormat="1" ht="12" customHeight="1" thickBot="1" x14ac:dyDescent="0.25">
      <c r="A86" s="466" t="s">
        <v>330</v>
      </c>
      <c r="B86" s="443" t="s">
        <v>331</v>
      </c>
      <c r="C86" s="317"/>
    </row>
    <row r="87" spans="1:3" s="98" customFormat="1" ht="12" customHeight="1" thickBot="1" x14ac:dyDescent="0.2">
      <c r="A87" s="463" t="s">
        <v>332</v>
      </c>
      <c r="B87" s="307" t="s">
        <v>475</v>
      </c>
      <c r="C87" s="486"/>
    </row>
    <row r="88" spans="1:3" s="98" customFormat="1" ht="12" customHeight="1" thickBot="1" x14ac:dyDescent="0.2">
      <c r="A88" s="463" t="s">
        <v>507</v>
      </c>
      <c r="B88" s="307" t="s">
        <v>333</v>
      </c>
      <c r="C88" s="486"/>
    </row>
    <row r="89" spans="1:3" s="98" customFormat="1" ht="12" customHeight="1" thickBot="1" x14ac:dyDescent="0.2">
      <c r="A89" s="463" t="s">
        <v>508</v>
      </c>
      <c r="B89" s="448" t="s">
        <v>478</v>
      </c>
      <c r="C89" s="318">
        <f>+C66+C70+C75+C78+C82+C88+C87</f>
        <v>168321551</v>
      </c>
    </row>
    <row r="90" spans="1:3" s="98" customFormat="1" ht="12" customHeight="1" thickBot="1" x14ac:dyDescent="0.2">
      <c r="A90" s="467" t="s">
        <v>509</v>
      </c>
      <c r="B90" s="449" t="s">
        <v>510</v>
      </c>
      <c r="C90" s="318">
        <f>+C65+C89</f>
        <v>790299052</v>
      </c>
    </row>
    <row r="91" spans="1:3" s="99" customFormat="1" ht="15" customHeight="1" thickBot="1" x14ac:dyDescent="0.25">
      <c r="A91" s="250"/>
      <c r="B91" s="251"/>
      <c r="C91" s="382"/>
    </row>
    <row r="92" spans="1:3" s="71" customFormat="1" ht="16.5" customHeight="1" thickBot="1" x14ac:dyDescent="0.25">
      <c r="A92" s="254"/>
      <c r="B92" s="255" t="s">
        <v>58</v>
      </c>
      <c r="C92" s="384"/>
    </row>
    <row r="93" spans="1:3" s="100" customFormat="1" ht="12" customHeight="1" thickBot="1" x14ac:dyDescent="0.25">
      <c r="A93" s="433" t="s">
        <v>19</v>
      </c>
      <c r="B93" s="28" t="s">
        <v>514</v>
      </c>
      <c r="C93" s="311">
        <f>+C94+C95+C96+C97+C98+C111</f>
        <v>371092989</v>
      </c>
    </row>
    <row r="94" spans="1:3" ht="12" customHeight="1" x14ac:dyDescent="0.2">
      <c r="A94" s="468" t="s">
        <v>99</v>
      </c>
      <c r="B94" s="10" t="s">
        <v>50</v>
      </c>
      <c r="C94" s="313">
        <v>141332137</v>
      </c>
    </row>
    <row r="95" spans="1:3" ht="12" customHeight="1" x14ac:dyDescent="0.2">
      <c r="A95" s="461" t="s">
        <v>100</v>
      </c>
      <c r="B95" s="8" t="s">
        <v>182</v>
      </c>
      <c r="C95" s="314">
        <v>19704858</v>
      </c>
    </row>
    <row r="96" spans="1:3" ht="12" customHeight="1" x14ac:dyDescent="0.2">
      <c r="A96" s="461" t="s">
        <v>101</v>
      </c>
      <c r="B96" s="8" t="s">
        <v>139</v>
      </c>
      <c r="C96" s="316">
        <v>173586741</v>
      </c>
    </row>
    <row r="97" spans="1:3" ht="12" customHeight="1" x14ac:dyDescent="0.2">
      <c r="A97" s="461" t="s">
        <v>102</v>
      </c>
      <c r="B97" s="11" t="s">
        <v>183</v>
      </c>
      <c r="C97" s="316">
        <v>11094245</v>
      </c>
    </row>
    <row r="98" spans="1:3" ht="12" customHeight="1" x14ac:dyDescent="0.2">
      <c r="A98" s="461" t="s">
        <v>113</v>
      </c>
      <c r="B98" s="19" t="s">
        <v>184</v>
      </c>
      <c r="C98" s="316">
        <v>15875008</v>
      </c>
    </row>
    <row r="99" spans="1:3" ht="12" customHeight="1" x14ac:dyDescent="0.2">
      <c r="A99" s="461" t="s">
        <v>103</v>
      </c>
      <c r="B99" s="8" t="s">
        <v>511</v>
      </c>
      <c r="C99" s="316"/>
    </row>
    <row r="100" spans="1:3" ht="12" customHeight="1" x14ac:dyDescent="0.2">
      <c r="A100" s="461" t="s">
        <v>104</v>
      </c>
      <c r="B100" s="148" t="s">
        <v>441</v>
      </c>
      <c r="C100" s="316"/>
    </row>
    <row r="101" spans="1:3" ht="12" customHeight="1" x14ac:dyDescent="0.2">
      <c r="A101" s="461" t="s">
        <v>114</v>
      </c>
      <c r="B101" s="148" t="s">
        <v>440</v>
      </c>
      <c r="C101" s="316"/>
    </row>
    <row r="102" spans="1:3" ht="12" customHeight="1" x14ac:dyDescent="0.2">
      <c r="A102" s="461" t="s">
        <v>115</v>
      </c>
      <c r="B102" s="148" t="s">
        <v>349</v>
      </c>
      <c r="C102" s="316"/>
    </row>
    <row r="103" spans="1:3" ht="12" customHeight="1" x14ac:dyDescent="0.2">
      <c r="A103" s="461" t="s">
        <v>116</v>
      </c>
      <c r="B103" s="149" t="s">
        <v>350</v>
      </c>
      <c r="C103" s="316"/>
    </row>
    <row r="104" spans="1:3" ht="12" customHeight="1" x14ac:dyDescent="0.2">
      <c r="A104" s="461" t="s">
        <v>117</v>
      </c>
      <c r="B104" s="149" t="s">
        <v>351</v>
      </c>
      <c r="C104" s="316"/>
    </row>
    <row r="105" spans="1:3" ht="12" customHeight="1" x14ac:dyDescent="0.2">
      <c r="A105" s="461" t="s">
        <v>119</v>
      </c>
      <c r="B105" s="148" t="s">
        <v>352</v>
      </c>
      <c r="C105" s="316">
        <v>15323548</v>
      </c>
    </row>
    <row r="106" spans="1:3" ht="12" customHeight="1" x14ac:dyDescent="0.2">
      <c r="A106" s="461" t="s">
        <v>185</v>
      </c>
      <c r="B106" s="148" t="s">
        <v>353</v>
      </c>
      <c r="C106" s="316"/>
    </row>
    <row r="107" spans="1:3" ht="12" customHeight="1" x14ac:dyDescent="0.2">
      <c r="A107" s="461" t="s">
        <v>347</v>
      </c>
      <c r="B107" s="149" t="s">
        <v>354</v>
      </c>
      <c r="C107" s="316"/>
    </row>
    <row r="108" spans="1:3" ht="12" customHeight="1" x14ac:dyDescent="0.2">
      <c r="A108" s="469" t="s">
        <v>348</v>
      </c>
      <c r="B108" s="150" t="s">
        <v>355</v>
      </c>
      <c r="C108" s="316"/>
    </row>
    <row r="109" spans="1:3" ht="12" customHeight="1" x14ac:dyDescent="0.2">
      <c r="A109" s="461" t="s">
        <v>438</v>
      </c>
      <c r="B109" s="150" t="s">
        <v>356</v>
      </c>
      <c r="C109" s="316"/>
    </row>
    <row r="110" spans="1:3" ht="12" customHeight="1" x14ac:dyDescent="0.2">
      <c r="A110" s="461" t="s">
        <v>439</v>
      </c>
      <c r="B110" s="149" t="s">
        <v>357</v>
      </c>
      <c r="C110" s="314">
        <v>390000</v>
      </c>
    </row>
    <row r="111" spans="1:3" ht="12" customHeight="1" x14ac:dyDescent="0.2">
      <c r="A111" s="461" t="s">
        <v>443</v>
      </c>
      <c r="B111" s="11" t="s">
        <v>51</v>
      </c>
      <c r="C111" s="314">
        <v>9500000</v>
      </c>
    </row>
    <row r="112" spans="1:3" ht="12" customHeight="1" x14ac:dyDescent="0.2">
      <c r="A112" s="462" t="s">
        <v>444</v>
      </c>
      <c r="B112" s="8" t="s">
        <v>512</v>
      </c>
      <c r="C112" s="316"/>
    </row>
    <row r="113" spans="1:3" ht="12" customHeight="1" thickBot="1" x14ac:dyDescent="0.25">
      <c r="A113" s="470" t="s">
        <v>445</v>
      </c>
      <c r="B113" s="151" t="s">
        <v>513</v>
      </c>
      <c r="C113" s="320">
        <v>9500000</v>
      </c>
    </row>
    <row r="114" spans="1:3" ht="12" customHeight="1" thickBot="1" x14ac:dyDescent="0.25">
      <c r="A114" s="32" t="s">
        <v>20</v>
      </c>
      <c r="B114" s="27" t="s">
        <v>358</v>
      </c>
      <c r="C114" s="312">
        <f>+C115+C117+C119</f>
        <v>354138661</v>
      </c>
    </row>
    <row r="115" spans="1:3" ht="12" customHeight="1" x14ac:dyDescent="0.2">
      <c r="A115" s="460" t="s">
        <v>105</v>
      </c>
      <c r="B115" s="8" t="s">
        <v>227</v>
      </c>
      <c r="C115" s="315">
        <v>124770736</v>
      </c>
    </row>
    <row r="116" spans="1:3" ht="12" customHeight="1" x14ac:dyDescent="0.2">
      <c r="A116" s="460" t="s">
        <v>106</v>
      </c>
      <c r="B116" s="12" t="s">
        <v>362</v>
      </c>
      <c r="C116" s="315">
        <v>122280476</v>
      </c>
    </row>
    <row r="117" spans="1:3" ht="12" customHeight="1" x14ac:dyDescent="0.2">
      <c r="A117" s="460" t="s">
        <v>107</v>
      </c>
      <c r="B117" s="12" t="s">
        <v>186</v>
      </c>
      <c r="C117" s="314">
        <v>229367925</v>
      </c>
    </row>
    <row r="118" spans="1:3" ht="12" customHeight="1" x14ac:dyDescent="0.2">
      <c r="A118" s="460" t="s">
        <v>108</v>
      </c>
      <c r="B118" s="12" t="s">
        <v>363</v>
      </c>
      <c r="C118" s="279">
        <v>219800100</v>
      </c>
    </row>
    <row r="119" spans="1:3" ht="12" customHeight="1" x14ac:dyDescent="0.2">
      <c r="A119" s="460" t="s">
        <v>109</v>
      </c>
      <c r="B119" s="309" t="s">
        <v>229</v>
      </c>
      <c r="C119" s="279"/>
    </row>
    <row r="120" spans="1:3" ht="12" customHeight="1" x14ac:dyDescent="0.2">
      <c r="A120" s="460" t="s">
        <v>118</v>
      </c>
      <c r="B120" s="308" t="s">
        <v>428</v>
      </c>
      <c r="C120" s="279"/>
    </row>
    <row r="121" spans="1:3" ht="12" customHeight="1" x14ac:dyDescent="0.2">
      <c r="A121" s="460" t="s">
        <v>120</v>
      </c>
      <c r="B121" s="437" t="s">
        <v>368</v>
      </c>
      <c r="C121" s="279"/>
    </row>
    <row r="122" spans="1:3" ht="12" customHeight="1" x14ac:dyDescent="0.2">
      <c r="A122" s="460" t="s">
        <v>187</v>
      </c>
      <c r="B122" s="149" t="s">
        <v>351</v>
      </c>
      <c r="C122" s="279"/>
    </row>
    <row r="123" spans="1:3" ht="12" customHeight="1" x14ac:dyDescent="0.2">
      <c r="A123" s="460" t="s">
        <v>188</v>
      </c>
      <c r="B123" s="149" t="s">
        <v>367</v>
      </c>
      <c r="C123" s="279"/>
    </row>
    <row r="124" spans="1:3" ht="12" customHeight="1" x14ac:dyDescent="0.2">
      <c r="A124" s="460" t="s">
        <v>189</v>
      </c>
      <c r="B124" s="149" t="s">
        <v>366</v>
      </c>
      <c r="C124" s="279"/>
    </row>
    <row r="125" spans="1:3" ht="12" customHeight="1" x14ac:dyDescent="0.2">
      <c r="A125" s="460" t="s">
        <v>359</v>
      </c>
      <c r="B125" s="149" t="s">
        <v>354</v>
      </c>
      <c r="C125" s="279"/>
    </row>
    <row r="126" spans="1:3" ht="12" customHeight="1" x14ac:dyDescent="0.2">
      <c r="A126" s="460" t="s">
        <v>360</v>
      </c>
      <c r="B126" s="149" t="s">
        <v>365</v>
      </c>
      <c r="C126" s="279"/>
    </row>
    <row r="127" spans="1:3" ht="12" customHeight="1" thickBot="1" x14ac:dyDescent="0.25">
      <c r="A127" s="469" t="s">
        <v>361</v>
      </c>
      <c r="B127" s="149" t="s">
        <v>364</v>
      </c>
      <c r="C127" s="281"/>
    </row>
    <row r="128" spans="1:3" ht="12" customHeight="1" thickBot="1" x14ac:dyDescent="0.25">
      <c r="A128" s="32" t="s">
        <v>21</v>
      </c>
      <c r="B128" s="129" t="s">
        <v>448</v>
      </c>
      <c r="C128" s="312">
        <f>+C93+C114</f>
        <v>725231650</v>
      </c>
    </row>
    <row r="129" spans="1:11" ht="12" customHeight="1" thickBot="1" x14ac:dyDescent="0.25">
      <c r="A129" s="32" t="s">
        <v>22</v>
      </c>
      <c r="B129" s="129" t="s">
        <v>449</v>
      </c>
      <c r="C129" s="312">
        <f>+C130+C131+C132</f>
        <v>0</v>
      </c>
    </row>
    <row r="130" spans="1:11" s="100" customFormat="1" ht="12" customHeight="1" x14ac:dyDescent="0.2">
      <c r="A130" s="460" t="s">
        <v>266</v>
      </c>
      <c r="B130" s="9" t="s">
        <v>517</v>
      </c>
      <c r="C130" s="279"/>
    </row>
    <row r="131" spans="1:11" ht="12" customHeight="1" x14ac:dyDescent="0.2">
      <c r="A131" s="460" t="s">
        <v>267</v>
      </c>
      <c r="B131" s="9" t="s">
        <v>457</v>
      </c>
      <c r="C131" s="279"/>
    </row>
    <row r="132" spans="1:11" ht="12" customHeight="1" thickBot="1" x14ac:dyDescent="0.25">
      <c r="A132" s="469" t="s">
        <v>268</v>
      </c>
      <c r="B132" s="7" t="s">
        <v>516</v>
      </c>
      <c r="C132" s="279"/>
    </row>
    <row r="133" spans="1:11" ht="12" customHeight="1" thickBot="1" x14ac:dyDescent="0.25">
      <c r="A133" s="32" t="s">
        <v>23</v>
      </c>
      <c r="B133" s="129" t="s">
        <v>450</v>
      </c>
      <c r="C133" s="312">
        <f>+C134+C135+C136+C137+C138+C139</f>
        <v>0</v>
      </c>
    </row>
    <row r="134" spans="1:11" ht="12" customHeight="1" x14ac:dyDescent="0.2">
      <c r="A134" s="460" t="s">
        <v>92</v>
      </c>
      <c r="B134" s="9" t="s">
        <v>459</v>
      </c>
      <c r="C134" s="279"/>
    </row>
    <row r="135" spans="1:11" ht="12" customHeight="1" x14ac:dyDescent="0.2">
      <c r="A135" s="460" t="s">
        <v>93</v>
      </c>
      <c r="B135" s="9" t="s">
        <v>451</v>
      </c>
      <c r="C135" s="279"/>
    </row>
    <row r="136" spans="1:11" ht="12" customHeight="1" x14ac:dyDescent="0.2">
      <c r="A136" s="460" t="s">
        <v>94</v>
      </c>
      <c r="B136" s="9" t="s">
        <v>452</v>
      </c>
      <c r="C136" s="279"/>
    </row>
    <row r="137" spans="1:11" ht="12" customHeight="1" x14ac:dyDescent="0.2">
      <c r="A137" s="460" t="s">
        <v>174</v>
      </c>
      <c r="B137" s="9" t="s">
        <v>515</v>
      </c>
      <c r="C137" s="279"/>
    </row>
    <row r="138" spans="1:11" ht="12" customHeight="1" x14ac:dyDescent="0.2">
      <c r="A138" s="460" t="s">
        <v>175</v>
      </c>
      <c r="B138" s="9" t="s">
        <v>454</v>
      </c>
      <c r="C138" s="279"/>
    </row>
    <row r="139" spans="1:11" s="100" customFormat="1" ht="12" customHeight="1" thickBot="1" x14ac:dyDescent="0.25">
      <c r="A139" s="469" t="s">
        <v>176</v>
      </c>
      <c r="B139" s="7" t="s">
        <v>455</v>
      </c>
      <c r="C139" s="279"/>
    </row>
    <row r="140" spans="1:11" ht="12" customHeight="1" thickBot="1" x14ac:dyDescent="0.25">
      <c r="A140" s="32" t="s">
        <v>24</v>
      </c>
      <c r="B140" s="129" t="s">
        <v>543</v>
      </c>
      <c r="C140" s="318">
        <f>+C141+C142+C144+C145+C143</f>
        <v>65067402</v>
      </c>
      <c r="K140" s="261"/>
    </row>
    <row r="141" spans="1:11" x14ac:dyDescent="0.2">
      <c r="A141" s="460" t="s">
        <v>95</v>
      </c>
      <c r="B141" s="9" t="s">
        <v>369</v>
      </c>
      <c r="C141" s="279"/>
    </row>
    <row r="142" spans="1:11" ht="12" customHeight="1" x14ac:dyDescent="0.2">
      <c r="A142" s="460" t="s">
        <v>96</v>
      </c>
      <c r="B142" s="9" t="s">
        <v>370</v>
      </c>
      <c r="C142" s="279">
        <v>3886664</v>
      </c>
    </row>
    <row r="143" spans="1:11" ht="12" customHeight="1" x14ac:dyDescent="0.2">
      <c r="A143" s="460" t="s">
        <v>286</v>
      </c>
      <c r="B143" s="9" t="s">
        <v>542</v>
      </c>
      <c r="C143" s="279">
        <v>61180738</v>
      </c>
    </row>
    <row r="144" spans="1:11" s="100" customFormat="1" ht="12" customHeight="1" x14ac:dyDescent="0.2">
      <c r="A144" s="460" t="s">
        <v>287</v>
      </c>
      <c r="B144" s="9" t="s">
        <v>464</v>
      </c>
      <c r="C144" s="279"/>
    </row>
    <row r="145" spans="1:3" s="100" customFormat="1" ht="12" customHeight="1" thickBot="1" x14ac:dyDescent="0.25">
      <c r="A145" s="469" t="s">
        <v>288</v>
      </c>
      <c r="B145" s="7" t="s">
        <v>389</v>
      </c>
      <c r="C145" s="279"/>
    </row>
    <row r="146" spans="1:3" s="100" customFormat="1" ht="12" customHeight="1" thickBot="1" x14ac:dyDescent="0.25">
      <c r="A146" s="32" t="s">
        <v>25</v>
      </c>
      <c r="B146" s="129" t="s">
        <v>465</v>
      </c>
      <c r="C146" s="321">
        <f>+C147+C148+C149+C150+C151</f>
        <v>0</v>
      </c>
    </row>
    <row r="147" spans="1:3" s="100" customFormat="1" ht="12" customHeight="1" x14ac:dyDescent="0.2">
      <c r="A147" s="460" t="s">
        <v>97</v>
      </c>
      <c r="B147" s="9" t="s">
        <v>460</v>
      </c>
      <c r="C147" s="279"/>
    </row>
    <row r="148" spans="1:3" s="100" customFormat="1" ht="12" customHeight="1" x14ac:dyDescent="0.2">
      <c r="A148" s="460" t="s">
        <v>98</v>
      </c>
      <c r="B148" s="9" t="s">
        <v>467</v>
      </c>
      <c r="C148" s="279"/>
    </row>
    <row r="149" spans="1:3" s="100" customFormat="1" ht="12" customHeight="1" x14ac:dyDescent="0.2">
      <c r="A149" s="460" t="s">
        <v>298</v>
      </c>
      <c r="B149" s="9" t="s">
        <v>462</v>
      </c>
      <c r="C149" s="279"/>
    </row>
    <row r="150" spans="1:3" s="100" customFormat="1" ht="12" customHeight="1" x14ac:dyDescent="0.2">
      <c r="A150" s="460" t="s">
        <v>299</v>
      </c>
      <c r="B150" s="9" t="s">
        <v>518</v>
      </c>
      <c r="C150" s="279"/>
    </row>
    <row r="151" spans="1:3" ht="12.75" customHeight="1" thickBot="1" x14ac:dyDescent="0.25">
      <c r="A151" s="469" t="s">
        <v>466</v>
      </c>
      <c r="B151" s="7" t="s">
        <v>469</v>
      </c>
      <c r="C151" s="281"/>
    </row>
    <row r="152" spans="1:3" ht="12.75" customHeight="1" thickBot="1" x14ac:dyDescent="0.25">
      <c r="A152" s="516" t="s">
        <v>26</v>
      </c>
      <c r="B152" s="129" t="s">
        <v>470</v>
      </c>
      <c r="C152" s="321"/>
    </row>
    <row r="153" spans="1:3" ht="12.75" customHeight="1" thickBot="1" x14ac:dyDescent="0.25">
      <c r="A153" s="516" t="s">
        <v>27</v>
      </c>
      <c r="B153" s="129" t="s">
        <v>471</v>
      </c>
      <c r="C153" s="321"/>
    </row>
    <row r="154" spans="1:3" ht="12" customHeight="1" thickBot="1" x14ac:dyDescent="0.25">
      <c r="A154" s="32" t="s">
        <v>28</v>
      </c>
      <c r="B154" s="129" t="s">
        <v>473</v>
      </c>
      <c r="C154" s="451">
        <f>+C129+C133+C140+C146+C152+C153</f>
        <v>65067402</v>
      </c>
    </row>
    <row r="155" spans="1:3" ht="15" customHeight="1" thickBot="1" x14ac:dyDescent="0.25">
      <c r="A155" s="471" t="s">
        <v>29</v>
      </c>
      <c r="B155" s="403" t="s">
        <v>472</v>
      </c>
      <c r="C155" s="451">
        <f>+C128+C154</f>
        <v>790299052</v>
      </c>
    </row>
    <row r="156" spans="1:3" ht="13.5" thickBot="1" x14ac:dyDescent="0.25">
      <c r="A156" s="411"/>
      <c r="B156" s="412"/>
      <c r="C156" s="413"/>
    </row>
    <row r="157" spans="1:3" ht="15" customHeight="1" thickBot="1" x14ac:dyDescent="0.25">
      <c r="A157" s="259" t="s">
        <v>519</v>
      </c>
      <c r="B157" s="260"/>
      <c r="C157" s="126">
        <v>97</v>
      </c>
    </row>
    <row r="158" spans="1:3" ht="14.25" customHeight="1" thickBot="1" x14ac:dyDescent="0.25">
      <c r="A158" s="259" t="s">
        <v>205</v>
      </c>
      <c r="B158" s="260"/>
      <c r="C158" s="126">
        <v>90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K158"/>
  <sheetViews>
    <sheetView view="pageLayout" topLeftCell="A82" zoomScaleNormal="130" zoomScaleSheetLayoutView="85" workbookViewId="0">
      <selection activeCell="C98" sqref="C98"/>
    </sheetView>
  </sheetViews>
  <sheetFormatPr defaultRowHeight="12.75" x14ac:dyDescent="0.2"/>
  <cols>
    <col min="1" max="1" width="19.5" style="414" customWidth="1"/>
    <col min="2" max="2" width="72" style="415" customWidth="1"/>
    <col min="3" max="3" width="25" style="416" customWidth="1"/>
    <col min="4" max="16384" width="9.33203125" style="3"/>
  </cols>
  <sheetData>
    <row r="1" spans="1:3" s="2" customFormat="1" ht="16.5" customHeight="1" thickBot="1" x14ac:dyDescent="0.25">
      <c r="A1" s="236"/>
      <c r="B1" s="238"/>
      <c r="C1" s="587" t="str">
        <f>+CONCATENATE("9.1.1. melléklet a ……/",LEFT(ÖSSZEFÜGGÉSEK!A5,4),". (II.13.) önkormányzati rendelethez")</f>
        <v>9.1.1. melléklet a ……/2018. (II.13.) önkormányzati rendelethez</v>
      </c>
    </row>
    <row r="2" spans="1:3" s="96" customFormat="1" ht="21" customHeight="1" x14ac:dyDescent="0.2">
      <c r="A2" s="431" t="s">
        <v>62</v>
      </c>
      <c r="B2" s="373" t="s">
        <v>607</v>
      </c>
      <c r="C2" s="375" t="s">
        <v>55</v>
      </c>
    </row>
    <row r="3" spans="1:3" s="96" customFormat="1" ht="16.5" thickBot="1" x14ac:dyDescent="0.25">
      <c r="A3" s="239" t="s">
        <v>202</v>
      </c>
      <c r="B3" s="374" t="s">
        <v>429</v>
      </c>
      <c r="C3" s="515" t="s">
        <v>60</v>
      </c>
    </row>
    <row r="4" spans="1:3" s="97" customFormat="1" ht="15.95" customHeight="1" thickBot="1" x14ac:dyDescent="0.3">
      <c r="A4" s="240"/>
      <c r="B4" s="240"/>
      <c r="C4" s="241" t="str">
        <f>'9.1. sz. mell'!C4</f>
        <v>Forintban!</v>
      </c>
    </row>
    <row r="5" spans="1:3" ht="13.5" thickBot="1" x14ac:dyDescent="0.25">
      <c r="A5" s="432" t="s">
        <v>204</v>
      </c>
      <c r="B5" s="242" t="s">
        <v>565</v>
      </c>
      <c r="C5" s="376" t="s">
        <v>56</v>
      </c>
    </row>
    <row r="6" spans="1:3" s="71" customFormat="1" ht="12.95" customHeight="1" thickBot="1" x14ac:dyDescent="0.25">
      <c r="A6" s="205"/>
      <c r="B6" s="206" t="s">
        <v>493</v>
      </c>
      <c r="C6" s="207" t="s">
        <v>494</v>
      </c>
    </row>
    <row r="7" spans="1:3" s="71" customFormat="1" ht="15.95" customHeight="1" thickBot="1" x14ac:dyDescent="0.25">
      <c r="A7" s="244"/>
      <c r="B7" s="245" t="s">
        <v>57</v>
      </c>
      <c r="C7" s="377"/>
    </row>
    <row r="8" spans="1:3" s="71" customFormat="1" ht="12" customHeight="1" thickBot="1" x14ac:dyDescent="0.25">
      <c r="A8" s="32" t="s">
        <v>19</v>
      </c>
      <c r="B8" s="21" t="s">
        <v>250</v>
      </c>
      <c r="C8" s="312">
        <f>+C9+C10+C11+C12+C13+C14</f>
        <v>93801854</v>
      </c>
    </row>
    <row r="9" spans="1:3" s="98" customFormat="1" ht="12" customHeight="1" x14ac:dyDescent="0.2">
      <c r="A9" s="460" t="s">
        <v>99</v>
      </c>
      <c r="B9" s="441" t="s">
        <v>251</v>
      </c>
      <c r="C9" s="315">
        <v>21640716</v>
      </c>
    </row>
    <row r="10" spans="1:3" s="99" customFormat="1" ht="12" customHeight="1" x14ac:dyDescent="0.2">
      <c r="A10" s="461" t="s">
        <v>100</v>
      </c>
      <c r="B10" s="442" t="s">
        <v>252</v>
      </c>
      <c r="C10" s="314">
        <v>35265384</v>
      </c>
    </row>
    <row r="11" spans="1:3" s="99" customFormat="1" ht="12" customHeight="1" x14ac:dyDescent="0.2">
      <c r="A11" s="461" t="s">
        <v>101</v>
      </c>
      <c r="B11" s="442" t="s">
        <v>552</v>
      </c>
      <c r="C11" s="314">
        <v>36786754</v>
      </c>
    </row>
    <row r="12" spans="1:3" s="99" customFormat="1" ht="12" customHeight="1" x14ac:dyDescent="0.2">
      <c r="A12" s="461" t="s">
        <v>102</v>
      </c>
      <c r="B12" s="442" t="s">
        <v>254</v>
      </c>
      <c r="C12" s="314"/>
    </row>
    <row r="13" spans="1:3" s="99" customFormat="1" ht="12" customHeight="1" x14ac:dyDescent="0.2">
      <c r="A13" s="461" t="s">
        <v>147</v>
      </c>
      <c r="B13" s="442" t="s">
        <v>506</v>
      </c>
      <c r="C13" s="314"/>
    </row>
    <row r="14" spans="1:3" s="98" customFormat="1" ht="12" customHeight="1" thickBot="1" x14ac:dyDescent="0.25">
      <c r="A14" s="462" t="s">
        <v>103</v>
      </c>
      <c r="B14" s="443" t="s">
        <v>433</v>
      </c>
      <c r="C14" s="314">
        <v>109000</v>
      </c>
    </row>
    <row r="15" spans="1:3" s="98" customFormat="1" ht="12" customHeight="1" thickBot="1" x14ac:dyDescent="0.25">
      <c r="A15" s="32" t="s">
        <v>20</v>
      </c>
      <c r="B15" s="307" t="s">
        <v>255</v>
      </c>
      <c r="C15" s="312">
        <f>+C16+C17+C18+C19+C20</f>
        <v>81429702</v>
      </c>
    </row>
    <row r="16" spans="1:3" s="98" customFormat="1" ht="12" customHeight="1" x14ac:dyDescent="0.2">
      <c r="A16" s="460" t="s">
        <v>105</v>
      </c>
      <c r="B16" s="441" t="s">
        <v>256</v>
      </c>
      <c r="C16" s="315"/>
    </row>
    <row r="17" spans="1:3" s="98" customFormat="1" ht="12" customHeight="1" x14ac:dyDescent="0.2">
      <c r="A17" s="461" t="s">
        <v>106</v>
      </c>
      <c r="B17" s="442" t="s">
        <v>257</v>
      </c>
      <c r="C17" s="314"/>
    </row>
    <row r="18" spans="1:3" s="98" customFormat="1" ht="12" customHeight="1" x14ac:dyDescent="0.2">
      <c r="A18" s="461" t="s">
        <v>107</v>
      </c>
      <c r="B18" s="442" t="s">
        <v>422</v>
      </c>
      <c r="C18" s="314"/>
    </row>
    <row r="19" spans="1:3" s="98" customFormat="1" ht="12" customHeight="1" x14ac:dyDescent="0.2">
      <c r="A19" s="461" t="s">
        <v>108</v>
      </c>
      <c r="B19" s="442" t="s">
        <v>423</v>
      </c>
      <c r="C19" s="314"/>
    </row>
    <row r="20" spans="1:3" s="98" customFormat="1" ht="12" customHeight="1" x14ac:dyDescent="0.2">
      <c r="A20" s="461" t="s">
        <v>109</v>
      </c>
      <c r="B20" s="442" t="s">
        <v>258</v>
      </c>
      <c r="C20" s="314">
        <v>81429702</v>
      </c>
    </row>
    <row r="21" spans="1:3" s="99" customFormat="1" ht="12" customHeight="1" thickBot="1" x14ac:dyDescent="0.25">
      <c r="A21" s="462" t="s">
        <v>118</v>
      </c>
      <c r="B21" s="443" t="s">
        <v>259</v>
      </c>
      <c r="C21" s="316"/>
    </row>
    <row r="22" spans="1:3" s="99" customFormat="1" ht="12" customHeight="1" thickBot="1" x14ac:dyDescent="0.25">
      <c r="A22" s="32" t="s">
        <v>21</v>
      </c>
      <c r="B22" s="21" t="s">
        <v>260</v>
      </c>
      <c r="C22" s="312">
        <f>+C23+C24+C25+C26+C27</f>
        <v>0</v>
      </c>
    </row>
    <row r="23" spans="1:3" s="99" customFormat="1" ht="12" customHeight="1" x14ac:dyDescent="0.2">
      <c r="A23" s="460" t="s">
        <v>88</v>
      </c>
      <c r="B23" s="441" t="s">
        <v>261</v>
      </c>
      <c r="C23" s="315"/>
    </row>
    <row r="24" spans="1:3" s="98" customFormat="1" ht="12" customHeight="1" x14ac:dyDescent="0.2">
      <c r="A24" s="461" t="s">
        <v>89</v>
      </c>
      <c r="B24" s="442" t="s">
        <v>262</v>
      </c>
      <c r="C24" s="314"/>
    </row>
    <row r="25" spans="1:3" s="99" customFormat="1" ht="12" customHeight="1" x14ac:dyDescent="0.2">
      <c r="A25" s="461" t="s">
        <v>90</v>
      </c>
      <c r="B25" s="442" t="s">
        <v>424</v>
      </c>
      <c r="C25" s="314"/>
    </row>
    <row r="26" spans="1:3" s="99" customFormat="1" ht="12" customHeight="1" x14ac:dyDescent="0.2">
      <c r="A26" s="461" t="s">
        <v>91</v>
      </c>
      <c r="B26" s="442" t="s">
        <v>425</v>
      </c>
      <c r="C26" s="314"/>
    </row>
    <row r="27" spans="1:3" s="99" customFormat="1" ht="12" customHeight="1" x14ac:dyDescent="0.2">
      <c r="A27" s="461" t="s">
        <v>170</v>
      </c>
      <c r="B27" s="442" t="s">
        <v>263</v>
      </c>
      <c r="C27" s="314"/>
    </row>
    <row r="28" spans="1:3" s="99" customFormat="1" ht="12" customHeight="1" thickBot="1" x14ac:dyDescent="0.25">
      <c r="A28" s="462" t="s">
        <v>171</v>
      </c>
      <c r="B28" s="443" t="s">
        <v>264</v>
      </c>
      <c r="C28" s="316"/>
    </row>
    <row r="29" spans="1:3" s="99" customFormat="1" ht="12" customHeight="1" thickBot="1" x14ac:dyDescent="0.25">
      <c r="A29" s="32" t="s">
        <v>172</v>
      </c>
      <c r="B29" s="21" t="s">
        <v>562</v>
      </c>
      <c r="C29" s="318">
        <f>SUM(C30:C36)</f>
        <v>0</v>
      </c>
    </row>
    <row r="30" spans="1:3" s="99" customFormat="1" ht="12" customHeight="1" x14ac:dyDescent="0.2">
      <c r="A30" s="460" t="s">
        <v>266</v>
      </c>
      <c r="B30" s="441" t="s">
        <v>557</v>
      </c>
      <c r="C30" s="315"/>
    </row>
    <row r="31" spans="1:3" s="99" customFormat="1" ht="12" customHeight="1" x14ac:dyDescent="0.2">
      <c r="A31" s="461" t="s">
        <v>267</v>
      </c>
      <c r="B31" s="442" t="s">
        <v>558</v>
      </c>
      <c r="C31" s="314"/>
    </row>
    <row r="32" spans="1:3" s="99" customFormat="1" ht="12" customHeight="1" x14ac:dyDescent="0.2">
      <c r="A32" s="461" t="s">
        <v>268</v>
      </c>
      <c r="B32" s="442" t="s">
        <v>559</v>
      </c>
      <c r="C32" s="314"/>
    </row>
    <row r="33" spans="1:3" s="99" customFormat="1" ht="12" customHeight="1" x14ac:dyDescent="0.2">
      <c r="A33" s="461" t="s">
        <v>269</v>
      </c>
      <c r="B33" s="442" t="s">
        <v>560</v>
      </c>
      <c r="C33" s="314"/>
    </row>
    <row r="34" spans="1:3" s="99" customFormat="1" ht="12" customHeight="1" x14ac:dyDescent="0.2">
      <c r="A34" s="461" t="s">
        <v>554</v>
      </c>
      <c r="B34" s="442" t="s">
        <v>270</v>
      </c>
      <c r="C34" s="314"/>
    </row>
    <row r="35" spans="1:3" s="99" customFormat="1" ht="12" customHeight="1" x14ac:dyDescent="0.2">
      <c r="A35" s="461" t="s">
        <v>555</v>
      </c>
      <c r="B35" s="442" t="s">
        <v>271</v>
      </c>
      <c r="C35" s="314"/>
    </row>
    <row r="36" spans="1:3" s="99" customFormat="1" ht="12" customHeight="1" thickBot="1" x14ac:dyDescent="0.25">
      <c r="A36" s="462" t="s">
        <v>556</v>
      </c>
      <c r="B36" s="541" t="s">
        <v>272</v>
      </c>
      <c r="C36" s="316"/>
    </row>
    <row r="37" spans="1:3" s="99" customFormat="1" ht="12" customHeight="1" thickBot="1" x14ac:dyDescent="0.25">
      <c r="A37" s="32" t="s">
        <v>23</v>
      </c>
      <c r="B37" s="21" t="s">
        <v>434</v>
      </c>
      <c r="C37" s="312">
        <f>SUM(C38:C48)</f>
        <v>16208160</v>
      </c>
    </row>
    <row r="38" spans="1:3" s="99" customFormat="1" ht="12" customHeight="1" x14ac:dyDescent="0.2">
      <c r="A38" s="460" t="s">
        <v>92</v>
      </c>
      <c r="B38" s="441" t="s">
        <v>275</v>
      </c>
      <c r="C38" s="315">
        <v>107280</v>
      </c>
    </row>
    <row r="39" spans="1:3" s="99" customFormat="1" ht="12" customHeight="1" x14ac:dyDescent="0.2">
      <c r="A39" s="461" t="s">
        <v>93</v>
      </c>
      <c r="B39" s="442" t="s">
        <v>276</v>
      </c>
      <c r="C39" s="314">
        <v>4510000</v>
      </c>
    </row>
    <row r="40" spans="1:3" s="99" customFormat="1" ht="12" customHeight="1" x14ac:dyDescent="0.2">
      <c r="A40" s="461" t="s">
        <v>94</v>
      </c>
      <c r="B40" s="442" t="s">
        <v>277</v>
      </c>
      <c r="C40" s="314">
        <v>2897475</v>
      </c>
    </row>
    <row r="41" spans="1:3" s="99" customFormat="1" ht="12" customHeight="1" x14ac:dyDescent="0.2">
      <c r="A41" s="461" t="s">
        <v>174</v>
      </c>
      <c r="B41" s="442" t="s">
        <v>278</v>
      </c>
      <c r="C41" s="314"/>
    </row>
    <row r="42" spans="1:3" s="99" customFormat="1" ht="12" customHeight="1" x14ac:dyDescent="0.2">
      <c r="A42" s="461" t="s">
        <v>175</v>
      </c>
      <c r="B42" s="442" t="s">
        <v>279</v>
      </c>
      <c r="C42" s="314">
        <v>6474200</v>
      </c>
    </row>
    <row r="43" spans="1:3" s="99" customFormat="1" ht="12" customHeight="1" x14ac:dyDescent="0.2">
      <c r="A43" s="461" t="s">
        <v>176</v>
      </c>
      <c r="B43" s="442" t="s">
        <v>280</v>
      </c>
      <c r="C43" s="314">
        <v>2219205</v>
      </c>
    </row>
    <row r="44" spans="1:3" s="99" customFormat="1" ht="12" customHeight="1" x14ac:dyDescent="0.2">
      <c r="A44" s="461" t="s">
        <v>177</v>
      </c>
      <c r="B44" s="442" t="s">
        <v>281</v>
      </c>
      <c r="C44" s="314"/>
    </row>
    <row r="45" spans="1:3" s="99" customFormat="1" ht="12" customHeight="1" x14ac:dyDescent="0.2">
      <c r="A45" s="461" t="s">
        <v>178</v>
      </c>
      <c r="B45" s="442" t="s">
        <v>561</v>
      </c>
      <c r="C45" s="314"/>
    </row>
    <row r="46" spans="1:3" s="99" customFormat="1" ht="12" customHeight="1" x14ac:dyDescent="0.2">
      <c r="A46" s="461" t="s">
        <v>273</v>
      </c>
      <c r="B46" s="442" t="s">
        <v>283</v>
      </c>
      <c r="C46" s="317"/>
    </row>
    <row r="47" spans="1:3" s="99" customFormat="1" ht="12" customHeight="1" x14ac:dyDescent="0.2">
      <c r="A47" s="462" t="s">
        <v>274</v>
      </c>
      <c r="B47" s="443" t="s">
        <v>436</v>
      </c>
      <c r="C47" s="427"/>
    </row>
    <row r="48" spans="1:3" s="99" customFormat="1" ht="12" customHeight="1" thickBot="1" x14ac:dyDescent="0.25">
      <c r="A48" s="462" t="s">
        <v>435</v>
      </c>
      <c r="B48" s="443" t="s">
        <v>284</v>
      </c>
      <c r="C48" s="427"/>
    </row>
    <row r="49" spans="1:3" s="99" customFormat="1" ht="12" customHeight="1" thickBot="1" x14ac:dyDescent="0.25">
      <c r="A49" s="32" t="s">
        <v>24</v>
      </c>
      <c r="B49" s="21" t="s">
        <v>285</v>
      </c>
      <c r="C49" s="312">
        <f>SUM(C50:C54)</f>
        <v>0</v>
      </c>
    </row>
    <row r="50" spans="1:3" s="99" customFormat="1" ht="12" customHeight="1" x14ac:dyDescent="0.2">
      <c r="A50" s="460" t="s">
        <v>95</v>
      </c>
      <c r="B50" s="441" t="s">
        <v>289</v>
      </c>
      <c r="C50" s="485"/>
    </row>
    <row r="51" spans="1:3" s="99" customFormat="1" ht="12" customHeight="1" x14ac:dyDescent="0.2">
      <c r="A51" s="461" t="s">
        <v>96</v>
      </c>
      <c r="B51" s="442" t="s">
        <v>290</v>
      </c>
      <c r="C51" s="317"/>
    </row>
    <row r="52" spans="1:3" s="99" customFormat="1" ht="12" customHeight="1" x14ac:dyDescent="0.2">
      <c r="A52" s="461" t="s">
        <v>286</v>
      </c>
      <c r="B52" s="442" t="s">
        <v>291</v>
      </c>
      <c r="C52" s="317"/>
    </row>
    <row r="53" spans="1:3" s="99" customFormat="1" ht="12" customHeight="1" x14ac:dyDescent="0.2">
      <c r="A53" s="461" t="s">
        <v>287</v>
      </c>
      <c r="B53" s="442" t="s">
        <v>292</v>
      </c>
      <c r="C53" s="317"/>
    </row>
    <row r="54" spans="1:3" s="99" customFormat="1" ht="12" customHeight="1" thickBot="1" x14ac:dyDescent="0.25">
      <c r="A54" s="462" t="s">
        <v>288</v>
      </c>
      <c r="B54" s="443" t="s">
        <v>293</v>
      </c>
      <c r="C54" s="427"/>
    </row>
    <row r="55" spans="1:3" s="99" customFormat="1" ht="12" customHeight="1" thickBot="1" x14ac:dyDescent="0.25">
      <c r="A55" s="32" t="s">
        <v>179</v>
      </c>
      <c r="B55" s="21" t="s">
        <v>294</v>
      </c>
      <c r="C55" s="312">
        <f>SUM(C56:C58)</f>
        <v>60000</v>
      </c>
    </row>
    <row r="56" spans="1:3" s="99" customFormat="1" ht="12" customHeight="1" x14ac:dyDescent="0.2">
      <c r="A56" s="460" t="s">
        <v>97</v>
      </c>
      <c r="B56" s="441" t="s">
        <v>295</v>
      </c>
      <c r="C56" s="315"/>
    </row>
    <row r="57" spans="1:3" s="99" customFormat="1" ht="12" customHeight="1" x14ac:dyDescent="0.2">
      <c r="A57" s="461" t="s">
        <v>98</v>
      </c>
      <c r="B57" s="442" t="s">
        <v>426</v>
      </c>
      <c r="C57" s="314"/>
    </row>
    <row r="58" spans="1:3" s="99" customFormat="1" ht="12" customHeight="1" x14ac:dyDescent="0.2">
      <c r="A58" s="461" t="s">
        <v>298</v>
      </c>
      <c r="B58" s="442" t="s">
        <v>296</v>
      </c>
      <c r="C58" s="314">
        <v>60000</v>
      </c>
    </row>
    <row r="59" spans="1:3" s="99" customFormat="1" ht="12" customHeight="1" thickBot="1" x14ac:dyDescent="0.25">
      <c r="A59" s="462" t="s">
        <v>299</v>
      </c>
      <c r="B59" s="443" t="s">
        <v>297</v>
      </c>
      <c r="C59" s="316"/>
    </row>
    <row r="60" spans="1:3" s="99" customFormat="1" ht="12" customHeight="1" thickBot="1" x14ac:dyDescent="0.25">
      <c r="A60" s="32" t="s">
        <v>26</v>
      </c>
      <c r="B60" s="307" t="s">
        <v>300</v>
      </c>
      <c r="C60" s="312">
        <f>SUM(C61:C63)</f>
        <v>0</v>
      </c>
    </row>
    <row r="61" spans="1:3" s="99" customFormat="1" ht="12" customHeight="1" x14ac:dyDescent="0.2">
      <c r="A61" s="460" t="s">
        <v>180</v>
      </c>
      <c r="B61" s="441" t="s">
        <v>302</v>
      </c>
      <c r="C61" s="317"/>
    </row>
    <row r="62" spans="1:3" s="99" customFormat="1" ht="12" customHeight="1" x14ac:dyDescent="0.2">
      <c r="A62" s="461" t="s">
        <v>181</v>
      </c>
      <c r="B62" s="442" t="s">
        <v>427</v>
      </c>
      <c r="C62" s="317"/>
    </row>
    <row r="63" spans="1:3" s="99" customFormat="1" ht="12" customHeight="1" x14ac:dyDescent="0.2">
      <c r="A63" s="461" t="s">
        <v>228</v>
      </c>
      <c r="B63" s="442" t="s">
        <v>303</v>
      </c>
      <c r="C63" s="317"/>
    </row>
    <row r="64" spans="1:3" s="99" customFormat="1" ht="12" customHeight="1" thickBot="1" x14ac:dyDescent="0.25">
      <c r="A64" s="462" t="s">
        <v>301</v>
      </c>
      <c r="B64" s="443" t="s">
        <v>304</v>
      </c>
      <c r="C64" s="317"/>
    </row>
    <row r="65" spans="1:3" s="99" customFormat="1" ht="12" customHeight="1" thickBot="1" x14ac:dyDescent="0.25">
      <c r="A65" s="32" t="s">
        <v>27</v>
      </c>
      <c r="B65" s="21" t="s">
        <v>305</v>
      </c>
      <c r="C65" s="318">
        <f>+C8+C15+C22+C29+C37+C49+C55+C60</f>
        <v>191499716</v>
      </c>
    </row>
    <row r="66" spans="1:3" s="99" customFormat="1" ht="12" customHeight="1" thickBot="1" x14ac:dyDescent="0.2">
      <c r="A66" s="463" t="s">
        <v>393</v>
      </c>
      <c r="B66" s="307" t="s">
        <v>307</v>
      </c>
      <c r="C66" s="312">
        <f>SUM(C67:C69)</f>
        <v>0</v>
      </c>
    </row>
    <row r="67" spans="1:3" s="99" customFormat="1" ht="12" customHeight="1" x14ac:dyDescent="0.2">
      <c r="A67" s="460" t="s">
        <v>335</v>
      </c>
      <c r="B67" s="441" t="s">
        <v>308</v>
      </c>
      <c r="C67" s="317"/>
    </row>
    <row r="68" spans="1:3" s="99" customFormat="1" ht="12" customHeight="1" x14ac:dyDescent="0.2">
      <c r="A68" s="461" t="s">
        <v>344</v>
      </c>
      <c r="B68" s="442" t="s">
        <v>309</v>
      </c>
      <c r="C68" s="317"/>
    </row>
    <row r="69" spans="1:3" s="99" customFormat="1" ht="12" customHeight="1" thickBot="1" x14ac:dyDescent="0.25">
      <c r="A69" s="462" t="s">
        <v>345</v>
      </c>
      <c r="B69" s="444" t="s">
        <v>310</v>
      </c>
      <c r="C69" s="317"/>
    </row>
    <row r="70" spans="1:3" s="99" customFormat="1" ht="12" customHeight="1" thickBot="1" x14ac:dyDescent="0.2">
      <c r="A70" s="463" t="s">
        <v>311</v>
      </c>
      <c r="B70" s="307" t="s">
        <v>312</v>
      </c>
      <c r="C70" s="312">
        <f>SUM(C71:C74)</f>
        <v>0</v>
      </c>
    </row>
    <row r="71" spans="1:3" s="99" customFormat="1" ht="12" customHeight="1" x14ac:dyDescent="0.2">
      <c r="A71" s="460" t="s">
        <v>148</v>
      </c>
      <c r="B71" s="441" t="s">
        <v>313</v>
      </c>
      <c r="C71" s="317"/>
    </row>
    <row r="72" spans="1:3" s="99" customFormat="1" ht="12" customHeight="1" x14ac:dyDescent="0.2">
      <c r="A72" s="461" t="s">
        <v>149</v>
      </c>
      <c r="B72" s="442" t="s">
        <v>572</v>
      </c>
      <c r="C72" s="317"/>
    </row>
    <row r="73" spans="1:3" s="99" customFormat="1" ht="12" customHeight="1" x14ac:dyDescent="0.2">
      <c r="A73" s="461" t="s">
        <v>336</v>
      </c>
      <c r="B73" s="442" t="s">
        <v>314</v>
      </c>
      <c r="C73" s="317"/>
    </row>
    <row r="74" spans="1:3" s="99" customFormat="1" ht="12" customHeight="1" thickBot="1" x14ac:dyDescent="0.25">
      <c r="A74" s="462" t="s">
        <v>337</v>
      </c>
      <c r="B74" s="309" t="s">
        <v>573</v>
      </c>
      <c r="C74" s="317"/>
    </row>
    <row r="75" spans="1:3" s="99" customFormat="1" ht="12" customHeight="1" thickBot="1" x14ac:dyDescent="0.2">
      <c r="A75" s="463" t="s">
        <v>315</v>
      </c>
      <c r="B75" s="307" t="s">
        <v>316</v>
      </c>
      <c r="C75" s="312">
        <f>SUM(C76:C77)</f>
        <v>26553714</v>
      </c>
    </row>
    <row r="76" spans="1:3" s="99" customFormat="1" ht="12" customHeight="1" x14ac:dyDescent="0.2">
      <c r="A76" s="460" t="s">
        <v>338</v>
      </c>
      <c r="B76" s="441" t="s">
        <v>317</v>
      </c>
      <c r="C76" s="317">
        <v>26553714</v>
      </c>
    </row>
    <row r="77" spans="1:3" s="99" customFormat="1" ht="12" customHeight="1" thickBot="1" x14ac:dyDescent="0.25">
      <c r="A77" s="462" t="s">
        <v>339</v>
      </c>
      <c r="B77" s="443" t="s">
        <v>318</v>
      </c>
      <c r="C77" s="317"/>
    </row>
    <row r="78" spans="1:3" s="98" customFormat="1" ht="12" customHeight="1" thickBot="1" x14ac:dyDescent="0.2">
      <c r="A78" s="463" t="s">
        <v>319</v>
      </c>
      <c r="B78" s="307" t="s">
        <v>320</v>
      </c>
      <c r="C78" s="312">
        <f>SUM(C79:C81)</f>
        <v>0</v>
      </c>
    </row>
    <row r="79" spans="1:3" s="99" customFormat="1" ht="12" customHeight="1" x14ac:dyDescent="0.2">
      <c r="A79" s="460" t="s">
        <v>340</v>
      </c>
      <c r="B79" s="441" t="s">
        <v>321</v>
      </c>
      <c r="C79" s="317"/>
    </row>
    <row r="80" spans="1:3" s="99" customFormat="1" ht="12" customHeight="1" x14ac:dyDescent="0.2">
      <c r="A80" s="461" t="s">
        <v>341</v>
      </c>
      <c r="B80" s="442" t="s">
        <v>322</v>
      </c>
      <c r="C80" s="317"/>
    </row>
    <row r="81" spans="1:3" s="99" customFormat="1" ht="12" customHeight="1" thickBot="1" x14ac:dyDescent="0.25">
      <c r="A81" s="462" t="s">
        <v>342</v>
      </c>
      <c r="B81" s="443" t="s">
        <v>574</v>
      </c>
      <c r="C81" s="317"/>
    </row>
    <row r="82" spans="1:3" s="99" customFormat="1" ht="12" customHeight="1" thickBot="1" x14ac:dyDescent="0.2">
      <c r="A82" s="463" t="s">
        <v>323</v>
      </c>
      <c r="B82" s="307" t="s">
        <v>343</v>
      </c>
      <c r="C82" s="312">
        <f>SUM(C83:C86)</f>
        <v>0</v>
      </c>
    </row>
    <row r="83" spans="1:3" s="99" customFormat="1" ht="12" customHeight="1" x14ac:dyDescent="0.2">
      <c r="A83" s="464" t="s">
        <v>324</v>
      </c>
      <c r="B83" s="441" t="s">
        <v>325</v>
      </c>
      <c r="C83" s="317"/>
    </row>
    <row r="84" spans="1:3" s="99" customFormat="1" ht="12" customHeight="1" x14ac:dyDescent="0.2">
      <c r="A84" s="465" t="s">
        <v>326</v>
      </c>
      <c r="B84" s="442" t="s">
        <v>327</v>
      </c>
      <c r="C84" s="317"/>
    </row>
    <row r="85" spans="1:3" s="99" customFormat="1" ht="12" customHeight="1" x14ac:dyDescent="0.2">
      <c r="A85" s="465" t="s">
        <v>328</v>
      </c>
      <c r="B85" s="442" t="s">
        <v>329</v>
      </c>
      <c r="C85" s="317"/>
    </row>
    <row r="86" spans="1:3" s="98" customFormat="1" ht="12" customHeight="1" thickBot="1" x14ac:dyDescent="0.25">
      <c r="A86" s="466" t="s">
        <v>330</v>
      </c>
      <c r="B86" s="443" t="s">
        <v>331</v>
      </c>
      <c r="C86" s="317"/>
    </row>
    <row r="87" spans="1:3" s="98" customFormat="1" ht="12" customHeight="1" thickBot="1" x14ac:dyDescent="0.2">
      <c r="A87" s="463" t="s">
        <v>332</v>
      </c>
      <c r="B87" s="307" t="s">
        <v>475</v>
      </c>
      <c r="C87" s="486"/>
    </row>
    <row r="88" spans="1:3" s="98" customFormat="1" ht="12" customHeight="1" thickBot="1" x14ac:dyDescent="0.2">
      <c r="A88" s="463" t="s">
        <v>507</v>
      </c>
      <c r="B88" s="307" t="s">
        <v>333</v>
      </c>
      <c r="C88" s="486"/>
    </row>
    <row r="89" spans="1:3" s="98" customFormat="1" ht="12" customHeight="1" thickBot="1" x14ac:dyDescent="0.2">
      <c r="A89" s="463" t="s">
        <v>508</v>
      </c>
      <c r="B89" s="448" t="s">
        <v>478</v>
      </c>
      <c r="C89" s="318">
        <f>+C66+C70+C75+C78+C82+C88+C87</f>
        <v>26553714</v>
      </c>
    </row>
    <row r="90" spans="1:3" s="98" customFormat="1" ht="12" customHeight="1" thickBot="1" x14ac:dyDescent="0.2">
      <c r="A90" s="467" t="s">
        <v>509</v>
      </c>
      <c r="B90" s="449" t="s">
        <v>510</v>
      </c>
      <c r="C90" s="318">
        <f>+C65+C89</f>
        <v>218053430</v>
      </c>
    </row>
    <row r="91" spans="1:3" s="99" customFormat="1" ht="15" customHeight="1" thickBot="1" x14ac:dyDescent="0.25">
      <c r="A91" s="250"/>
      <c r="B91" s="251"/>
      <c r="C91" s="382"/>
    </row>
    <row r="92" spans="1:3" s="71" customFormat="1" ht="16.5" customHeight="1" thickBot="1" x14ac:dyDescent="0.25">
      <c r="A92" s="254"/>
      <c r="B92" s="255" t="s">
        <v>58</v>
      </c>
      <c r="C92" s="384"/>
    </row>
    <row r="93" spans="1:3" s="100" customFormat="1" ht="12" customHeight="1" thickBot="1" x14ac:dyDescent="0.25">
      <c r="A93" s="433" t="s">
        <v>19</v>
      </c>
      <c r="B93" s="28" t="s">
        <v>514</v>
      </c>
      <c r="C93" s="311">
        <f>+C94+C95+C96+C97+C98+C111</f>
        <v>152986028</v>
      </c>
    </row>
    <row r="94" spans="1:3" ht="12" customHeight="1" x14ac:dyDescent="0.2">
      <c r="A94" s="468" t="s">
        <v>99</v>
      </c>
      <c r="B94" s="10" t="s">
        <v>50</v>
      </c>
      <c r="C94" s="313">
        <v>86909411</v>
      </c>
    </row>
    <row r="95" spans="1:3" ht="12" customHeight="1" x14ac:dyDescent="0.2">
      <c r="A95" s="461" t="s">
        <v>100</v>
      </c>
      <c r="B95" s="8" t="s">
        <v>182</v>
      </c>
      <c r="C95" s="314">
        <v>8923659</v>
      </c>
    </row>
    <row r="96" spans="1:3" ht="12" customHeight="1" x14ac:dyDescent="0.2">
      <c r="A96" s="461" t="s">
        <v>101</v>
      </c>
      <c r="B96" s="8" t="s">
        <v>139</v>
      </c>
      <c r="C96" s="316">
        <v>31580705</v>
      </c>
    </row>
    <row r="97" spans="1:3" ht="12" customHeight="1" x14ac:dyDescent="0.2">
      <c r="A97" s="461" t="s">
        <v>102</v>
      </c>
      <c r="B97" s="11" t="s">
        <v>183</v>
      </c>
      <c r="C97" s="316">
        <v>9997245</v>
      </c>
    </row>
    <row r="98" spans="1:3" ht="12" customHeight="1" x14ac:dyDescent="0.2">
      <c r="A98" s="461" t="s">
        <v>113</v>
      </c>
      <c r="B98" s="19" t="s">
        <v>184</v>
      </c>
      <c r="C98" s="316">
        <v>15575008</v>
      </c>
    </row>
    <row r="99" spans="1:3" ht="12" customHeight="1" x14ac:dyDescent="0.2">
      <c r="A99" s="461" t="s">
        <v>103</v>
      </c>
      <c r="B99" s="8" t="s">
        <v>511</v>
      </c>
      <c r="C99" s="316"/>
    </row>
    <row r="100" spans="1:3" ht="12" customHeight="1" x14ac:dyDescent="0.2">
      <c r="A100" s="461" t="s">
        <v>104</v>
      </c>
      <c r="B100" s="148" t="s">
        <v>441</v>
      </c>
      <c r="C100" s="316"/>
    </row>
    <row r="101" spans="1:3" ht="12" customHeight="1" x14ac:dyDescent="0.2">
      <c r="A101" s="461" t="s">
        <v>114</v>
      </c>
      <c r="B101" s="148" t="s">
        <v>440</v>
      </c>
      <c r="C101" s="316"/>
    </row>
    <row r="102" spans="1:3" ht="12" customHeight="1" x14ac:dyDescent="0.2">
      <c r="A102" s="461" t="s">
        <v>115</v>
      </c>
      <c r="B102" s="148" t="s">
        <v>349</v>
      </c>
      <c r="C102" s="316"/>
    </row>
    <row r="103" spans="1:3" ht="12" customHeight="1" x14ac:dyDescent="0.2">
      <c r="A103" s="461" t="s">
        <v>116</v>
      </c>
      <c r="B103" s="149" t="s">
        <v>350</v>
      </c>
      <c r="C103" s="316"/>
    </row>
    <row r="104" spans="1:3" ht="12" customHeight="1" x14ac:dyDescent="0.2">
      <c r="A104" s="461" t="s">
        <v>117</v>
      </c>
      <c r="B104" s="149" t="s">
        <v>351</v>
      </c>
      <c r="C104" s="316"/>
    </row>
    <row r="105" spans="1:3" ht="12" customHeight="1" x14ac:dyDescent="0.2">
      <c r="A105" s="461" t="s">
        <v>119</v>
      </c>
      <c r="B105" s="148" t="s">
        <v>352</v>
      </c>
      <c r="C105" s="316">
        <v>15485008</v>
      </c>
    </row>
    <row r="106" spans="1:3" ht="12" customHeight="1" x14ac:dyDescent="0.2">
      <c r="A106" s="461" t="s">
        <v>185</v>
      </c>
      <c r="B106" s="148" t="s">
        <v>353</v>
      </c>
      <c r="C106" s="316"/>
    </row>
    <row r="107" spans="1:3" ht="12" customHeight="1" x14ac:dyDescent="0.2">
      <c r="A107" s="461" t="s">
        <v>347</v>
      </c>
      <c r="B107" s="149" t="s">
        <v>354</v>
      </c>
      <c r="C107" s="316"/>
    </row>
    <row r="108" spans="1:3" ht="12" customHeight="1" x14ac:dyDescent="0.2">
      <c r="A108" s="469" t="s">
        <v>348</v>
      </c>
      <c r="B108" s="150" t="s">
        <v>355</v>
      </c>
      <c r="C108" s="316"/>
    </row>
    <row r="109" spans="1:3" ht="12" customHeight="1" x14ac:dyDescent="0.2">
      <c r="A109" s="461" t="s">
        <v>438</v>
      </c>
      <c r="B109" s="150" t="s">
        <v>356</v>
      </c>
      <c r="C109" s="316"/>
    </row>
    <row r="110" spans="1:3" ht="12" customHeight="1" x14ac:dyDescent="0.2">
      <c r="A110" s="461" t="s">
        <v>439</v>
      </c>
      <c r="B110" s="149" t="s">
        <v>357</v>
      </c>
      <c r="C110" s="314">
        <v>90000</v>
      </c>
    </row>
    <row r="111" spans="1:3" ht="12" customHeight="1" x14ac:dyDescent="0.2">
      <c r="A111" s="461" t="s">
        <v>443</v>
      </c>
      <c r="B111" s="11" t="s">
        <v>51</v>
      </c>
      <c r="C111" s="314"/>
    </row>
    <row r="112" spans="1:3" ht="12" customHeight="1" x14ac:dyDescent="0.2">
      <c r="A112" s="462" t="s">
        <v>444</v>
      </c>
      <c r="B112" s="8" t="s">
        <v>512</v>
      </c>
      <c r="C112" s="316"/>
    </row>
    <row r="113" spans="1:3" ht="12" customHeight="1" thickBot="1" x14ac:dyDescent="0.25">
      <c r="A113" s="470" t="s">
        <v>445</v>
      </c>
      <c r="B113" s="151" t="s">
        <v>513</v>
      </c>
      <c r="C113" s="320"/>
    </row>
    <row r="114" spans="1:3" ht="12" customHeight="1" thickBot="1" x14ac:dyDescent="0.25">
      <c r="A114" s="32" t="s">
        <v>20</v>
      </c>
      <c r="B114" s="27" t="s">
        <v>358</v>
      </c>
      <c r="C114" s="312">
        <f>+C115+C117+C119</f>
        <v>0</v>
      </c>
    </row>
    <row r="115" spans="1:3" ht="12" customHeight="1" x14ac:dyDescent="0.2">
      <c r="A115" s="460" t="s">
        <v>105</v>
      </c>
      <c r="B115" s="8" t="s">
        <v>227</v>
      </c>
      <c r="C115" s="315"/>
    </row>
    <row r="116" spans="1:3" ht="12" customHeight="1" x14ac:dyDescent="0.2">
      <c r="A116" s="460" t="s">
        <v>106</v>
      </c>
      <c r="B116" s="12" t="s">
        <v>362</v>
      </c>
      <c r="C116" s="315"/>
    </row>
    <row r="117" spans="1:3" ht="12" customHeight="1" x14ac:dyDescent="0.2">
      <c r="A117" s="460" t="s">
        <v>107</v>
      </c>
      <c r="B117" s="12" t="s">
        <v>186</v>
      </c>
      <c r="C117" s="314"/>
    </row>
    <row r="118" spans="1:3" ht="12" customHeight="1" x14ac:dyDescent="0.2">
      <c r="A118" s="460" t="s">
        <v>108</v>
      </c>
      <c r="B118" s="12" t="s">
        <v>363</v>
      </c>
      <c r="C118" s="279"/>
    </row>
    <row r="119" spans="1:3" ht="12" customHeight="1" x14ac:dyDescent="0.2">
      <c r="A119" s="460" t="s">
        <v>109</v>
      </c>
      <c r="B119" s="309" t="s">
        <v>229</v>
      </c>
      <c r="C119" s="279"/>
    </row>
    <row r="120" spans="1:3" ht="12" customHeight="1" x14ac:dyDescent="0.2">
      <c r="A120" s="460" t="s">
        <v>118</v>
      </c>
      <c r="B120" s="308" t="s">
        <v>428</v>
      </c>
      <c r="C120" s="279"/>
    </row>
    <row r="121" spans="1:3" ht="12" customHeight="1" x14ac:dyDescent="0.2">
      <c r="A121" s="460" t="s">
        <v>120</v>
      </c>
      <c r="B121" s="437" t="s">
        <v>368</v>
      </c>
      <c r="C121" s="279"/>
    </row>
    <row r="122" spans="1:3" ht="12" customHeight="1" x14ac:dyDescent="0.2">
      <c r="A122" s="460" t="s">
        <v>187</v>
      </c>
      <c r="B122" s="149" t="s">
        <v>351</v>
      </c>
      <c r="C122" s="279"/>
    </row>
    <row r="123" spans="1:3" ht="12" customHeight="1" x14ac:dyDescent="0.2">
      <c r="A123" s="460" t="s">
        <v>188</v>
      </c>
      <c r="B123" s="149" t="s">
        <v>367</v>
      </c>
      <c r="C123" s="279"/>
    </row>
    <row r="124" spans="1:3" ht="12" customHeight="1" x14ac:dyDescent="0.2">
      <c r="A124" s="460" t="s">
        <v>189</v>
      </c>
      <c r="B124" s="149" t="s">
        <v>366</v>
      </c>
      <c r="C124" s="279"/>
    </row>
    <row r="125" spans="1:3" ht="12" customHeight="1" x14ac:dyDescent="0.2">
      <c r="A125" s="460" t="s">
        <v>359</v>
      </c>
      <c r="B125" s="149" t="s">
        <v>354</v>
      </c>
      <c r="C125" s="279"/>
    </row>
    <row r="126" spans="1:3" ht="12" customHeight="1" x14ac:dyDescent="0.2">
      <c r="A126" s="460" t="s">
        <v>360</v>
      </c>
      <c r="B126" s="149" t="s">
        <v>365</v>
      </c>
      <c r="C126" s="279"/>
    </row>
    <row r="127" spans="1:3" ht="12" customHeight="1" thickBot="1" x14ac:dyDescent="0.25">
      <c r="A127" s="469" t="s">
        <v>361</v>
      </c>
      <c r="B127" s="149" t="s">
        <v>364</v>
      </c>
      <c r="C127" s="281"/>
    </row>
    <row r="128" spans="1:3" ht="12" customHeight="1" thickBot="1" x14ac:dyDescent="0.25">
      <c r="A128" s="32" t="s">
        <v>21</v>
      </c>
      <c r="B128" s="129" t="s">
        <v>448</v>
      </c>
      <c r="C128" s="312">
        <f>+C93+C114</f>
        <v>152986028</v>
      </c>
    </row>
    <row r="129" spans="1:11" ht="12" customHeight="1" thickBot="1" x14ac:dyDescent="0.25">
      <c r="A129" s="32" t="s">
        <v>22</v>
      </c>
      <c r="B129" s="129" t="s">
        <v>449</v>
      </c>
      <c r="C129" s="312">
        <f>+C130+C131+C132</f>
        <v>0</v>
      </c>
    </row>
    <row r="130" spans="1:11" s="100" customFormat="1" ht="12" customHeight="1" x14ac:dyDescent="0.2">
      <c r="A130" s="460" t="s">
        <v>266</v>
      </c>
      <c r="B130" s="9" t="s">
        <v>517</v>
      </c>
      <c r="C130" s="279"/>
    </row>
    <row r="131" spans="1:11" ht="12" customHeight="1" x14ac:dyDescent="0.2">
      <c r="A131" s="460" t="s">
        <v>267</v>
      </c>
      <c r="B131" s="9" t="s">
        <v>457</v>
      </c>
      <c r="C131" s="279"/>
    </row>
    <row r="132" spans="1:11" ht="12" customHeight="1" thickBot="1" x14ac:dyDescent="0.25">
      <c r="A132" s="469" t="s">
        <v>268</v>
      </c>
      <c r="B132" s="7" t="s">
        <v>516</v>
      </c>
      <c r="C132" s="279"/>
    </row>
    <row r="133" spans="1:11" ht="12" customHeight="1" thickBot="1" x14ac:dyDescent="0.25">
      <c r="A133" s="32" t="s">
        <v>23</v>
      </c>
      <c r="B133" s="129" t="s">
        <v>450</v>
      </c>
      <c r="C133" s="312">
        <f>+C134+C135+C136+C137+C138+C139</f>
        <v>0</v>
      </c>
    </row>
    <row r="134" spans="1:11" ht="12" customHeight="1" x14ac:dyDescent="0.2">
      <c r="A134" s="460" t="s">
        <v>92</v>
      </c>
      <c r="B134" s="9" t="s">
        <v>459</v>
      </c>
      <c r="C134" s="279"/>
    </row>
    <row r="135" spans="1:11" ht="12" customHeight="1" x14ac:dyDescent="0.2">
      <c r="A135" s="460" t="s">
        <v>93</v>
      </c>
      <c r="B135" s="9" t="s">
        <v>451</v>
      </c>
      <c r="C135" s="279"/>
    </row>
    <row r="136" spans="1:11" ht="12" customHeight="1" x14ac:dyDescent="0.2">
      <c r="A136" s="460" t="s">
        <v>94</v>
      </c>
      <c r="B136" s="9" t="s">
        <v>452</v>
      </c>
      <c r="C136" s="279"/>
    </row>
    <row r="137" spans="1:11" ht="12" customHeight="1" x14ac:dyDescent="0.2">
      <c r="A137" s="460" t="s">
        <v>174</v>
      </c>
      <c r="B137" s="9" t="s">
        <v>515</v>
      </c>
      <c r="C137" s="279"/>
    </row>
    <row r="138" spans="1:11" ht="12" customHeight="1" x14ac:dyDescent="0.2">
      <c r="A138" s="460" t="s">
        <v>175</v>
      </c>
      <c r="B138" s="9" t="s">
        <v>454</v>
      </c>
      <c r="C138" s="279"/>
    </row>
    <row r="139" spans="1:11" s="100" customFormat="1" ht="12" customHeight="1" thickBot="1" x14ac:dyDescent="0.25">
      <c r="A139" s="469" t="s">
        <v>176</v>
      </c>
      <c r="B139" s="7" t="s">
        <v>455</v>
      </c>
      <c r="C139" s="279"/>
    </row>
    <row r="140" spans="1:11" ht="12" customHeight="1" thickBot="1" x14ac:dyDescent="0.25">
      <c r="A140" s="32" t="s">
        <v>24</v>
      </c>
      <c r="B140" s="129" t="s">
        <v>543</v>
      </c>
      <c r="C140" s="318">
        <f>+C141+C142+C144+C145+C143</f>
        <v>65067402</v>
      </c>
      <c r="K140" s="261"/>
    </row>
    <row r="141" spans="1:11" x14ac:dyDescent="0.2">
      <c r="A141" s="460" t="s">
        <v>95</v>
      </c>
      <c r="B141" s="9" t="s">
        <v>369</v>
      </c>
      <c r="C141" s="279"/>
    </row>
    <row r="142" spans="1:11" ht="12" customHeight="1" x14ac:dyDescent="0.2">
      <c r="A142" s="460" t="s">
        <v>96</v>
      </c>
      <c r="B142" s="9" t="s">
        <v>370</v>
      </c>
      <c r="C142" s="279">
        <v>3886664</v>
      </c>
    </row>
    <row r="143" spans="1:11" s="100" customFormat="1" ht="12" customHeight="1" x14ac:dyDescent="0.2">
      <c r="A143" s="460" t="s">
        <v>286</v>
      </c>
      <c r="B143" s="9" t="s">
        <v>542</v>
      </c>
      <c r="C143" s="279">
        <v>61180738</v>
      </c>
    </row>
    <row r="144" spans="1:11" s="100" customFormat="1" ht="12" customHeight="1" x14ac:dyDescent="0.2">
      <c r="A144" s="460" t="s">
        <v>287</v>
      </c>
      <c r="B144" s="9" t="s">
        <v>464</v>
      </c>
      <c r="C144" s="279"/>
    </row>
    <row r="145" spans="1:3" s="100" customFormat="1" ht="12" customHeight="1" thickBot="1" x14ac:dyDescent="0.25">
      <c r="A145" s="469" t="s">
        <v>288</v>
      </c>
      <c r="B145" s="7" t="s">
        <v>389</v>
      </c>
      <c r="C145" s="279"/>
    </row>
    <row r="146" spans="1:3" s="100" customFormat="1" ht="12" customHeight="1" thickBot="1" x14ac:dyDescent="0.25">
      <c r="A146" s="32" t="s">
        <v>25</v>
      </c>
      <c r="B146" s="129" t="s">
        <v>465</v>
      </c>
      <c r="C146" s="321">
        <f>+C147+C148+C149+C150+C151</f>
        <v>0</v>
      </c>
    </row>
    <row r="147" spans="1:3" s="100" customFormat="1" ht="12" customHeight="1" x14ac:dyDescent="0.2">
      <c r="A147" s="460" t="s">
        <v>97</v>
      </c>
      <c r="B147" s="9" t="s">
        <v>460</v>
      </c>
      <c r="C147" s="279"/>
    </row>
    <row r="148" spans="1:3" s="100" customFormat="1" ht="12" customHeight="1" x14ac:dyDescent="0.2">
      <c r="A148" s="460" t="s">
        <v>98</v>
      </c>
      <c r="B148" s="9" t="s">
        <v>467</v>
      </c>
      <c r="C148" s="279"/>
    </row>
    <row r="149" spans="1:3" s="100" customFormat="1" ht="12" customHeight="1" x14ac:dyDescent="0.2">
      <c r="A149" s="460" t="s">
        <v>298</v>
      </c>
      <c r="B149" s="9" t="s">
        <v>462</v>
      </c>
      <c r="C149" s="279"/>
    </row>
    <row r="150" spans="1:3" ht="12.75" customHeight="1" x14ac:dyDescent="0.2">
      <c r="A150" s="460" t="s">
        <v>299</v>
      </c>
      <c r="B150" s="9" t="s">
        <v>518</v>
      </c>
      <c r="C150" s="279"/>
    </row>
    <row r="151" spans="1:3" ht="12.75" customHeight="1" thickBot="1" x14ac:dyDescent="0.25">
      <c r="A151" s="469" t="s">
        <v>466</v>
      </c>
      <c r="B151" s="7" t="s">
        <v>469</v>
      </c>
      <c r="C151" s="281"/>
    </row>
    <row r="152" spans="1:3" ht="12.75" customHeight="1" thickBot="1" x14ac:dyDescent="0.25">
      <c r="A152" s="516" t="s">
        <v>26</v>
      </c>
      <c r="B152" s="129" t="s">
        <v>470</v>
      </c>
      <c r="C152" s="321"/>
    </row>
    <row r="153" spans="1:3" ht="12" customHeight="1" thickBot="1" x14ac:dyDescent="0.25">
      <c r="A153" s="516" t="s">
        <v>27</v>
      </c>
      <c r="B153" s="129" t="s">
        <v>471</v>
      </c>
      <c r="C153" s="321"/>
    </row>
    <row r="154" spans="1:3" ht="15" customHeight="1" thickBot="1" x14ac:dyDescent="0.25">
      <c r="A154" s="32" t="s">
        <v>28</v>
      </c>
      <c r="B154" s="129" t="s">
        <v>473</v>
      </c>
      <c r="C154" s="451">
        <f>+C129+C133+C140+C146+C152+C153</f>
        <v>65067402</v>
      </c>
    </row>
    <row r="155" spans="1:3" ht="13.5" thickBot="1" x14ac:dyDescent="0.25">
      <c r="A155" s="471" t="s">
        <v>29</v>
      </c>
      <c r="B155" s="403" t="s">
        <v>472</v>
      </c>
      <c r="C155" s="451">
        <f>+C128+C154</f>
        <v>218053430</v>
      </c>
    </row>
    <row r="156" spans="1:3" ht="15" customHeight="1" thickBot="1" x14ac:dyDescent="0.25">
      <c r="A156" s="411"/>
      <c r="B156" s="412"/>
      <c r="C156" s="413"/>
    </row>
    <row r="157" spans="1:3" ht="14.25" customHeight="1" thickBot="1" x14ac:dyDescent="0.25">
      <c r="A157" s="259" t="s">
        <v>519</v>
      </c>
      <c r="B157" s="260"/>
      <c r="C157" s="126">
        <v>91</v>
      </c>
    </row>
    <row r="158" spans="1:3" ht="13.5" thickBot="1" x14ac:dyDescent="0.25">
      <c r="A158" s="259" t="s">
        <v>205</v>
      </c>
      <c r="B158" s="260"/>
      <c r="C158" s="126">
        <v>90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K158"/>
  <sheetViews>
    <sheetView topLeftCell="A130" zoomScale="130" zoomScaleNormal="130" zoomScaleSheetLayoutView="85" workbookViewId="0">
      <selection activeCell="C120" sqref="C120"/>
    </sheetView>
  </sheetViews>
  <sheetFormatPr defaultRowHeight="12.75" x14ac:dyDescent="0.2"/>
  <cols>
    <col min="1" max="1" width="19.5" style="414" customWidth="1"/>
    <col min="2" max="2" width="72" style="415" customWidth="1"/>
    <col min="3" max="3" width="25" style="416" customWidth="1"/>
    <col min="4" max="16384" width="9.33203125" style="3"/>
  </cols>
  <sheetData>
    <row r="1" spans="1:3" s="2" customFormat="1" ht="16.5" customHeight="1" thickBot="1" x14ac:dyDescent="0.25">
      <c r="A1" s="236"/>
      <c r="B1" s="238"/>
      <c r="C1" s="587" t="str">
        <f>+CONCATENATE("9.1.2. melléklet a ……/",LEFT(ÖSSZEFÜGGÉSEK!A5,4),". (II.13.) önkormányzati rendelethez")</f>
        <v>9.1.2. melléklet a ……/2018. (II.13.) önkormányzati rendelethez</v>
      </c>
    </row>
    <row r="2" spans="1:3" s="96" customFormat="1" ht="21" customHeight="1" x14ac:dyDescent="0.2">
      <c r="A2" s="431" t="s">
        <v>62</v>
      </c>
      <c r="B2" s="373" t="s">
        <v>607</v>
      </c>
      <c r="C2" s="375" t="s">
        <v>55</v>
      </c>
    </row>
    <row r="3" spans="1:3" s="96" customFormat="1" ht="16.5" thickBot="1" x14ac:dyDescent="0.25">
      <c r="A3" s="239" t="s">
        <v>202</v>
      </c>
      <c r="B3" s="374" t="s">
        <v>430</v>
      </c>
      <c r="C3" s="515" t="s">
        <v>61</v>
      </c>
    </row>
    <row r="4" spans="1:3" s="97" customFormat="1" ht="15.95" customHeight="1" thickBot="1" x14ac:dyDescent="0.3">
      <c r="A4" s="240"/>
      <c r="B4" s="240"/>
      <c r="C4" s="241" t="str">
        <f>'9.1.1. sz. mell '!C4</f>
        <v>Forintban!</v>
      </c>
    </row>
    <row r="5" spans="1:3" ht="13.5" thickBot="1" x14ac:dyDescent="0.25">
      <c r="A5" s="432" t="s">
        <v>204</v>
      </c>
      <c r="B5" s="242" t="s">
        <v>565</v>
      </c>
      <c r="C5" s="376" t="s">
        <v>56</v>
      </c>
    </row>
    <row r="6" spans="1:3" s="71" customFormat="1" ht="12.95" customHeight="1" thickBot="1" x14ac:dyDescent="0.25">
      <c r="A6" s="205"/>
      <c r="B6" s="206" t="s">
        <v>493</v>
      </c>
      <c r="C6" s="207" t="s">
        <v>494</v>
      </c>
    </row>
    <row r="7" spans="1:3" s="71" customFormat="1" ht="15.95" customHeight="1" thickBot="1" x14ac:dyDescent="0.25">
      <c r="A7" s="244"/>
      <c r="B7" s="245" t="s">
        <v>57</v>
      </c>
      <c r="C7" s="377"/>
    </row>
    <row r="8" spans="1:3" s="71" customFormat="1" ht="12" customHeight="1" thickBot="1" x14ac:dyDescent="0.25">
      <c r="A8" s="32" t="s">
        <v>19</v>
      </c>
      <c r="B8" s="21" t="s">
        <v>250</v>
      </c>
      <c r="C8" s="312">
        <f>+C9+C10+C11+C12+C13+C14</f>
        <v>35942143</v>
      </c>
    </row>
    <row r="9" spans="1:3" s="98" customFormat="1" ht="12" customHeight="1" x14ac:dyDescent="0.2">
      <c r="A9" s="460" t="s">
        <v>99</v>
      </c>
      <c r="B9" s="441" t="s">
        <v>251</v>
      </c>
      <c r="C9" s="315"/>
    </row>
    <row r="10" spans="1:3" s="99" customFormat="1" ht="12" customHeight="1" x14ac:dyDescent="0.2">
      <c r="A10" s="461" t="s">
        <v>100</v>
      </c>
      <c r="B10" s="442" t="s">
        <v>252</v>
      </c>
      <c r="C10" s="314"/>
    </row>
    <row r="11" spans="1:3" s="99" customFormat="1" ht="12" customHeight="1" x14ac:dyDescent="0.2">
      <c r="A11" s="461" t="s">
        <v>101</v>
      </c>
      <c r="B11" s="442" t="s">
        <v>552</v>
      </c>
      <c r="C11" s="314">
        <v>9594872</v>
      </c>
    </row>
    <row r="12" spans="1:3" s="99" customFormat="1" ht="12" customHeight="1" x14ac:dyDescent="0.2">
      <c r="A12" s="461" t="s">
        <v>102</v>
      </c>
      <c r="B12" s="442" t="s">
        <v>254</v>
      </c>
      <c r="C12" s="314">
        <v>1879130</v>
      </c>
    </row>
    <row r="13" spans="1:3" s="99" customFormat="1" ht="12" customHeight="1" x14ac:dyDescent="0.2">
      <c r="A13" s="461" t="s">
        <v>147</v>
      </c>
      <c r="B13" s="442" t="s">
        <v>506</v>
      </c>
      <c r="C13" s="314">
        <v>23986475</v>
      </c>
    </row>
    <row r="14" spans="1:3" s="98" customFormat="1" ht="12" customHeight="1" thickBot="1" x14ac:dyDescent="0.25">
      <c r="A14" s="462" t="s">
        <v>103</v>
      </c>
      <c r="B14" s="443" t="s">
        <v>433</v>
      </c>
      <c r="C14" s="314">
        <v>481666</v>
      </c>
    </row>
    <row r="15" spans="1:3" s="98" customFormat="1" ht="12" customHeight="1" thickBot="1" x14ac:dyDescent="0.25">
      <c r="A15" s="32" t="s">
        <v>20</v>
      </c>
      <c r="B15" s="307" t="s">
        <v>255</v>
      </c>
      <c r="C15" s="312">
        <f>+C16+C17+C18+C19+C20</f>
        <v>336618695</v>
      </c>
    </row>
    <row r="16" spans="1:3" s="98" customFormat="1" ht="12" customHeight="1" x14ac:dyDescent="0.2">
      <c r="A16" s="460" t="s">
        <v>105</v>
      </c>
      <c r="B16" s="441" t="s">
        <v>256</v>
      </c>
      <c r="C16" s="315"/>
    </row>
    <row r="17" spans="1:3" s="98" customFormat="1" ht="12" customHeight="1" x14ac:dyDescent="0.2">
      <c r="A17" s="461" t="s">
        <v>106</v>
      </c>
      <c r="B17" s="442" t="s">
        <v>257</v>
      </c>
      <c r="C17" s="314"/>
    </row>
    <row r="18" spans="1:3" s="98" customFormat="1" ht="12" customHeight="1" x14ac:dyDescent="0.2">
      <c r="A18" s="461" t="s">
        <v>107</v>
      </c>
      <c r="B18" s="442" t="s">
        <v>422</v>
      </c>
      <c r="C18" s="314"/>
    </row>
    <row r="19" spans="1:3" s="98" customFormat="1" ht="12" customHeight="1" x14ac:dyDescent="0.2">
      <c r="A19" s="461" t="s">
        <v>108</v>
      </c>
      <c r="B19" s="442" t="s">
        <v>423</v>
      </c>
      <c r="C19" s="314"/>
    </row>
    <row r="20" spans="1:3" s="98" customFormat="1" ht="12" customHeight="1" x14ac:dyDescent="0.2">
      <c r="A20" s="461" t="s">
        <v>109</v>
      </c>
      <c r="B20" s="442" t="s">
        <v>258</v>
      </c>
      <c r="C20" s="314">
        <v>336618695</v>
      </c>
    </row>
    <row r="21" spans="1:3" s="99" customFormat="1" ht="12" customHeight="1" thickBot="1" x14ac:dyDescent="0.25">
      <c r="A21" s="462" t="s">
        <v>118</v>
      </c>
      <c r="B21" s="443" t="s">
        <v>259</v>
      </c>
      <c r="C21" s="316"/>
    </row>
    <row r="22" spans="1:3" s="99" customFormat="1" ht="12" customHeight="1" thickBot="1" x14ac:dyDescent="0.25">
      <c r="A22" s="32" t="s">
        <v>21</v>
      </c>
      <c r="B22" s="21" t="s">
        <v>260</v>
      </c>
      <c r="C22" s="312">
        <f>+C23+C24+C25+C26+C27</f>
        <v>2256000</v>
      </c>
    </row>
    <row r="23" spans="1:3" s="99" customFormat="1" ht="12" customHeight="1" x14ac:dyDescent="0.2">
      <c r="A23" s="460" t="s">
        <v>88</v>
      </c>
      <c r="B23" s="441" t="s">
        <v>261</v>
      </c>
      <c r="C23" s="315">
        <v>2256000</v>
      </c>
    </row>
    <row r="24" spans="1:3" s="98" customFormat="1" ht="12" customHeight="1" x14ac:dyDescent="0.2">
      <c r="A24" s="461" t="s">
        <v>89</v>
      </c>
      <c r="B24" s="442" t="s">
        <v>262</v>
      </c>
      <c r="C24" s="314"/>
    </row>
    <row r="25" spans="1:3" s="99" customFormat="1" ht="12" customHeight="1" x14ac:dyDescent="0.2">
      <c r="A25" s="461" t="s">
        <v>90</v>
      </c>
      <c r="B25" s="442" t="s">
        <v>424</v>
      </c>
      <c r="C25" s="314"/>
    </row>
    <row r="26" spans="1:3" s="99" customFormat="1" ht="12" customHeight="1" x14ac:dyDescent="0.2">
      <c r="A26" s="461" t="s">
        <v>91</v>
      </c>
      <c r="B26" s="442" t="s">
        <v>425</v>
      </c>
      <c r="C26" s="314"/>
    </row>
    <row r="27" spans="1:3" s="99" customFormat="1" ht="12" customHeight="1" x14ac:dyDescent="0.2">
      <c r="A27" s="461" t="s">
        <v>170</v>
      </c>
      <c r="B27" s="442" t="s">
        <v>263</v>
      </c>
      <c r="C27" s="314"/>
    </row>
    <row r="28" spans="1:3" s="99" customFormat="1" ht="12" customHeight="1" thickBot="1" x14ac:dyDescent="0.25">
      <c r="A28" s="462" t="s">
        <v>171</v>
      </c>
      <c r="B28" s="443" t="s">
        <v>264</v>
      </c>
      <c r="C28" s="316"/>
    </row>
    <row r="29" spans="1:3" s="99" customFormat="1" ht="12" customHeight="1" thickBot="1" x14ac:dyDescent="0.25">
      <c r="A29" s="32" t="s">
        <v>172</v>
      </c>
      <c r="B29" s="21" t="s">
        <v>265</v>
      </c>
      <c r="C29" s="318">
        <f>SUM(C30:C36)</f>
        <v>0</v>
      </c>
    </row>
    <row r="30" spans="1:3" s="99" customFormat="1" ht="12" customHeight="1" x14ac:dyDescent="0.2">
      <c r="A30" s="460" t="s">
        <v>266</v>
      </c>
      <c r="B30" s="441" t="s">
        <v>557</v>
      </c>
      <c r="C30" s="315"/>
    </row>
    <row r="31" spans="1:3" s="99" customFormat="1" ht="12" customHeight="1" x14ac:dyDescent="0.2">
      <c r="A31" s="461" t="s">
        <v>267</v>
      </c>
      <c r="B31" s="442" t="s">
        <v>558</v>
      </c>
      <c r="C31" s="314"/>
    </row>
    <row r="32" spans="1:3" s="99" customFormat="1" ht="12" customHeight="1" x14ac:dyDescent="0.2">
      <c r="A32" s="461" t="s">
        <v>268</v>
      </c>
      <c r="B32" s="442" t="s">
        <v>559</v>
      </c>
      <c r="C32" s="314"/>
    </row>
    <row r="33" spans="1:3" s="99" customFormat="1" ht="12" customHeight="1" x14ac:dyDescent="0.2">
      <c r="A33" s="461" t="s">
        <v>269</v>
      </c>
      <c r="B33" s="442" t="s">
        <v>560</v>
      </c>
      <c r="C33" s="314"/>
    </row>
    <row r="34" spans="1:3" s="99" customFormat="1" ht="12" customHeight="1" x14ac:dyDescent="0.2">
      <c r="A34" s="461" t="s">
        <v>554</v>
      </c>
      <c r="B34" s="442" t="s">
        <v>270</v>
      </c>
      <c r="C34" s="314"/>
    </row>
    <row r="35" spans="1:3" s="99" customFormat="1" ht="12" customHeight="1" x14ac:dyDescent="0.2">
      <c r="A35" s="461" t="s">
        <v>555</v>
      </c>
      <c r="B35" s="442" t="s">
        <v>271</v>
      </c>
      <c r="C35" s="314"/>
    </row>
    <row r="36" spans="1:3" s="99" customFormat="1" ht="12" customHeight="1" thickBot="1" x14ac:dyDescent="0.25">
      <c r="A36" s="462" t="s">
        <v>556</v>
      </c>
      <c r="B36" s="443" t="s">
        <v>272</v>
      </c>
      <c r="C36" s="316"/>
    </row>
    <row r="37" spans="1:3" s="99" customFormat="1" ht="12" customHeight="1" thickBot="1" x14ac:dyDescent="0.25">
      <c r="A37" s="32" t="s">
        <v>23</v>
      </c>
      <c r="B37" s="21" t="s">
        <v>434</v>
      </c>
      <c r="C37" s="312">
        <f>SUM(C38:C48)</f>
        <v>12801755</v>
      </c>
    </row>
    <row r="38" spans="1:3" s="99" customFormat="1" ht="12" customHeight="1" x14ac:dyDescent="0.2">
      <c r="A38" s="460" t="s">
        <v>92</v>
      </c>
      <c r="B38" s="441" t="s">
        <v>275</v>
      </c>
      <c r="C38" s="315">
        <v>77420</v>
      </c>
    </row>
    <row r="39" spans="1:3" s="99" customFormat="1" ht="12" customHeight="1" x14ac:dyDescent="0.2">
      <c r="A39" s="461" t="s">
        <v>93</v>
      </c>
      <c r="B39" s="442" t="s">
        <v>276</v>
      </c>
      <c r="C39" s="314">
        <v>9243899</v>
      </c>
    </row>
    <row r="40" spans="1:3" s="99" customFormat="1" ht="12" customHeight="1" x14ac:dyDescent="0.2">
      <c r="A40" s="461" t="s">
        <v>94</v>
      </c>
      <c r="B40" s="442" t="s">
        <v>277</v>
      </c>
      <c r="C40" s="314">
        <v>834770</v>
      </c>
    </row>
    <row r="41" spans="1:3" s="99" customFormat="1" ht="12" customHeight="1" x14ac:dyDescent="0.2">
      <c r="A41" s="461" t="s">
        <v>174</v>
      </c>
      <c r="B41" s="442" t="s">
        <v>278</v>
      </c>
      <c r="C41" s="314"/>
    </row>
    <row r="42" spans="1:3" s="99" customFormat="1" ht="12" customHeight="1" x14ac:dyDescent="0.2">
      <c r="A42" s="461" t="s">
        <v>175</v>
      </c>
      <c r="B42" s="442" t="s">
        <v>279</v>
      </c>
      <c r="C42" s="314"/>
    </row>
    <row r="43" spans="1:3" s="99" customFormat="1" ht="12" customHeight="1" x14ac:dyDescent="0.2">
      <c r="A43" s="461" t="s">
        <v>176</v>
      </c>
      <c r="B43" s="442" t="s">
        <v>280</v>
      </c>
      <c r="C43" s="314">
        <v>2645666</v>
      </c>
    </row>
    <row r="44" spans="1:3" s="99" customFormat="1" ht="12" customHeight="1" x14ac:dyDescent="0.2">
      <c r="A44" s="461" t="s">
        <v>177</v>
      </c>
      <c r="B44" s="442" t="s">
        <v>281</v>
      </c>
      <c r="C44" s="314"/>
    </row>
    <row r="45" spans="1:3" s="99" customFormat="1" ht="12" customHeight="1" x14ac:dyDescent="0.2">
      <c r="A45" s="461" t="s">
        <v>178</v>
      </c>
      <c r="B45" s="442" t="s">
        <v>563</v>
      </c>
      <c r="C45" s="314"/>
    </row>
    <row r="46" spans="1:3" s="99" customFormat="1" ht="12" customHeight="1" x14ac:dyDescent="0.2">
      <c r="A46" s="461" t="s">
        <v>273</v>
      </c>
      <c r="B46" s="442" t="s">
        <v>283</v>
      </c>
      <c r="C46" s="317"/>
    </row>
    <row r="47" spans="1:3" s="99" customFormat="1" ht="12" customHeight="1" x14ac:dyDescent="0.2">
      <c r="A47" s="462" t="s">
        <v>274</v>
      </c>
      <c r="B47" s="443" t="s">
        <v>436</v>
      </c>
      <c r="C47" s="427"/>
    </row>
    <row r="48" spans="1:3" s="99" customFormat="1" ht="12" customHeight="1" thickBot="1" x14ac:dyDescent="0.25">
      <c r="A48" s="462" t="s">
        <v>435</v>
      </c>
      <c r="B48" s="443" t="s">
        <v>284</v>
      </c>
      <c r="C48" s="427"/>
    </row>
    <row r="49" spans="1:3" s="99" customFormat="1" ht="12" customHeight="1" thickBot="1" x14ac:dyDescent="0.25">
      <c r="A49" s="32" t="s">
        <v>24</v>
      </c>
      <c r="B49" s="21" t="s">
        <v>285</v>
      </c>
      <c r="C49" s="312">
        <f>SUM(C50:C54)</f>
        <v>0</v>
      </c>
    </row>
    <row r="50" spans="1:3" s="99" customFormat="1" ht="12" customHeight="1" x14ac:dyDescent="0.2">
      <c r="A50" s="460" t="s">
        <v>95</v>
      </c>
      <c r="B50" s="441" t="s">
        <v>289</v>
      </c>
      <c r="C50" s="485"/>
    </row>
    <row r="51" spans="1:3" s="99" customFormat="1" ht="12" customHeight="1" x14ac:dyDescent="0.2">
      <c r="A51" s="461" t="s">
        <v>96</v>
      </c>
      <c r="B51" s="442" t="s">
        <v>290</v>
      </c>
      <c r="C51" s="317"/>
    </row>
    <row r="52" spans="1:3" s="99" customFormat="1" ht="12" customHeight="1" x14ac:dyDescent="0.2">
      <c r="A52" s="461" t="s">
        <v>286</v>
      </c>
      <c r="B52" s="442" t="s">
        <v>291</v>
      </c>
      <c r="C52" s="317"/>
    </row>
    <row r="53" spans="1:3" s="99" customFormat="1" ht="12" customHeight="1" x14ac:dyDescent="0.2">
      <c r="A53" s="461" t="s">
        <v>287</v>
      </c>
      <c r="B53" s="442" t="s">
        <v>292</v>
      </c>
      <c r="C53" s="317"/>
    </row>
    <row r="54" spans="1:3" s="99" customFormat="1" ht="12" customHeight="1" thickBot="1" x14ac:dyDescent="0.25">
      <c r="A54" s="462" t="s">
        <v>288</v>
      </c>
      <c r="B54" s="443" t="s">
        <v>293</v>
      </c>
      <c r="C54" s="427"/>
    </row>
    <row r="55" spans="1:3" s="99" customFormat="1" ht="12" customHeight="1" thickBot="1" x14ac:dyDescent="0.25">
      <c r="A55" s="32" t="s">
        <v>179</v>
      </c>
      <c r="B55" s="21" t="s">
        <v>294</v>
      </c>
      <c r="C55" s="312">
        <f>SUM(C56:C58)</f>
        <v>4607000</v>
      </c>
    </row>
    <row r="56" spans="1:3" s="99" customFormat="1" ht="12" customHeight="1" x14ac:dyDescent="0.2">
      <c r="A56" s="460" t="s">
        <v>97</v>
      </c>
      <c r="B56" s="441" t="s">
        <v>295</v>
      </c>
      <c r="C56" s="315"/>
    </row>
    <row r="57" spans="1:3" s="99" customFormat="1" ht="12" customHeight="1" x14ac:dyDescent="0.2">
      <c r="A57" s="461" t="s">
        <v>98</v>
      </c>
      <c r="B57" s="442" t="s">
        <v>426</v>
      </c>
      <c r="C57" s="314"/>
    </row>
    <row r="58" spans="1:3" s="99" customFormat="1" ht="12" customHeight="1" x14ac:dyDescent="0.2">
      <c r="A58" s="461" t="s">
        <v>298</v>
      </c>
      <c r="B58" s="442" t="s">
        <v>296</v>
      </c>
      <c r="C58" s="314">
        <v>4607000</v>
      </c>
    </row>
    <row r="59" spans="1:3" s="99" customFormat="1" ht="12" customHeight="1" thickBot="1" x14ac:dyDescent="0.25">
      <c r="A59" s="462" t="s">
        <v>299</v>
      </c>
      <c r="B59" s="443" t="s">
        <v>297</v>
      </c>
      <c r="C59" s="316"/>
    </row>
    <row r="60" spans="1:3" s="99" customFormat="1" ht="12" customHeight="1" thickBot="1" x14ac:dyDescent="0.25">
      <c r="A60" s="32" t="s">
        <v>26</v>
      </c>
      <c r="B60" s="307" t="s">
        <v>300</v>
      </c>
      <c r="C60" s="312">
        <f>SUM(C61:C63)</f>
        <v>2500000</v>
      </c>
    </row>
    <row r="61" spans="1:3" s="99" customFormat="1" ht="12" customHeight="1" x14ac:dyDescent="0.2">
      <c r="A61" s="460" t="s">
        <v>180</v>
      </c>
      <c r="B61" s="441" t="s">
        <v>302</v>
      </c>
      <c r="C61" s="317"/>
    </row>
    <row r="62" spans="1:3" s="99" customFormat="1" ht="12" customHeight="1" x14ac:dyDescent="0.2">
      <c r="A62" s="461" t="s">
        <v>181</v>
      </c>
      <c r="B62" s="442" t="s">
        <v>427</v>
      </c>
      <c r="C62" s="317"/>
    </row>
    <row r="63" spans="1:3" s="99" customFormat="1" ht="12" customHeight="1" x14ac:dyDescent="0.2">
      <c r="A63" s="461" t="s">
        <v>228</v>
      </c>
      <c r="B63" s="442" t="s">
        <v>303</v>
      </c>
      <c r="C63" s="317">
        <v>2500000</v>
      </c>
    </row>
    <row r="64" spans="1:3" s="99" customFormat="1" ht="12" customHeight="1" thickBot="1" x14ac:dyDescent="0.25">
      <c r="A64" s="462" t="s">
        <v>301</v>
      </c>
      <c r="B64" s="443" t="s">
        <v>304</v>
      </c>
      <c r="C64" s="317"/>
    </row>
    <row r="65" spans="1:3" s="99" customFormat="1" ht="12" customHeight="1" thickBot="1" x14ac:dyDescent="0.25">
      <c r="A65" s="32" t="s">
        <v>27</v>
      </c>
      <c r="B65" s="21" t="s">
        <v>305</v>
      </c>
      <c r="C65" s="318">
        <f>+C8+C15+C22+C29+C37+C49+C55+C60</f>
        <v>394725593</v>
      </c>
    </row>
    <row r="66" spans="1:3" s="99" customFormat="1" ht="12" customHeight="1" thickBot="1" x14ac:dyDescent="0.2">
      <c r="A66" s="463" t="s">
        <v>393</v>
      </c>
      <c r="B66" s="307" t="s">
        <v>307</v>
      </c>
      <c r="C66" s="312">
        <f>SUM(C67:C69)</f>
        <v>0</v>
      </c>
    </row>
    <row r="67" spans="1:3" s="99" customFormat="1" ht="12" customHeight="1" x14ac:dyDescent="0.2">
      <c r="A67" s="460" t="s">
        <v>335</v>
      </c>
      <c r="B67" s="441" t="s">
        <v>308</v>
      </c>
      <c r="C67" s="317"/>
    </row>
    <row r="68" spans="1:3" s="99" customFormat="1" ht="12" customHeight="1" x14ac:dyDescent="0.2">
      <c r="A68" s="461" t="s">
        <v>344</v>
      </c>
      <c r="B68" s="442" t="s">
        <v>309</v>
      </c>
      <c r="C68" s="317"/>
    </row>
    <row r="69" spans="1:3" s="99" customFormat="1" ht="12" customHeight="1" thickBot="1" x14ac:dyDescent="0.25">
      <c r="A69" s="462" t="s">
        <v>345</v>
      </c>
      <c r="B69" s="444" t="s">
        <v>310</v>
      </c>
      <c r="C69" s="317"/>
    </row>
    <row r="70" spans="1:3" s="99" customFormat="1" ht="12" customHeight="1" thickBot="1" x14ac:dyDescent="0.2">
      <c r="A70" s="463" t="s">
        <v>311</v>
      </c>
      <c r="B70" s="307" t="s">
        <v>312</v>
      </c>
      <c r="C70" s="312">
        <f>SUM(C71:C74)</f>
        <v>0</v>
      </c>
    </row>
    <row r="71" spans="1:3" s="99" customFormat="1" ht="12" customHeight="1" x14ac:dyDescent="0.2">
      <c r="A71" s="460" t="s">
        <v>148</v>
      </c>
      <c r="B71" s="441" t="s">
        <v>313</v>
      </c>
      <c r="C71" s="317"/>
    </row>
    <row r="72" spans="1:3" s="99" customFormat="1" ht="12" customHeight="1" x14ac:dyDescent="0.2">
      <c r="A72" s="461" t="s">
        <v>149</v>
      </c>
      <c r="B72" s="442" t="s">
        <v>572</v>
      </c>
      <c r="C72" s="317"/>
    </row>
    <row r="73" spans="1:3" s="99" customFormat="1" ht="12" customHeight="1" x14ac:dyDescent="0.2">
      <c r="A73" s="461" t="s">
        <v>336</v>
      </c>
      <c r="B73" s="442" t="s">
        <v>314</v>
      </c>
      <c r="C73" s="317"/>
    </row>
    <row r="74" spans="1:3" s="99" customFormat="1" ht="12" customHeight="1" thickBot="1" x14ac:dyDescent="0.25">
      <c r="A74" s="462" t="s">
        <v>337</v>
      </c>
      <c r="B74" s="309" t="s">
        <v>573</v>
      </c>
      <c r="C74" s="317"/>
    </row>
    <row r="75" spans="1:3" s="99" customFormat="1" ht="12" customHeight="1" thickBot="1" x14ac:dyDescent="0.2">
      <c r="A75" s="463" t="s">
        <v>315</v>
      </c>
      <c r="B75" s="307" t="s">
        <v>316</v>
      </c>
      <c r="C75" s="312">
        <f>SUM(C76:C77)</f>
        <v>141767837</v>
      </c>
    </row>
    <row r="76" spans="1:3" s="99" customFormat="1" ht="12" customHeight="1" x14ac:dyDescent="0.2">
      <c r="A76" s="460" t="s">
        <v>338</v>
      </c>
      <c r="B76" s="441" t="s">
        <v>317</v>
      </c>
      <c r="C76" s="317">
        <v>141767837</v>
      </c>
    </row>
    <row r="77" spans="1:3" s="99" customFormat="1" ht="12" customHeight="1" thickBot="1" x14ac:dyDescent="0.25">
      <c r="A77" s="462" t="s">
        <v>339</v>
      </c>
      <c r="B77" s="443" t="s">
        <v>318</v>
      </c>
      <c r="C77" s="317"/>
    </row>
    <row r="78" spans="1:3" s="98" customFormat="1" ht="12" customHeight="1" thickBot="1" x14ac:dyDescent="0.2">
      <c r="A78" s="463" t="s">
        <v>319</v>
      </c>
      <c r="B78" s="307" t="s">
        <v>320</v>
      </c>
      <c r="C78" s="312">
        <f>SUM(C79:C81)</f>
        <v>0</v>
      </c>
    </row>
    <row r="79" spans="1:3" s="99" customFormat="1" ht="12" customHeight="1" x14ac:dyDescent="0.2">
      <c r="A79" s="460" t="s">
        <v>340</v>
      </c>
      <c r="B79" s="441" t="s">
        <v>321</v>
      </c>
      <c r="C79" s="317"/>
    </row>
    <row r="80" spans="1:3" s="99" customFormat="1" ht="12" customHeight="1" x14ac:dyDescent="0.2">
      <c r="A80" s="461" t="s">
        <v>341</v>
      </c>
      <c r="B80" s="442" t="s">
        <v>322</v>
      </c>
      <c r="C80" s="317"/>
    </row>
    <row r="81" spans="1:3" s="99" customFormat="1" ht="12" customHeight="1" thickBot="1" x14ac:dyDescent="0.25">
      <c r="A81" s="462" t="s">
        <v>342</v>
      </c>
      <c r="B81" s="443" t="s">
        <v>574</v>
      </c>
      <c r="C81" s="317"/>
    </row>
    <row r="82" spans="1:3" s="99" customFormat="1" ht="12" customHeight="1" thickBot="1" x14ac:dyDescent="0.2">
      <c r="A82" s="463" t="s">
        <v>323</v>
      </c>
      <c r="B82" s="307" t="s">
        <v>343</v>
      </c>
      <c r="C82" s="312">
        <f>SUM(C83:C86)</f>
        <v>0</v>
      </c>
    </row>
    <row r="83" spans="1:3" s="99" customFormat="1" ht="12" customHeight="1" x14ac:dyDescent="0.2">
      <c r="A83" s="464" t="s">
        <v>324</v>
      </c>
      <c r="B83" s="441" t="s">
        <v>325</v>
      </c>
      <c r="C83" s="317"/>
    </row>
    <row r="84" spans="1:3" s="99" customFormat="1" ht="12" customHeight="1" x14ac:dyDescent="0.2">
      <c r="A84" s="465" t="s">
        <v>326</v>
      </c>
      <c r="B84" s="442" t="s">
        <v>327</v>
      </c>
      <c r="C84" s="317"/>
    </row>
    <row r="85" spans="1:3" s="99" customFormat="1" ht="12" customHeight="1" x14ac:dyDescent="0.2">
      <c r="A85" s="465" t="s">
        <v>328</v>
      </c>
      <c r="B85" s="442" t="s">
        <v>329</v>
      </c>
      <c r="C85" s="317"/>
    </row>
    <row r="86" spans="1:3" s="98" customFormat="1" ht="12" customHeight="1" thickBot="1" x14ac:dyDescent="0.25">
      <c r="A86" s="466" t="s">
        <v>330</v>
      </c>
      <c r="B86" s="443" t="s">
        <v>331</v>
      </c>
      <c r="C86" s="317"/>
    </row>
    <row r="87" spans="1:3" s="98" customFormat="1" ht="12" customHeight="1" thickBot="1" x14ac:dyDescent="0.2">
      <c r="A87" s="463" t="s">
        <v>332</v>
      </c>
      <c r="B87" s="307" t="s">
        <v>475</v>
      </c>
      <c r="C87" s="486"/>
    </row>
    <row r="88" spans="1:3" s="98" customFormat="1" ht="12" customHeight="1" thickBot="1" x14ac:dyDescent="0.2">
      <c r="A88" s="463" t="s">
        <v>507</v>
      </c>
      <c r="B88" s="307" t="s">
        <v>333</v>
      </c>
      <c r="C88" s="486"/>
    </row>
    <row r="89" spans="1:3" s="98" customFormat="1" ht="12" customHeight="1" thickBot="1" x14ac:dyDescent="0.2">
      <c r="A89" s="463" t="s">
        <v>508</v>
      </c>
      <c r="B89" s="448" t="s">
        <v>478</v>
      </c>
      <c r="C89" s="318">
        <f>+C66+C70+C75+C78+C82+C88+C87</f>
        <v>141767837</v>
      </c>
    </row>
    <row r="90" spans="1:3" s="98" customFormat="1" ht="12" customHeight="1" thickBot="1" x14ac:dyDescent="0.2">
      <c r="A90" s="467" t="s">
        <v>509</v>
      </c>
      <c r="B90" s="449" t="s">
        <v>510</v>
      </c>
      <c r="C90" s="318">
        <f>+C65+C89</f>
        <v>536493430</v>
      </c>
    </row>
    <row r="91" spans="1:3" s="99" customFormat="1" ht="15" customHeight="1" thickBot="1" x14ac:dyDescent="0.25">
      <c r="A91" s="250"/>
      <c r="B91" s="251"/>
      <c r="C91" s="382"/>
    </row>
    <row r="92" spans="1:3" s="71" customFormat="1" ht="16.5" customHeight="1" thickBot="1" x14ac:dyDescent="0.25">
      <c r="A92" s="254"/>
      <c r="B92" s="255" t="s">
        <v>58</v>
      </c>
      <c r="C92" s="384"/>
    </row>
    <row r="93" spans="1:3" s="100" customFormat="1" ht="12" customHeight="1" thickBot="1" x14ac:dyDescent="0.25">
      <c r="A93" s="433" t="s">
        <v>19</v>
      </c>
      <c r="B93" s="28" t="s">
        <v>514</v>
      </c>
      <c r="C93" s="311">
        <f>+C94+C95+C96+C97+C98+C111</f>
        <v>183355039</v>
      </c>
    </row>
    <row r="94" spans="1:3" ht="12" customHeight="1" x14ac:dyDescent="0.2">
      <c r="A94" s="468" t="s">
        <v>99</v>
      </c>
      <c r="B94" s="10" t="s">
        <v>50</v>
      </c>
      <c r="C94" s="313">
        <v>38007316</v>
      </c>
    </row>
    <row r="95" spans="1:3" ht="12" customHeight="1" x14ac:dyDescent="0.2">
      <c r="A95" s="461" t="s">
        <v>100</v>
      </c>
      <c r="B95" s="8" t="s">
        <v>182</v>
      </c>
      <c r="C95" s="314">
        <v>8771157</v>
      </c>
    </row>
    <row r="96" spans="1:3" ht="12" customHeight="1" x14ac:dyDescent="0.2">
      <c r="A96" s="461" t="s">
        <v>101</v>
      </c>
      <c r="B96" s="8" t="s">
        <v>139</v>
      </c>
      <c r="C96" s="316">
        <v>126776566</v>
      </c>
    </row>
    <row r="97" spans="1:3" ht="12" customHeight="1" x14ac:dyDescent="0.2">
      <c r="A97" s="461" t="s">
        <v>102</v>
      </c>
      <c r="B97" s="11" t="s">
        <v>183</v>
      </c>
      <c r="C97" s="316"/>
    </row>
    <row r="98" spans="1:3" ht="12" customHeight="1" x14ac:dyDescent="0.2">
      <c r="A98" s="461" t="s">
        <v>113</v>
      </c>
      <c r="B98" s="19" t="s">
        <v>184</v>
      </c>
      <c r="C98" s="316">
        <v>300000</v>
      </c>
    </row>
    <row r="99" spans="1:3" ht="12" customHeight="1" x14ac:dyDescent="0.2">
      <c r="A99" s="461" t="s">
        <v>103</v>
      </c>
      <c r="B99" s="8" t="s">
        <v>511</v>
      </c>
      <c r="C99" s="316"/>
    </row>
    <row r="100" spans="1:3" ht="12" customHeight="1" x14ac:dyDescent="0.2">
      <c r="A100" s="461" t="s">
        <v>104</v>
      </c>
      <c r="B100" s="148" t="s">
        <v>441</v>
      </c>
      <c r="C100" s="316"/>
    </row>
    <row r="101" spans="1:3" ht="12" customHeight="1" x14ac:dyDescent="0.2">
      <c r="A101" s="461" t="s">
        <v>114</v>
      </c>
      <c r="B101" s="148" t="s">
        <v>440</v>
      </c>
      <c r="C101" s="316"/>
    </row>
    <row r="102" spans="1:3" ht="12" customHeight="1" x14ac:dyDescent="0.2">
      <c r="A102" s="461" t="s">
        <v>115</v>
      </c>
      <c r="B102" s="148" t="s">
        <v>349</v>
      </c>
      <c r="C102" s="316"/>
    </row>
    <row r="103" spans="1:3" ht="12" customHeight="1" x14ac:dyDescent="0.2">
      <c r="A103" s="461" t="s">
        <v>116</v>
      </c>
      <c r="B103" s="149" t="s">
        <v>350</v>
      </c>
      <c r="C103" s="316"/>
    </row>
    <row r="104" spans="1:3" ht="12" customHeight="1" x14ac:dyDescent="0.2">
      <c r="A104" s="461" t="s">
        <v>117</v>
      </c>
      <c r="B104" s="149" t="s">
        <v>351</v>
      </c>
      <c r="C104" s="316"/>
    </row>
    <row r="105" spans="1:3" ht="12" customHeight="1" x14ac:dyDescent="0.2">
      <c r="A105" s="461" t="s">
        <v>119</v>
      </c>
      <c r="B105" s="148" t="s">
        <v>352</v>
      </c>
      <c r="C105" s="316"/>
    </row>
    <row r="106" spans="1:3" ht="12" customHeight="1" x14ac:dyDescent="0.2">
      <c r="A106" s="461" t="s">
        <v>185</v>
      </c>
      <c r="B106" s="148" t="s">
        <v>353</v>
      </c>
      <c r="C106" s="316"/>
    </row>
    <row r="107" spans="1:3" ht="12" customHeight="1" x14ac:dyDescent="0.2">
      <c r="A107" s="461" t="s">
        <v>347</v>
      </c>
      <c r="B107" s="149" t="s">
        <v>354</v>
      </c>
      <c r="C107" s="316"/>
    </row>
    <row r="108" spans="1:3" ht="12" customHeight="1" x14ac:dyDescent="0.2">
      <c r="A108" s="469" t="s">
        <v>348</v>
      </c>
      <c r="B108" s="150" t="s">
        <v>355</v>
      </c>
      <c r="C108" s="316"/>
    </row>
    <row r="109" spans="1:3" ht="12" customHeight="1" x14ac:dyDescent="0.2">
      <c r="A109" s="461" t="s">
        <v>438</v>
      </c>
      <c r="B109" s="150" t="s">
        <v>356</v>
      </c>
      <c r="C109" s="316"/>
    </row>
    <row r="110" spans="1:3" ht="12" customHeight="1" x14ac:dyDescent="0.2">
      <c r="A110" s="461" t="s">
        <v>439</v>
      </c>
      <c r="B110" s="149" t="s">
        <v>357</v>
      </c>
      <c r="C110" s="314">
        <v>300000</v>
      </c>
    </row>
    <row r="111" spans="1:3" ht="12" customHeight="1" x14ac:dyDescent="0.2">
      <c r="A111" s="461" t="s">
        <v>443</v>
      </c>
      <c r="B111" s="11" t="s">
        <v>51</v>
      </c>
      <c r="C111" s="314">
        <v>9500000</v>
      </c>
    </row>
    <row r="112" spans="1:3" ht="12" customHeight="1" x14ac:dyDescent="0.2">
      <c r="A112" s="462" t="s">
        <v>444</v>
      </c>
      <c r="B112" s="8" t="s">
        <v>512</v>
      </c>
      <c r="C112" s="316"/>
    </row>
    <row r="113" spans="1:3" ht="12" customHeight="1" thickBot="1" x14ac:dyDescent="0.25">
      <c r="A113" s="470" t="s">
        <v>445</v>
      </c>
      <c r="B113" s="151" t="s">
        <v>513</v>
      </c>
      <c r="C113" s="320">
        <v>9500000</v>
      </c>
    </row>
    <row r="114" spans="1:3" ht="12" customHeight="1" thickBot="1" x14ac:dyDescent="0.25">
      <c r="A114" s="32" t="s">
        <v>20</v>
      </c>
      <c r="B114" s="27" t="s">
        <v>358</v>
      </c>
      <c r="C114" s="312">
        <f>+C115+C117+C119</f>
        <v>353138661</v>
      </c>
    </row>
    <row r="115" spans="1:3" ht="12" customHeight="1" x14ac:dyDescent="0.2">
      <c r="A115" s="460" t="s">
        <v>105</v>
      </c>
      <c r="B115" s="8" t="s">
        <v>227</v>
      </c>
      <c r="C115" s="315">
        <v>123770736</v>
      </c>
    </row>
    <row r="116" spans="1:3" ht="12" customHeight="1" x14ac:dyDescent="0.2">
      <c r="A116" s="460" t="s">
        <v>106</v>
      </c>
      <c r="B116" s="12" t="s">
        <v>362</v>
      </c>
      <c r="C116" s="315">
        <v>122250476</v>
      </c>
    </row>
    <row r="117" spans="1:3" ht="12" customHeight="1" x14ac:dyDescent="0.2">
      <c r="A117" s="460" t="s">
        <v>107</v>
      </c>
      <c r="B117" s="12" t="s">
        <v>186</v>
      </c>
      <c r="C117" s="314">
        <v>229367925</v>
      </c>
    </row>
    <row r="118" spans="1:3" ht="12" customHeight="1" x14ac:dyDescent="0.2">
      <c r="A118" s="460" t="s">
        <v>108</v>
      </c>
      <c r="B118" s="12" t="s">
        <v>363</v>
      </c>
      <c r="C118" s="279">
        <v>222300100</v>
      </c>
    </row>
    <row r="119" spans="1:3" ht="12" customHeight="1" x14ac:dyDescent="0.2">
      <c r="A119" s="460" t="s">
        <v>109</v>
      </c>
      <c r="B119" s="309" t="s">
        <v>229</v>
      </c>
      <c r="C119" s="279"/>
    </row>
    <row r="120" spans="1:3" ht="12" customHeight="1" x14ac:dyDescent="0.2">
      <c r="A120" s="460" t="s">
        <v>118</v>
      </c>
      <c r="B120" s="308" t="s">
        <v>428</v>
      </c>
      <c r="C120" s="279"/>
    </row>
    <row r="121" spans="1:3" ht="12" customHeight="1" x14ac:dyDescent="0.2">
      <c r="A121" s="460" t="s">
        <v>120</v>
      </c>
      <c r="B121" s="437" t="s">
        <v>368</v>
      </c>
      <c r="C121" s="279"/>
    </row>
    <row r="122" spans="1:3" ht="12" customHeight="1" x14ac:dyDescent="0.2">
      <c r="A122" s="460" t="s">
        <v>187</v>
      </c>
      <c r="B122" s="149" t="s">
        <v>351</v>
      </c>
      <c r="C122" s="279"/>
    </row>
    <row r="123" spans="1:3" ht="12" customHeight="1" x14ac:dyDescent="0.2">
      <c r="A123" s="460" t="s">
        <v>188</v>
      </c>
      <c r="B123" s="149" t="s">
        <v>367</v>
      </c>
      <c r="C123" s="279"/>
    </row>
    <row r="124" spans="1:3" ht="12" customHeight="1" x14ac:dyDescent="0.2">
      <c r="A124" s="460" t="s">
        <v>189</v>
      </c>
      <c r="B124" s="149" t="s">
        <v>366</v>
      </c>
      <c r="C124" s="279"/>
    </row>
    <row r="125" spans="1:3" ht="12" customHeight="1" x14ac:dyDescent="0.2">
      <c r="A125" s="460" t="s">
        <v>359</v>
      </c>
      <c r="B125" s="149" t="s">
        <v>354</v>
      </c>
      <c r="C125" s="279"/>
    </row>
    <row r="126" spans="1:3" ht="12" customHeight="1" x14ac:dyDescent="0.2">
      <c r="A126" s="460" t="s">
        <v>360</v>
      </c>
      <c r="B126" s="149" t="s">
        <v>365</v>
      </c>
      <c r="C126" s="279"/>
    </row>
    <row r="127" spans="1:3" ht="12" customHeight="1" thickBot="1" x14ac:dyDescent="0.25">
      <c r="A127" s="469" t="s">
        <v>361</v>
      </c>
      <c r="B127" s="149" t="s">
        <v>364</v>
      </c>
      <c r="C127" s="281"/>
    </row>
    <row r="128" spans="1:3" ht="12" customHeight="1" thickBot="1" x14ac:dyDescent="0.25">
      <c r="A128" s="32" t="s">
        <v>21</v>
      </c>
      <c r="B128" s="129" t="s">
        <v>448</v>
      </c>
      <c r="C128" s="312">
        <f>+C93+C114</f>
        <v>536493700</v>
      </c>
    </row>
    <row r="129" spans="1:11" ht="12" customHeight="1" thickBot="1" x14ac:dyDescent="0.25">
      <c r="A129" s="32" t="s">
        <v>22</v>
      </c>
      <c r="B129" s="129" t="s">
        <v>449</v>
      </c>
      <c r="C129" s="312">
        <f>+C130+C131+C132</f>
        <v>0</v>
      </c>
    </row>
    <row r="130" spans="1:11" s="100" customFormat="1" ht="12" customHeight="1" x14ac:dyDescent="0.2">
      <c r="A130" s="460" t="s">
        <v>266</v>
      </c>
      <c r="B130" s="9" t="s">
        <v>517</v>
      </c>
      <c r="C130" s="279"/>
    </row>
    <row r="131" spans="1:11" ht="12" customHeight="1" x14ac:dyDescent="0.2">
      <c r="A131" s="460" t="s">
        <v>267</v>
      </c>
      <c r="B131" s="9" t="s">
        <v>457</v>
      </c>
      <c r="C131" s="279"/>
    </row>
    <row r="132" spans="1:11" ht="12" customHeight="1" thickBot="1" x14ac:dyDescent="0.25">
      <c r="A132" s="469" t="s">
        <v>268</v>
      </c>
      <c r="B132" s="7" t="s">
        <v>516</v>
      </c>
      <c r="C132" s="279"/>
    </row>
    <row r="133" spans="1:11" ht="12" customHeight="1" thickBot="1" x14ac:dyDescent="0.25">
      <c r="A133" s="32" t="s">
        <v>23</v>
      </c>
      <c r="B133" s="129" t="s">
        <v>450</v>
      </c>
      <c r="C133" s="312">
        <f>+C134+C135+C136+C137+C138+C139</f>
        <v>0</v>
      </c>
    </row>
    <row r="134" spans="1:11" ht="12" customHeight="1" x14ac:dyDescent="0.2">
      <c r="A134" s="460" t="s">
        <v>92</v>
      </c>
      <c r="B134" s="9" t="s">
        <v>459</v>
      </c>
      <c r="C134" s="279"/>
    </row>
    <row r="135" spans="1:11" ht="12" customHeight="1" x14ac:dyDescent="0.2">
      <c r="A135" s="460" t="s">
        <v>93</v>
      </c>
      <c r="B135" s="9" t="s">
        <v>451</v>
      </c>
      <c r="C135" s="279"/>
    </row>
    <row r="136" spans="1:11" ht="12" customHeight="1" x14ac:dyDescent="0.2">
      <c r="A136" s="460" t="s">
        <v>94</v>
      </c>
      <c r="B136" s="9" t="s">
        <v>452</v>
      </c>
      <c r="C136" s="279"/>
    </row>
    <row r="137" spans="1:11" ht="12" customHeight="1" x14ac:dyDescent="0.2">
      <c r="A137" s="460" t="s">
        <v>174</v>
      </c>
      <c r="B137" s="9" t="s">
        <v>515</v>
      </c>
      <c r="C137" s="279"/>
    </row>
    <row r="138" spans="1:11" ht="12" customHeight="1" x14ac:dyDescent="0.2">
      <c r="A138" s="460" t="s">
        <v>175</v>
      </c>
      <c r="B138" s="9" t="s">
        <v>454</v>
      </c>
      <c r="C138" s="279"/>
    </row>
    <row r="139" spans="1:11" s="100" customFormat="1" ht="12" customHeight="1" thickBot="1" x14ac:dyDescent="0.25">
      <c r="A139" s="469" t="s">
        <v>176</v>
      </c>
      <c r="B139" s="7" t="s">
        <v>455</v>
      </c>
      <c r="C139" s="279"/>
    </row>
    <row r="140" spans="1:11" ht="12" customHeight="1" thickBot="1" x14ac:dyDescent="0.25">
      <c r="A140" s="32" t="s">
        <v>24</v>
      </c>
      <c r="B140" s="129" t="s">
        <v>543</v>
      </c>
      <c r="C140" s="318">
        <f>+C141+C142+C144+C145+C143</f>
        <v>0</v>
      </c>
      <c r="K140" s="261"/>
    </row>
    <row r="141" spans="1:11" x14ac:dyDescent="0.2">
      <c r="A141" s="460" t="s">
        <v>95</v>
      </c>
      <c r="B141" s="9" t="s">
        <v>369</v>
      </c>
      <c r="C141" s="279"/>
    </row>
    <row r="142" spans="1:11" ht="12" customHeight="1" x14ac:dyDescent="0.2">
      <c r="A142" s="460" t="s">
        <v>96</v>
      </c>
      <c r="B142" s="9" t="s">
        <v>370</v>
      </c>
      <c r="C142" s="279"/>
    </row>
    <row r="143" spans="1:11" s="100" customFormat="1" ht="12" customHeight="1" x14ac:dyDescent="0.2">
      <c r="A143" s="460" t="s">
        <v>286</v>
      </c>
      <c r="B143" s="9" t="s">
        <v>542</v>
      </c>
      <c r="C143" s="279"/>
    </row>
    <row r="144" spans="1:11" s="100" customFormat="1" ht="12" customHeight="1" x14ac:dyDescent="0.2">
      <c r="A144" s="460" t="s">
        <v>287</v>
      </c>
      <c r="B144" s="9" t="s">
        <v>464</v>
      </c>
      <c r="C144" s="279"/>
    </row>
    <row r="145" spans="1:3" s="100" customFormat="1" ht="12" customHeight="1" thickBot="1" x14ac:dyDescent="0.25">
      <c r="A145" s="469" t="s">
        <v>288</v>
      </c>
      <c r="B145" s="7" t="s">
        <v>389</v>
      </c>
      <c r="C145" s="279"/>
    </row>
    <row r="146" spans="1:3" s="100" customFormat="1" ht="12" customHeight="1" thickBot="1" x14ac:dyDescent="0.25">
      <c r="A146" s="32" t="s">
        <v>25</v>
      </c>
      <c r="B146" s="129" t="s">
        <v>465</v>
      </c>
      <c r="C146" s="321">
        <f>+C147+C148+C149+C150+C151</f>
        <v>0</v>
      </c>
    </row>
    <row r="147" spans="1:3" s="100" customFormat="1" ht="12" customHeight="1" x14ac:dyDescent="0.2">
      <c r="A147" s="460" t="s">
        <v>97</v>
      </c>
      <c r="B147" s="9" t="s">
        <v>460</v>
      </c>
      <c r="C147" s="279"/>
    </row>
    <row r="148" spans="1:3" s="100" customFormat="1" ht="12" customHeight="1" x14ac:dyDescent="0.2">
      <c r="A148" s="460" t="s">
        <v>98</v>
      </c>
      <c r="B148" s="9" t="s">
        <v>467</v>
      </c>
      <c r="C148" s="279"/>
    </row>
    <row r="149" spans="1:3" s="100" customFormat="1" ht="12" customHeight="1" x14ac:dyDescent="0.2">
      <c r="A149" s="460" t="s">
        <v>298</v>
      </c>
      <c r="B149" s="9" t="s">
        <v>462</v>
      </c>
      <c r="C149" s="279"/>
    </row>
    <row r="150" spans="1:3" ht="12.75" customHeight="1" x14ac:dyDescent="0.2">
      <c r="A150" s="460" t="s">
        <v>299</v>
      </c>
      <c r="B150" s="9" t="s">
        <v>518</v>
      </c>
      <c r="C150" s="279"/>
    </row>
    <row r="151" spans="1:3" ht="12.75" customHeight="1" thickBot="1" x14ac:dyDescent="0.25">
      <c r="A151" s="469" t="s">
        <v>466</v>
      </c>
      <c r="B151" s="7" t="s">
        <v>469</v>
      </c>
      <c r="C151" s="281"/>
    </row>
    <row r="152" spans="1:3" ht="12.75" customHeight="1" thickBot="1" x14ac:dyDescent="0.25">
      <c r="A152" s="516" t="s">
        <v>26</v>
      </c>
      <c r="B152" s="129" t="s">
        <v>470</v>
      </c>
      <c r="C152" s="321"/>
    </row>
    <row r="153" spans="1:3" ht="12" customHeight="1" thickBot="1" x14ac:dyDescent="0.25">
      <c r="A153" s="516" t="s">
        <v>27</v>
      </c>
      <c r="B153" s="129" t="s">
        <v>471</v>
      </c>
      <c r="C153" s="321"/>
    </row>
    <row r="154" spans="1:3" ht="15" customHeight="1" thickBot="1" x14ac:dyDescent="0.25">
      <c r="A154" s="32" t="s">
        <v>28</v>
      </c>
      <c r="B154" s="129" t="s">
        <v>473</v>
      </c>
      <c r="C154" s="451">
        <f>+C129+C133+C140+C146+C152+C153</f>
        <v>0</v>
      </c>
    </row>
    <row r="155" spans="1:3" ht="13.5" thickBot="1" x14ac:dyDescent="0.25">
      <c r="A155" s="471" t="s">
        <v>29</v>
      </c>
      <c r="B155" s="403" t="s">
        <v>472</v>
      </c>
      <c r="C155" s="451">
        <f>+C128+C154</f>
        <v>536493700</v>
      </c>
    </row>
    <row r="156" spans="1:3" ht="15" customHeight="1" thickBot="1" x14ac:dyDescent="0.25">
      <c r="A156" s="411"/>
      <c r="B156" s="412"/>
      <c r="C156" s="413"/>
    </row>
    <row r="157" spans="1:3" ht="14.25" customHeight="1" thickBot="1" x14ac:dyDescent="0.25">
      <c r="A157" s="259" t="s">
        <v>519</v>
      </c>
      <c r="B157" s="260"/>
      <c r="C157" s="126">
        <v>5</v>
      </c>
    </row>
    <row r="158" spans="1:3" ht="13.5" thickBot="1" x14ac:dyDescent="0.25">
      <c r="A158" s="259" t="s">
        <v>205</v>
      </c>
      <c r="B158" s="260"/>
      <c r="C158" s="12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K158"/>
  <sheetViews>
    <sheetView topLeftCell="A40" zoomScale="130" zoomScaleNormal="130" zoomScaleSheetLayoutView="85" workbookViewId="0">
      <selection activeCell="F159" sqref="F159"/>
    </sheetView>
  </sheetViews>
  <sheetFormatPr defaultRowHeight="12.75" x14ac:dyDescent="0.2"/>
  <cols>
    <col min="1" max="1" width="19.5" style="414" customWidth="1"/>
    <col min="2" max="2" width="72" style="415" customWidth="1"/>
    <col min="3" max="3" width="25" style="416" customWidth="1"/>
    <col min="4" max="16384" width="9.33203125" style="3"/>
  </cols>
  <sheetData>
    <row r="1" spans="1:3" s="2" customFormat="1" ht="16.5" customHeight="1" thickBot="1" x14ac:dyDescent="0.25">
      <c r="A1" s="236"/>
      <c r="B1" s="238"/>
      <c r="C1" s="587" t="str">
        <f>+CONCATENATE("9.1.3. melléklet a ……/",LEFT(ÖSSZEFÜGGÉSEK!A5,4),". (II.13.) önkormányzati rendelethez")</f>
        <v>9.1.3. melléklet a ……/2018. (II.13.) önkormányzati rendelethez</v>
      </c>
    </row>
    <row r="2" spans="1:3" s="96" customFormat="1" ht="21" customHeight="1" x14ac:dyDescent="0.2">
      <c r="A2" s="431" t="s">
        <v>62</v>
      </c>
      <c r="B2" s="373" t="s">
        <v>607</v>
      </c>
      <c r="C2" s="375" t="s">
        <v>55</v>
      </c>
    </row>
    <row r="3" spans="1:3" s="96" customFormat="1" ht="16.5" thickBot="1" x14ac:dyDescent="0.25">
      <c r="A3" s="239" t="s">
        <v>202</v>
      </c>
      <c r="B3" s="374" t="s">
        <v>530</v>
      </c>
      <c r="C3" s="515" t="s">
        <v>431</v>
      </c>
    </row>
    <row r="4" spans="1:3" s="97" customFormat="1" ht="15.95" customHeight="1" thickBot="1" x14ac:dyDescent="0.3">
      <c r="A4" s="240"/>
      <c r="B4" s="240"/>
      <c r="C4" s="241" t="str">
        <f>'9.1.2. sz. mell '!C4</f>
        <v>Forintban!</v>
      </c>
    </row>
    <row r="5" spans="1:3" ht="13.5" thickBot="1" x14ac:dyDescent="0.25">
      <c r="A5" s="432" t="s">
        <v>204</v>
      </c>
      <c r="B5" s="242" t="s">
        <v>565</v>
      </c>
      <c r="C5" s="376" t="s">
        <v>56</v>
      </c>
    </row>
    <row r="6" spans="1:3" s="71" customFormat="1" ht="12.95" customHeight="1" thickBot="1" x14ac:dyDescent="0.25">
      <c r="A6" s="205"/>
      <c r="B6" s="206" t="s">
        <v>493</v>
      </c>
      <c r="C6" s="207" t="s">
        <v>494</v>
      </c>
    </row>
    <row r="7" spans="1:3" s="71" customFormat="1" ht="15.95" customHeight="1" thickBot="1" x14ac:dyDescent="0.25">
      <c r="A7" s="244"/>
      <c r="B7" s="245" t="s">
        <v>57</v>
      </c>
      <c r="C7" s="377"/>
    </row>
    <row r="8" spans="1:3" s="71" customFormat="1" ht="12" customHeight="1" thickBot="1" x14ac:dyDescent="0.25">
      <c r="A8" s="32" t="s">
        <v>19</v>
      </c>
      <c r="B8" s="21" t="s">
        <v>250</v>
      </c>
      <c r="C8" s="312">
        <f>+C9+C10+C11+C12+C13+C14</f>
        <v>16717527</v>
      </c>
    </row>
    <row r="9" spans="1:3" s="98" customFormat="1" ht="12" customHeight="1" x14ac:dyDescent="0.2">
      <c r="A9" s="460" t="s">
        <v>99</v>
      </c>
      <c r="B9" s="441" t="s">
        <v>251</v>
      </c>
      <c r="C9" s="315">
        <v>6000000</v>
      </c>
    </row>
    <row r="10" spans="1:3" s="99" customFormat="1" ht="12" customHeight="1" x14ac:dyDescent="0.2">
      <c r="A10" s="461" t="s">
        <v>100</v>
      </c>
      <c r="B10" s="442" t="s">
        <v>252</v>
      </c>
      <c r="C10" s="314"/>
    </row>
    <row r="11" spans="1:3" s="99" customFormat="1" ht="12" customHeight="1" x14ac:dyDescent="0.2">
      <c r="A11" s="461" t="s">
        <v>101</v>
      </c>
      <c r="B11" s="442" t="s">
        <v>552</v>
      </c>
      <c r="C11" s="314"/>
    </row>
    <row r="12" spans="1:3" s="99" customFormat="1" ht="12" customHeight="1" x14ac:dyDescent="0.2">
      <c r="A12" s="461" t="s">
        <v>102</v>
      </c>
      <c r="B12" s="442" t="s">
        <v>254</v>
      </c>
      <c r="C12" s="314"/>
    </row>
    <row r="13" spans="1:3" s="99" customFormat="1" ht="12" customHeight="1" x14ac:dyDescent="0.2">
      <c r="A13" s="461" t="s">
        <v>147</v>
      </c>
      <c r="B13" s="442" t="s">
        <v>506</v>
      </c>
      <c r="C13" s="314">
        <v>10717527</v>
      </c>
    </row>
    <row r="14" spans="1:3" s="98" customFormat="1" ht="12" customHeight="1" thickBot="1" x14ac:dyDescent="0.25">
      <c r="A14" s="462" t="s">
        <v>103</v>
      </c>
      <c r="B14" s="443" t="s">
        <v>433</v>
      </c>
      <c r="C14" s="314"/>
    </row>
    <row r="15" spans="1:3" s="98" customFormat="1" ht="12" customHeight="1" thickBot="1" x14ac:dyDescent="0.25">
      <c r="A15" s="32" t="s">
        <v>20</v>
      </c>
      <c r="B15" s="307" t="s">
        <v>255</v>
      </c>
      <c r="C15" s="312">
        <f>+C16+C17+C18+C19+C20</f>
        <v>0</v>
      </c>
    </row>
    <row r="16" spans="1:3" s="98" customFormat="1" ht="12" customHeight="1" x14ac:dyDescent="0.2">
      <c r="A16" s="460" t="s">
        <v>105</v>
      </c>
      <c r="B16" s="441" t="s">
        <v>256</v>
      </c>
      <c r="C16" s="315"/>
    </row>
    <row r="17" spans="1:3" s="98" customFormat="1" ht="12" customHeight="1" x14ac:dyDescent="0.2">
      <c r="A17" s="461" t="s">
        <v>106</v>
      </c>
      <c r="B17" s="442" t="s">
        <v>257</v>
      </c>
      <c r="C17" s="314"/>
    </row>
    <row r="18" spans="1:3" s="98" customFormat="1" ht="12" customHeight="1" x14ac:dyDescent="0.2">
      <c r="A18" s="461" t="s">
        <v>107</v>
      </c>
      <c r="B18" s="442" t="s">
        <v>422</v>
      </c>
      <c r="C18" s="314"/>
    </row>
    <row r="19" spans="1:3" s="98" customFormat="1" ht="12" customHeight="1" x14ac:dyDescent="0.2">
      <c r="A19" s="461" t="s">
        <v>108</v>
      </c>
      <c r="B19" s="442" t="s">
        <v>423</v>
      </c>
      <c r="C19" s="314"/>
    </row>
    <row r="20" spans="1:3" s="98" customFormat="1" ht="12" customHeight="1" x14ac:dyDescent="0.2">
      <c r="A20" s="461" t="s">
        <v>109</v>
      </c>
      <c r="B20" s="442" t="s">
        <v>258</v>
      </c>
      <c r="C20" s="314"/>
    </row>
    <row r="21" spans="1:3" s="99" customFormat="1" ht="12" customHeight="1" thickBot="1" x14ac:dyDescent="0.25">
      <c r="A21" s="462" t="s">
        <v>118</v>
      </c>
      <c r="B21" s="443" t="s">
        <v>259</v>
      </c>
      <c r="C21" s="316"/>
    </row>
    <row r="22" spans="1:3" s="99" customFormat="1" ht="12" customHeight="1" thickBot="1" x14ac:dyDescent="0.25">
      <c r="A22" s="32" t="s">
        <v>21</v>
      </c>
      <c r="B22" s="21" t="s">
        <v>260</v>
      </c>
      <c r="C22" s="312">
        <f>+C23+C24+C25+C26+C27</f>
        <v>0</v>
      </c>
    </row>
    <row r="23" spans="1:3" s="99" customFormat="1" ht="12" customHeight="1" x14ac:dyDescent="0.2">
      <c r="A23" s="460" t="s">
        <v>88</v>
      </c>
      <c r="B23" s="441" t="s">
        <v>261</v>
      </c>
      <c r="C23" s="315"/>
    </row>
    <row r="24" spans="1:3" s="98" customFormat="1" ht="12" customHeight="1" x14ac:dyDescent="0.2">
      <c r="A24" s="461" t="s">
        <v>89</v>
      </c>
      <c r="B24" s="442" t="s">
        <v>262</v>
      </c>
      <c r="C24" s="314"/>
    </row>
    <row r="25" spans="1:3" s="99" customFormat="1" ht="12" customHeight="1" x14ac:dyDescent="0.2">
      <c r="A25" s="461" t="s">
        <v>90</v>
      </c>
      <c r="B25" s="442" t="s">
        <v>424</v>
      </c>
      <c r="C25" s="314"/>
    </row>
    <row r="26" spans="1:3" s="99" customFormat="1" ht="12" customHeight="1" x14ac:dyDescent="0.2">
      <c r="A26" s="461" t="s">
        <v>91</v>
      </c>
      <c r="B26" s="442" t="s">
        <v>425</v>
      </c>
      <c r="C26" s="314"/>
    </row>
    <row r="27" spans="1:3" s="99" customFormat="1" ht="12" customHeight="1" x14ac:dyDescent="0.2">
      <c r="A27" s="461" t="s">
        <v>170</v>
      </c>
      <c r="B27" s="442" t="s">
        <v>263</v>
      </c>
      <c r="C27" s="314"/>
    </row>
    <row r="28" spans="1:3" s="99" customFormat="1" ht="12" customHeight="1" thickBot="1" x14ac:dyDescent="0.25">
      <c r="A28" s="462" t="s">
        <v>171</v>
      </c>
      <c r="B28" s="443" t="s">
        <v>264</v>
      </c>
      <c r="C28" s="316"/>
    </row>
    <row r="29" spans="1:3" s="99" customFormat="1" ht="12" customHeight="1" thickBot="1" x14ac:dyDescent="0.25">
      <c r="A29" s="32" t="s">
        <v>172</v>
      </c>
      <c r="B29" s="21" t="s">
        <v>265</v>
      </c>
      <c r="C29" s="318">
        <f>SUM(C30:C36)</f>
        <v>16821895</v>
      </c>
    </row>
    <row r="30" spans="1:3" s="99" customFormat="1" ht="12" customHeight="1" x14ac:dyDescent="0.2">
      <c r="A30" s="460" t="s">
        <v>266</v>
      </c>
      <c r="B30" s="441" t="s">
        <v>580</v>
      </c>
      <c r="C30" s="315">
        <v>2625515</v>
      </c>
    </row>
    <row r="31" spans="1:3" s="99" customFormat="1" ht="12" customHeight="1" x14ac:dyDescent="0.2">
      <c r="A31" s="461" t="s">
        <v>267</v>
      </c>
      <c r="B31" s="442" t="s">
        <v>558</v>
      </c>
      <c r="C31" s="314"/>
    </row>
    <row r="32" spans="1:3" s="99" customFormat="1" ht="12" customHeight="1" x14ac:dyDescent="0.2">
      <c r="A32" s="461" t="s">
        <v>268</v>
      </c>
      <c r="B32" s="442" t="s">
        <v>559</v>
      </c>
      <c r="C32" s="314">
        <v>10645415</v>
      </c>
    </row>
    <row r="33" spans="1:3" s="99" customFormat="1" ht="12" customHeight="1" x14ac:dyDescent="0.2">
      <c r="A33" s="461" t="s">
        <v>269</v>
      </c>
      <c r="B33" s="442" t="s">
        <v>560</v>
      </c>
      <c r="C33" s="314"/>
    </row>
    <row r="34" spans="1:3" s="99" customFormat="1" ht="12" customHeight="1" x14ac:dyDescent="0.2">
      <c r="A34" s="461" t="s">
        <v>554</v>
      </c>
      <c r="B34" s="442" t="s">
        <v>270</v>
      </c>
      <c r="C34" s="314">
        <v>2259190</v>
      </c>
    </row>
    <row r="35" spans="1:3" s="99" customFormat="1" ht="12" customHeight="1" x14ac:dyDescent="0.2">
      <c r="A35" s="461" t="s">
        <v>555</v>
      </c>
      <c r="B35" s="442" t="s">
        <v>271</v>
      </c>
      <c r="C35" s="314"/>
    </row>
    <row r="36" spans="1:3" s="99" customFormat="1" ht="12" customHeight="1" thickBot="1" x14ac:dyDescent="0.25">
      <c r="A36" s="462" t="s">
        <v>556</v>
      </c>
      <c r="B36" s="541" t="s">
        <v>272</v>
      </c>
      <c r="C36" s="316">
        <v>1291775</v>
      </c>
    </row>
    <row r="37" spans="1:3" s="99" customFormat="1" ht="12" customHeight="1" thickBot="1" x14ac:dyDescent="0.25">
      <c r="A37" s="32" t="s">
        <v>23</v>
      </c>
      <c r="B37" s="21" t="s">
        <v>434</v>
      </c>
      <c r="C37" s="312">
        <f>SUM(C38:C48)</f>
        <v>0</v>
      </c>
    </row>
    <row r="38" spans="1:3" s="99" customFormat="1" ht="12" customHeight="1" x14ac:dyDescent="0.2">
      <c r="A38" s="460" t="s">
        <v>92</v>
      </c>
      <c r="B38" s="441" t="s">
        <v>275</v>
      </c>
      <c r="C38" s="315"/>
    </row>
    <row r="39" spans="1:3" s="99" customFormat="1" ht="12" customHeight="1" x14ac:dyDescent="0.2">
      <c r="A39" s="461" t="s">
        <v>93</v>
      </c>
      <c r="B39" s="442" t="s">
        <v>276</v>
      </c>
      <c r="C39" s="314"/>
    </row>
    <row r="40" spans="1:3" s="99" customFormat="1" ht="12" customHeight="1" x14ac:dyDescent="0.2">
      <c r="A40" s="461" t="s">
        <v>94</v>
      </c>
      <c r="B40" s="442" t="s">
        <v>277</v>
      </c>
      <c r="C40" s="314"/>
    </row>
    <row r="41" spans="1:3" s="99" customFormat="1" ht="12" customHeight="1" x14ac:dyDescent="0.2">
      <c r="A41" s="461" t="s">
        <v>174</v>
      </c>
      <c r="B41" s="442" t="s">
        <v>278</v>
      </c>
      <c r="C41" s="314"/>
    </row>
    <row r="42" spans="1:3" s="99" customFormat="1" ht="12" customHeight="1" x14ac:dyDescent="0.2">
      <c r="A42" s="461" t="s">
        <v>175</v>
      </c>
      <c r="B42" s="442" t="s">
        <v>279</v>
      </c>
      <c r="C42" s="314"/>
    </row>
    <row r="43" spans="1:3" s="99" customFormat="1" ht="12" customHeight="1" x14ac:dyDescent="0.2">
      <c r="A43" s="461" t="s">
        <v>176</v>
      </c>
      <c r="B43" s="442" t="s">
        <v>280</v>
      </c>
      <c r="C43" s="314"/>
    </row>
    <row r="44" spans="1:3" s="99" customFormat="1" ht="12" customHeight="1" x14ac:dyDescent="0.2">
      <c r="A44" s="461" t="s">
        <v>177</v>
      </c>
      <c r="B44" s="442" t="s">
        <v>281</v>
      </c>
      <c r="C44" s="314"/>
    </row>
    <row r="45" spans="1:3" s="99" customFormat="1" ht="12" customHeight="1" x14ac:dyDescent="0.2">
      <c r="A45" s="461" t="s">
        <v>178</v>
      </c>
      <c r="B45" s="442" t="s">
        <v>561</v>
      </c>
      <c r="C45" s="314"/>
    </row>
    <row r="46" spans="1:3" s="99" customFormat="1" ht="12" customHeight="1" x14ac:dyDescent="0.2">
      <c r="A46" s="461" t="s">
        <v>273</v>
      </c>
      <c r="B46" s="442" t="s">
        <v>283</v>
      </c>
      <c r="C46" s="317"/>
    </row>
    <row r="47" spans="1:3" s="99" customFormat="1" ht="12" customHeight="1" x14ac:dyDescent="0.2">
      <c r="A47" s="462" t="s">
        <v>274</v>
      </c>
      <c r="B47" s="443" t="s">
        <v>436</v>
      </c>
      <c r="C47" s="427"/>
    </row>
    <row r="48" spans="1:3" s="99" customFormat="1" ht="12" customHeight="1" thickBot="1" x14ac:dyDescent="0.25">
      <c r="A48" s="462" t="s">
        <v>435</v>
      </c>
      <c r="B48" s="443" t="s">
        <v>284</v>
      </c>
      <c r="C48" s="427"/>
    </row>
    <row r="49" spans="1:3" s="99" customFormat="1" ht="12" customHeight="1" thickBot="1" x14ac:dyDescent="0.25">
      <c r="A49" s="32" t="s">
        <v>24</v>
      </c>
      <c r="B49" s="21" t="s">
        <v>285</v>
      </c>
      <c r="C49" s="312">
        <f>SUM(C50:C54)</f>
        <v>0</v>
      </c>
    </row>
    <row r="50" spans="1:3" s="99" customFormat="1" ht="12" customHeight="1" x14ac:dyDescent="0.2">
      <c r="A50" s="460" t="s">
        <v>95</v>
      </c>
      <c r="B50" s="441" t="s">
        <v>289</v>
      </c>
      <c r="C50" s="485"/>
    </row>
    <row r="51" spans="1:3" s="99" customFormat="1" ht="12" customHeight="1" x14ac:dyDescent="0.2">
      <c r="A51" s="461" t="s">
        <v>96</v>
      </c>
      <c r="B51" s="442" t="s">
        <v>290</v>
      </c>
      <c r="C51" s="317"/>
    </row>
    <row r="52" spans="1:3" s="99" customFormat="1" ht="12" customHeight="1" x14ac:dyDescent="0.2">
      <c r="A52" s="461" t="s">
        <v>286</v>
      </c>
      <c r="B52" s="442" t="s">
        <v>291</v>
      </c>
      <c r="C52" s="317"/>
    </row>
    <row r="53" spans="1:3" s="99" customFormat="1" ht="12" customHeight="1" x14ac:dyDescent="0.2">
      <c r="A53" s="461" t="s">
        <v>287</v>
      </c>
      <c r="B53" s="442" t="s">
        <v>292</v>
      </c>
      <c r="C53" s="317"/>
    </row>
    <row r="54" spans="1:3" s="99" customFormat="1" ht="12" customHeight="1" thickBot="1" x14ac:dyDescent="0.25">
      <c r="A54" s="462" t="s">
        <v>288</v>
      </c>
      <c r="B54" s="541" t="s">
        <v>293</v>
      </c>
      <c r="C54" s="427"/>
    </row>
    <row r="55" spans="1:3" s="99" customFormat="1" ht="12" customHeight="1" thickBot="1" x14ac:dyDescent="0.25">
      <c r="A55" s="32" t="s">
        <v>179</v>
      </c>
      <c r="B55" s="21" t="s">
        <v>294</v>
      </c>
      <c r="C55" s="312">
        <f>SUM(C56:C58)</f>
        <v>0</v>
      </c>
    </row>
    <row r="56" spans="1:3" s="99" customFormat="1" ht="12" customHeight="1" x14ac:dyDescent="0.2">
      <c r="A56" s="460" t="s">
        <v>97</v>
      </c>
      <c r="B56" s="441" t="s">
        <v>295</v>
      </c>
      <c r="C56" s="315"/>
    </row>
    <row r="57" spans="1:3" s="99" customFormat="1" ht="12" customHeight="1" x14ac:dyDescent="0.2">
      <c r="A57" s="461" t="s">
        <v>98</v>
      </c>
      <c r="B57" s="442" t="s">
        <v>426</v>
      </c>
      <c r="C57" s="314"/>
    </row>
    <row r="58" spans="1:3" s="99" customFormat="1" ht="12" customHeight="1" x14ac:dyDescent="0.2">
      <c r="A58" s="461" t="s">
        <v>298</v>
      </c>
      <c r="B58" s="442" t="s">
        <v>296</v>
      </c>
      <c r="C58" s="314"/>
    </row>
    <row r="59" spans="1:3" s="99" customFormat="1" ht="12" customHeight="1" thickBot="1" x14ac:dyDescent="0.25">
      <c r="A59" s="462" t="s">
        <v>299</v>
      </c>
      <c r="B59" s="541" t="s">
        <v>297</v>
      </c>
      <c r="C59" s="316"/>
    </row>
    <row r="60" spans="1:3" s="99" customFormat="1" ht="12" customHeight="1" thickBot="1" x14ac:dyDescent="0.25">
      <c r="A60" s="32" t="s">
        <v>26</v>
      </c>
      <c r="B60" s="307" t="s">
        <v>300</v>
      </c>
      <c r="C60" s="312">
        <f>SUM(C61:C63)</f>
        <v>0</v>
      </c>
    </row>
    <row r="61" spans="1:3" s="99" customFormat="1" ht="12" customHeight="1" x14ac:dyDescent="0.2">
      <c r="A61" s="460" t="s">
        <v>180</v>
      </c>
      <c r="B61" s="441" t="s">
        <v>302</v>
      </c>
      <c r="C61" s="317"/>
    </row>
    <row r="62" spans="1:3" s="99" customFormat="1" ht="12" customHeight="1" x14ac:dyDescent="0.2">
      <c r="A62" s="461" t="s">
        <v>181</v>
      </c>
      <c r="B62" s="442" t="s">
        <v>427</v>
      </c>
      <c r="C62" s="317"/>
    </row>
    <row r="63" spans="1:3" s="99" customFormat="1" ht="12" customHeight="1" x14ac:dyDescent="0.2">
      <c r="A63" s="461" t="s">
        <v>228</v>
      </c>
      <c r="B63" s="442" t="s">
        <v>303</v>
      </c>
      <c r="C63" s="317"/>
    </row>
    <row r="64" spans="1:3" s="99" customFormat="1" ht="12" customHeight="1" thickBot="1" x14ac:dyDescent="0.25">
      <c r="A64" s="462" t="s">
        <v>301</v>
      </c>
      <c r="B64" s="541" t="s">
        <v>304</v>
      </c>
      <c r="C64" s="317"/>
    </row>
    <row r="65" spans="1:3" s="99" customFormat="1" ht="12" customHeight="1" thickBot="1" x14ac:dyDescent="0.25">
      <c r="A65" s="32" t="s">
        <v>27</v>
      </c>
      <c r="B65" s="21" t="s">
        <v>305</v>
      </c>
      <c r="C65" s="318">
        <f>+C8+C15+C22+C29+C37+C49+C55+C60</f>
        <v>33539422</v>
      </c>
    </row>
    <row r="66" spans="1:3" s="99" customFormat="1" ht="12" customHeight="1" thickBot="1" x14ac:dyDescent="0.2">
      <c r="A66" s="463" t="s">
        <v>393</v>
      </c>
      <c r="B66" s="307" t="s">
        <v>307</v>
      </c>
      <c r="C66" s="312">
        <f>SUM(C67:C69)</f>
        <v>0</v>
      </c>
    </row>
    <row r="67" spans="1:3" s="99" customFormat="1" ht="12" customHeight="1" x14ac:dyDescent="0.2">
      <c r="A67" s="460" t="s">
        <v>335</v>
      </c>
      <c r="B67" s="441" t="s">
        <v>308</v>
      </c>
      <c r="C67" s="317"/>
    </row>
    <row r="68" spans="1:3" s="99" customFormat="1" ht="12" customHeight="1" x14ac:dyDescent="0.2">
      <c r="A68" s="461" t="s">
        <v>344</v>
      </c>
      <c r="B68" s="442" t="s">
        <v>309</v>
      </c>
      <c r="C68" s="317"/>
    </row>
    <row r="69" spans="1:3" s="99" customFormat="1" ht="12" customHeight="1" thickBot="1" x14ac:dyDescent="0.25">
      <c r="A69" s="462" t="s">
        <v>345</v>
      </c>
      <c r="B69" s="545" t="s">
        <v>310</v>
      </c>
      <c r="C69" s="317"/>
    </row>
    <row r="70" spans="1:3" s="99" customFormat="1" ht="12" customHeight="1" thickBot="1" x14ac:dyDescent="0.2">
      <c r="A70" s="463" t="s">
        <v>311</v>
      </c>
      <c r="B70" s="307" t="s">
        <v>312</v>
      </c>
      <c r="C70" s="312">
        <f>SUM(C71:C74)</f>
        <v>0</v>
      </c>
    </row>
    <row r="71" spans="1:3" s="99" customFormat="1" ht="12" customHeight="1" x14ac:dyDescent="0.2">
      <c r="A71" s="460" t="s">
        <v>148</v>
      </c>
      <c r="B71" s="441" t="s">
        <v>313</v>
      </c>
      <c r="C71" s="317"/>
    </row>
    <row r="72" spans="1:3" s="99" customFormat="1" ht="12" customHeight="1" x14ac:dyDescent="0.2">
      <c r="A72" s="461" t="s">
        <v>149</v>
      </c>
      <c r="B72" s="442" t="s">
        <v>572</v>
      </c>
      <c r="C72" s="317"/>
    </row>
    <row r="73" spans="1:3" s="99" customFormat="1" ht="12" customHeight="1" x14ac:dyDescent="0.2">
      <c r="A73" s="461" t="s">
        <v>336</v>
      </c>
      <c r="B73" s="442" t="s">
        <v>314</v>
      </c>
      <c r="C73" s="317"/>
    </row>
    <row r="74" spans="1:3" s="99" customFormat="1" ht="12" customHeight="1" thickBot="1" x14ac:dyDescent="0.25">
      <c r="A74" s="462" t="s">
        <v>337</v>
      </c>
      <c r="B74" s="309" t="s">
        <v>573</v>
      </c>
      <c r="C74" s="317"/>
    </row>
    <row r="75" spans="1:3" s="99" customFormat="1" ht="12" customHeight="1" thickBot="1" x14ac:dyDescent="0.2">
      <c r="A75" s="463" t="s">
        <v>315</v>
      </c>
      <c r="B75" s="307" t="s">
        <v>316</v>
      </c>
      <c r="C75" s="312">
        <f>SUM(C76:C77)</f>
        <v>0</v>
      </c>
    </row>
    <row r="76" spans="1:3" s="99" customFormat="1" ht="12" customHeight="1" x14ac:dyDescent="0.2">
      <c r="A76" s="460" t="s">
        <v>338</v>
      </c>
      <c r="B76" s="441" t="s">
        <v>317</v>
      </c>
      <c r="C76" s="317"/>
    </row>
    <row r="77" spans="1:3" s="99" customFormat="1" ht="12" customHeight="1" thickBot="1" x14ac:dyDescent="0.25">
      <c r="A77" s="462" t="s">
        <v>339</v>
      </c>
      <c r="B77" s="443" t="s">
        <v>318</v>
      </c>
      <c r="C77" s="317"/>
    </row>
    <row r="78" spans="1:3" s="98" customFormat="1" ht="12" customHeight="1" thickBot="1" x14ac:dyDescent="0.2">
      <c r="A78" s="463" t="s">
        <v>319</v>
      </c>
      <c r="B78" s="307" t="s">
        <v>320</v>
      </c>
      <c r="C78" s="312">
        <f>SUM(C79:C81)</f>
        <v>0</v>
      </c>
    </row>
    <row r="79" spans="1:3" s="99" customFormat="1" ht="12" customHeight="1" x14ac:dyDescent="0.2">
      <c r="A79" s="460" t="s">
        <v>340</v>
      </c>
      <c r="B79" s="441" t="s">
        <v>321</v>
      </c>
      <c r="C79" s="317"/>
    </row>
    <row r="80" spans="1:3" s="99" customFormat="1" ht="12" customHeight="1" x14ac:dyDescent="0.2">
      <c r="A80" s="461" t="s">
        <v>341</v>
      </c>
      <c r="B80" s="442" t="s">
        <v>322</v>
      </c>
      <c r="C80" s="317"/>
    </row>
    <row r="81" spans="1:3" s="99" customFormat="1" ht="12" customHeight="1" thickBot="1" x14ac:dyDescent="0.25">
      <c r="A81" s="462" t="s">
        <v>342</v>
      </c>
      <c r="B81" s="443" t="s">
        <v>574</v>
      </c>
      <c r="C81" s="317"/>
    </row>
    <row r="82" spans="1:3" s="99" customFormat="1" ht="12" customHeight="1" thickBot="1" x14ac:dyDescent="0.2">
      <c r="A82" s="463" t="s">
        <v>323</v>
      </c>
      <c r="B82" s="307" t="s">
        <v>343</v>
      </c>
      <c r="C82" s="312">
        <f>SUM(C83:C86)</f>
        <v>0</v>
      </c>
    </row>
    <row r="83" spans="1:3" s="99" customFormat="1" ht="12" customHeight="1" x14ac:dyDescent="0.2">
      <c r="A83" s="464" t="s">
        <v>324</v>
      </c>
      <c r="B83" s="441" t="s">
        <v>325</v>
      </c>
      <c r="C83" s="317"/>
    </row>
    <row r="84" spans="1:3" s="99" customFormat="1" ht="12" customHeight="1" x14ac:dyDescent="0.2">
      <c r="A84" s="465" t="s">
        <v>326</v>
      </c>
      <c r="B84" s="442" t="s">
        <v>327</v>
      </c>
      <c r="C84" s="317"/>
    </row>
    <row r="85" spans="1:3" s="99" customFormat="1" ht="12" customHeight="1" x14ac:dyDescent="0.2">
      <c r="A85" s="465" t="s">
        <v>328</v>
      </c>
      <c r="B85" s="442" t="s">
        <v>329</v>
      </c>
      <c r="C85" s="317"/>
    </row>
    <row r="86" spans="1:3" s="98" customFormat="1" ht="12" customHeight="1" thickBot="1" x14ac:dyDescent="0.25">
      <c r="A86" s="466" t="s">
        <v>330</v>
      </c>
      <c r="B86" s="443" t="s">
        <v>331</v>
      </c>
      <c r="C86" s="317"/>
    </row>
    <row r="87" spans="1:3" s="98" customFormat="1" ht="12" customHeight="1" thickBot="1" x14ac:dyDescent="0.2">
      <c r="A87" s="463" t="s">
        <v>332</v>
      </c>
      <c r="B87" s="307" t="s">
        <v>475</v>
      </c>
      <c r="C87" s="486"/>
    </row>
    <row r="88" spans="1:3" s="98" customFormat="1" ht="12" customHeight="1" thickBot="1" x14ac:dyDescent="0.2">
      <c r="A88" s="463" t="s">
        <v>507</v>
      </c>
      <c r="B88" s="307" t="s">
        <v>333</v>
      </c>
      <c r="C88" s="486"/>
    </row>
    <row r="89" spans="1:3" s="98" customFormat="1" ht="12" customHeight="1" thickBot="1" x14ac:dyDescent="0.2">
      <c r="A89" s="463" t="s">
        <v>508</v>
      </c>
      <c r="B89" s="448" t="s">
        <v>478</v>
      </c>
      <c r="C89" s="318">
        <f>+C66+C70+C75+C78+C82+C88+C87</f>
        <v>0</v>
      </c>
    </row>
    <row r="90" spans="1:3" s="98" customFormat="1" ht="12" customHeight="1" thickBot="1" x14ac:dyDescent="0.2">
      <c r="A90" s="467" t="s">
        <v>509</v>
      </c>
      <c r="B90" s="449" t="s">
        <v>510</v>
      </c>
      <c r="C90" s="318">
        <f>+C65+C89</f>
        <v>33539422</v>
      </c>
    </row>
    <row r="91" spans="1:3" s="99" customFormat="1" ht="15" customHeight="1" thickBot="1" x14ac:dyDescent="0.25">
      <c r="A91" s="250"/>
      <c r="B91" s="251"/>
      <c r="C91" s="382"/>
    </row>
    <row r="92" spans="1:3" s="71" customFormat="1" ht="16.5" customHeight="1" thickBot="1" x14ac:dyDescent="0.25">
      <c r="A92" s="254"/>
      <c r="B92" s="255" t="s">
        <v>58</v>
      </c>
      <c r="C92" s="384"/>
    </row>
    <row r="93" spans="1:3" s="100" customFormat="1" ht="12" customHeight="1" thickBot="1" x14ac:dyDescent="0.25">
      <c r="A93" s="433" t="s">
        <v>19</v>
      </c>
      <c r="B93" s="28" t="s">
        <v>514</v>
      </c>
      <c r="C93" s="311">
        <f>+C94+C95+C96+C97+C98+C111</f>
        <v>33539422</v>
      </c>
    </row>
    <row r="94" spans="1:3" ht="12" customHeight="1" x14ac:dyDescent="0.2">
      <c r="A94" s="468" t="s">
        <v>99</v>
      </c>
      <c r="B94" s="10" t="s">
        <v>50</v>
      </c>
      <c r="C94" s="313">
        <v>16415410</v>
      </c>
    </row>
    <row r="95" spans="1:3" ht="12" customHeight="1" x14ac:dyDescent="0.2">
      <c r="A95" s="461" t="s">
        <v>100</v>
      </c>
      <c r="B95" s="8" t="s">
        <v>182</v>
      </c>
      <c r="C95" s="314">
        <v>3010042</v>
      </c>
    </row>
    <row r="96" spans="1:3" ht="12" customHeight="1" x14ac:dyDescent="0.2">
      <c r="A96" s="461" t="s">
        <v>101</v>
      </c>
      <c r="B96" s="8" t="s">
        <v>139</v>
      </c>
      <c r="C96" s="316">
        <v>14113970</v>
      </c>
    </row>
    <row r="97" spans="1:3" ht="12" customHeight="1" x14ac:dyDescent="0.2">
      <c r="A97" s="461" t="s">
        <v>102</v>
      </c>
      <c r="B97" s="11" t="s">
        <v>183</v>
      </c>
      <c r="C97" s="316"/>
    </row>
    <row r="98" spans="1:3" ht="12" customHeight="1" x14ac:dyDescent="0.2">
      <c r="A98" s="461" t="s">
        <v>113</v>
      </c>
      <c r="B98" s="19" t="s">
        <v>184</v>
      </c>
      <c r="C98" s="316"/>
    </row>
    <row r="99" spans="1:3" ht="12" customHeight="1" x14ac:dyDescent="0.2">
      <c r="A99" s="461" t="s">
        <v>103</v>
      </c>
      <c r="B99" s="8" t="s">
        <v>511</v>
      </c>
      <c r="C99" s="316"/>
    </row>
    <row r="100" spans="1:3" ht="12" customHeight="1" x14ac:dyDescent="0.2">
      <c r="A100" s="461" t="s">
        <v>104</v>
      </c>
      <c r="B100" s="148" t="s">
        <v>441</v>
      </c>
      <c r="C100" s="316"/>
    </row>
    <row r="101" spans="1:3" ht="12" customHeight="1" x14ac:dyDescent="0.2">
      <c r="A101" s="461" t="s">
        <v>114</v>
      </c>
      <c r="B101" s="148" t="s">
        <v>440</v>
      </c>
      <c r="C101" s="316"/>
    </row>
    <row r="102" spans="1:3" ht="12" customHeight="1" x14ac:dyDescent="0.2">
      <c r="A102" s="461" t="s">
        <v>115</v>
      </c>
      <c r="B102" s="148" t="s">
        <v>349</v>
      </c>
      <c r="C102" s="316"/>
    </row>
    <row r="103" spans="1:3" ht="12" customHeight="1" x14ac:dyDescent="0.2">
      <c r="A103" s="461" t="s">
        <v>116</v>
      </c>
      <c r="B103" s="149" t="s">
        <v>350</v>
      </c>
      <c r="C103" s="316"/>
    </row>
    <row r="104" spans="1:3" ht="12" customHeight="1" x14ac:dyDescent="0.2">
      <c r="A104" s="461" t="s">
        <v>117</v>
      </c>
      <c r="B104" s="149" t="s">
        <v>351</v>
      </c>
      <c r="C104" s="316"/>
    </row>
    <row r="105" spans="1:3" ht="12" customHeight="1" x14ac:dyDescent="0.2">
      <c r="A105" s="461" t="s">
        <v>119</v>
      </c>
      <c r="B105" s="148" t="s">
        <v>352</v>
      </c>
      <c r="C105" s="316"/>
    </row>
    <row r="106" spans="1:3" ht="12" customHeight="1" x14ac:dyDescent="0.2">
      <c r="A106" s="461" t="s">
        <v>185</v>
      </c>
      <c r="B106" s="148" t="s">
        <v>353</v>
      </c>
      <c r="C106" s="316"/>
    </row>
    <row r="107" spans="1:3" ht="12" customHeight="1" x14ac:dyDescent="0.2">
      <c r="A107" s="461" t="s">
        <v>347</v>
      </c>
      <c r="B107" s="149" t="s">
        <v>354</v>
      </c>
      <c r="C107" s="316"/>
    </row>
    <row r="108" spans="1:3" ht="12" customHeight="1" x14ac:dyDescent="0.2">
      <c r="A108" s="469" t="s">
        <v>348</v>
      </c>
      <c r="B108" s="150" t="s">
        <v>355</v>
      </c>
      <c r="C108" s="316"/>
    </row>
    <row r="109" spans="1:3" ht="12" customHeight="1" x14ac:dyDescent="0.2">
      <c r="A109" s="461" t="s">
        <v>438</v>
      </c>
      <c r="B109" s="150" t="s">
        <v>356</v>
      </c>
      <c r="C109" s="316"/>
    </row>
    <row r="110" spans="1:3" ht="12" customHeight="1" x14ac:dyDescent="0.2">
      <c r="A110" s="461" t="s">
        <v>439</v>
      </c>
      <c r="B110" s="149" t="s">
        <v>357</v>
      </c>
      <c r="C110" s="314"/>
    </row>
    <row r="111" spans="1:3" ht="12" customHeight="1" x14ac:dyDescent="0.2">
      <c r="A111" s="461" t="s">
        <v>443</v>
      </c>
      <c r="B111" s="11" t="s">
        <v>51</v>
      </c>
      <c r="C111" s="314"/>
    </row>
    <row r="112" spans="1:3" ht="12" customHeight="1" x14ac:dyDescent="0.2">
      <c r="A112" s="462" t="s">
        <v>444</v>
      </c>
      <c r="B112" s="8" t="s">
        <v>512</v>
      </c>
      <c r="C112" s="316"/>
    </row>
    <row r="113" spans="1:3" ht="12" customHeight="1" thickBot="1" x14ac:dyDescent="0.25">
      <c r="A113" s="470" t="s">
        <v>445</v>
      </c>
      <c r="B113" s="151" t="s">
        <v>513</v>
      </c>
      <c r="C113" s="320"/>
    </row>
    <row r="114" spans="1:3" ht="12" customHeight="1" thickBot="1" x14ac:dyDescent="0.25">
      <c r="A114" s="32" t="s">
        <v>20</v>
      </c>
      <c r="B114" s="27" t="s">
        <v>358</v>
      </c>
      <c r="C114" s="312">
        <f>+C115+C117+C119</f>
        <v>0</v>
      </c>
    </row>
    <row r="115" spans="1:3" ht="12" customHeight="1" x14ac:dyDescent="0.2">
      <c r="A115" s="460" t="s">
        <v>105</v>
      </c>
      <c r="B115" s="8" t="s">
        <v>227</v>
      </c>
      <c r="C115" s="315"/>
    </row>
    <row r="116" spans="1:3" ht="12" customHeight="1" x14ac:dyDescent="0.2">
      <c r="A116" s="460" t="s">
        <v>106</v>
      </c>
      <c r="B116" s="12" t="s">
        <v>362</v>
      </c>
      <c r="C116" s="315"/>
    </row>
    <row r="117" spans="1:3" ht="12" customHeight="1" x14ac:dyDescent="0.2">
      <c r="A117" s="460" t="s">
        <v>107</v>
      </c>
      <c r="B117" s="12" t="s">
        <v>186</v>
      </c>
      <c r="C117" s="314"/>
    </row>
    <row r="118" spans="1:3" ht="12" customHeight="1" x14ac:dyDescent="0.2">
      <c r="A118" s="460" t="s">
        <v>108</v>
      </c>
      <c r="B118" s="12" t="s">
        <v>363</v>
      </c>
      <c r="C118" s="279"/>
    </row>
    <row r="119" spans="1:3" ht="12" customHeight="1" x14ac:dyDescent="0.2">
      <c r="A119" s="460" t="s">
        <v>109</v>
      </c>
      <c r="B119" s="309" t="s">
        <v>229</v>
      </c>
      <c r="C119" s="279"/>
    </row>
    <row r="120" spans="1:3" ht="12" customHeight="1" x14ac:dyDescent="0.2">
      <c r="A120" s="460" t="s">
        <v>118</v>
      </c>
      <c r="B120" s="308" t="s">
        <v>428</v>
      </c>
      <c r="C120" s="279"/>
    </row>
    <row r="121" spans="1:3" ht="12" customHeight="1" x14ac:dyDescent="0.2">
      <c r="A121" s="460" t="s">
        <v>120</v>
      </c>
      <c r="B121" s="437" t="s">
        <v>368</v>
      </c>
      <c r="C121" s="279"/>
    </row>
    <row r="122" spans="1:3" ht="12" customHeight="1" x14ac:dyDescent="0.2">
      <c r="A122" s="460" t="s">
        <v>187</v>
      </c>
      <c r="B122" s="149" t="s">
        <v>351</v>
      </c>
      <c r="C122" s="279"/>
    </row>
    <row r="123" spans="1:3" ht="12" customHeight="1" x14ac:dyDescent="0.2">
      <c r="A123" s="460" t="s">
        <v>188</v>
      </c>
      <c r="B123" s="149" t="s">
        <v>367</v>
      </c>
      <c r="C123" s="279"/>
    </row>
    <row r="124" spans="1:3" ht="12" customHeight="1" x14ac:dyDescent="0.2">
      <c r="A124" s="460" t="s">
        <v>189</v>
      </c>
      <c r="B124" s="149" t="s">
        <v>366</v>
      </c>
      <c r="C124" s="279"/>
    </row>
    <row r="125" spans="1:3" ht="12" customHeight="1" x14ac:dyDescent="0.2">
      <c r="A125" s="460" t="s">
        <v>359</v>
      </c>
      <c r="B125" s="149" t="s">
        <v>354</v>
      </c>
      <c r="C125" s="279"/>
    </row>
    <row r="126" spans="1:3" ht="12" customHeight="1" x14ac:dyDescent="0.2">
      <c r="A126" s="460" t="s">
        <v>360</v>
      </c>
      <c r="B126" s="149" t="s">
        <v>365</v>
      </c>
      <c r="C126" s="279"/>
    </row>
    <row r="127" spans="1:3" ht="12" customHeight="1" thickBot="1" x14ac:dyDescent="0.25">
      <c r="A127" s="469" t="s">
        <v>361</v>
      </c>
      <c r="B127" s="149" t="s">
        <v>364</v>
      </c>
      <c r="C127" s="281"/>
    </row>
    <row r="128" spans="1:3" ht="12" customHeight="1" thickBot="1" x14ac:dyDescent="0.25">
      <c r="A128" s="32" t="s">
        <v>21</v>
      </c>
      <c r="B128" s="129" t="s">
        <v>448</v>
      </c>
      <c r="C128" s="312">
        <f>+C93+C114</f>
        <v>33539422</v>
      </c>
    </row>
    <row r="129" spans="1:11" ht="12" customHeight="1" thickBot="1" x14ac:dyDescent="0.25">
      <c r="A129" s="32" t="s">
        <v>22</v>
      </c>
      <c r="B129" s="129" t="s">
        <v>449</v>
      </c>
      <c r="C129" s="312">
        <f>+C130+C131+C132</f>
        <v>0</v>
      </c>
    </row>
    <row r="130" spans="1:11" s="100" customFormat="1" ht="12" customHeight="1" x14ac:dyDescent="0.2">
      <c r="A130" s="460" t="s">
        <v>266</v>
      </c>
      <c r="B130" s="9" t="s">
        <v>517</v>
      </c>
      <c r="C130" s="279"/>
    </row>
    <row r="131" spans="1:11" ht="12" customHeight="1" x14ac:dyDescent="0.2">
      <c r="A131" s="460" t="s">
        <v>267</v>
      </c>
      <c r="B131" s="9" t="s">
        <v>457</v>
      </c>
      <c r="C131" s="279"/>
    </row>
    <row r="132" spans="1:11" ht="12" customHeight="1" thickBot="1" x14ac:dyDescent="0.25">
      <c r="A132" s="469" t="s">
        <v>268</v>
      </c>
      <c r="B132" s="7" t="s">
        <v>516</v>
      </c>
      <c r="C132" s="279"/>
    </row>
    <row r="133" spans="1:11" ht="12" customHeight="1" thickBot="1" x14ac:dyDescent="0.25">
      <c r="A133" s="32" t="s">
        <v>23</v>
      </c>
      <c r="B133" s="129" t="s">
        <v>450</v>
      </c>
      <c r="C133" s="312">
        <f>+C134+C135+C136+C137+C138+C139</f>
        <v>0</v>
      </c>
    </row>
    <row r="134" spans="1:11" ht="12" customHeight="1" x14ac:dyDescent="0.2">
      <c r="A134" s="460" t="s">
        <v>92</v>
      </c>
      <c r="B134" s="9" t="s">
        <v>459</v>
      </c>
      <c r="C134" s="279"/>
    </row>
    <row r="135" spans="1:11" ht="12" customHeight="1" x14ac:dyDescent="0.2">
      <c r="A135" s="460" t="s">
        <v>93</v>
      </c>
      <c r="B135" s="9" t="s">
        <v>451</v>
      </c>
      <c r="C135" s="279"/>
    </row>
    <row r="136" spans="1:11" ht="12" customHeight="1" x14ac:dyDescent="0.2">
      <c r="A136" s="460" t="s">
        <v>94</v>
      </c>
      <c r="B136" s="9" t="s">
        <v>452</v>
      </c>
      <c r="C136" s="279"/>
    </row>
    <row r="137" spans="1:11" ht="12" customHeight="1" x14ac:dyDescent="0.2">
      <c r="A137" s="460" t="s">
        <v>174</v>
      </c>
      <c r="B137" s="9" t="s">
        <v>515</v>
      </c>
      <c r="C137" s="279"/>
    </row>
    <row r="138" spans="1:11" ht="12" customHeight="1" x14ac:dyDescent="0.2">
      <c r="A138" s="460" t="s">
        <v>175</v>
      </c>
      <c r="B138" s="9" t="s">
        <v>454</v>
      </c>
      <c r="C138" s="279"/>
    </row>
    <row r="139" spans="1:11" s="100" customFormat="1" ht="12" customHeight="1" thickBot="1" x14ac:dyDescent="0.25">
      <c r="A139" s="469" t="s">
        <v>176</v>
      </c>
      <c r="B139" s="7" t="s">
        <v>455</v>
      </c>
      <c r="C139" s="279"/>
    </row>
    <row r="140" spans="1:11" ht="12" customHeight="1" thickBot="1" x14ac:dyDescent="0.25">
      <c r="A140" s="32" t="s">
        <v>24</v>
      </c>
      <c r="B140" s="129" t="s">
        <v>543</v>
      </c>
      <c r="C140" s="318">
        <f>+C141+C142+C144+C145+C143</f>
        <v>0</v>
      </c>
      <c r="K140" s="261"/>
    </row>
    <row r="141" spans="1:11" x14ac:dyDescent="0.2">
      <c r="A141" s="460" t="s">
        <v>95</v>
      </c>
      <c r="B141" s="9" t="s">
        <v>369</v>
      </c>
      <c r="C141" s="279"/>
    </row>
    <row r="142" spans="1:11" ht="12" customHeight="1" x14ac:dyDescent="0.2">
      <c r="A142" s="460" t="s">
        <v>96</v>
      </c>
      <c r="B142" s="9" t="s">
        <v>370</v>
      </c>
      <c r="C142" s="279"/>
    </row>
    <row r="143" spans="1:11" s="100" customFormat="1" ht="12" customHeight="1" x14ac:dyDescent="0.2">
      <c r="A143" s="460" t="s">
        <v>286</v>
      </c>
      <c r="B143" s="9" t="s">
        <v>542</v>
      </c>
      <c r="C143" s="279"/>
    </row>
    <row r="144" spans="1:11" s="100" customFormat="1" ht="12" customHeight="1" x14ac:dyDescent="0.2">
      <c r="A144" s="460" t="s">
        <v>287</v>
      </c>
      <c r="B144" s="9" t="s">
        <v>464</v>
      </c>
      <c r="C144" s="279"/>
    </row>
    <row r="145" spans="1:3" s="100" customFormat="1" ht="12" customHeight="1" thickBot="1" x14ac:dyDescent="0.25">
      <c r="A145" s="469" t="s">
        <v>288</v>
      </c>
      <c r="B145" s="7" t="s">
        <v>389</v>
      </c>
      <c r="C145" s="279"/>
    </row>
    <row r="146" spans="1:3" s="100" customFormat="1" ht="12" customHeight="1" thickBot="1" x14ac:dyDescent="0.25">
      <c r="A146" s="32" t="s">
        <v>25</v>
      </c>
      <c r="B146" s="129" t="s">
        <v>465</v>
      </c>
      <c r="C146" s="321">
        <f>+C147+C148+C149+C150+C151</f>
        <v>0</v>
      </c>
    </row>
    <row r="147" spans="1:3" s="100" customFormat="1" ht="12" customHeight="1" x14ac:dyDescent="0.2">
      <c r="A147" s="460" t="s">
        <v>97</v>
      </c>
      <c r="B147" s="9" t="s">
        <v>460</v>
      </c>
      <c r="C147" s="279"/>
    </row>
    <row r="148" spans="1:3" s="100" customFormat="1" ht="12" customHeight="1" x14ac:dyDescent="0.2">
      <c r="A148" s="460" t="s">
        <v>98</v>
      </c>
      <c r="B148" s="9" t="s">
        <v>467</v>
      </c>
      <c r="C148" s="279"/>
    </row>
    <row r="149" spans="1:3" s="100" customFormat="1" ht="12" customHeight="1" x14ac:dyDescent="0.2">
      <c r="A149" s="460" t="s">
        <v>298</v>
      </c>
      <c r="B149" s="9" t="s">
        <v>462</v>
      </c>
      <c r="C149" s="279"/>
    </row>
    <row r="150" spans="1:3" ht="12.75" customHeight="1" x14ac:dyDescent="0.2">
      <c r="A150" s="460" t="s">
        <v>299</v>
      </c>
      <c r="B150" s="9" t="s">
        <v>518</v>
      </c>
      <c r="C150" s="279"/>
    </row>
    <row r="151" spans="1:3" ht="12.75" customHeight="1" thickBot="1" x14ac:dyDescent="0.25">
      <c r="A151" s="469" t="s">
        <v>466</v>
      </c>
      <c r="B151" s="7" t="s">
        <v>469</v>
      </c>
      <c r="C151" s="281"/>
    </row>
    <row r="152" spans="1:3" ht="12.75" customHeight="1" thickBot="1" x14ac:dyDescent="0.25">
      <c r="A152" s="516" t="s">
        <v>26</v>
      </c>
      <c r="B152" s="129" t="s">
        <v>470</v>
      </c>
      <c r="C152" s="321"/>
    </row>
    <row r="153" spans="1:3" ht="12" customHeight="1" thickBot="1" x14ac:dyDescent="0.25">
      <c r="A153" s="516" t="s">
        <v>27</v>
      </c>
      <c r="B153" s="129" t="s">
        <v>471</v>
      </c>
      <c r="C153" s="321"/>
    </row>
    <row r="154" spans="1:3" ht="15" customHeight="1" thickBot="1" x14ac:dyDescent="0.25">
      <c r="A154" s="32" t="s">
        <v>28</v>
      </c>
      <c r="B154" s="129" t="s">
        <v>473</v>
      </c>
      <c r="C154" s="451">
        <f>+C129+C133+C140+C146+C152+C153</f>
        <v>0</v>
      </c>
    </row>
    <row r="155" spans="1:3" ht="13.5" thickBot="1" x14ac:dyDescent="0.25">
      <c r="A155" s="471" t="s">
        <v>29</v>
      </c>
      <c r="B155" s="403" t="s">
        <v>472</v>
      </c>
      <c r="C155" s="451">
        <f>+C128+C154</f>
        <v>33539422</v>
      </c>
    </row>
    <row r="156" spans="1:3" ht="15" customHeight="1" thickBot="1" x14ac:dyDescent="0.25">
      <c r="A156" s="411"/>
      <c r="B156" s="412"/>
      <c r="C156" s="413"/>
    </row>
    <row r="157" spans="1:3" ht="14.25" customHeight="1" thickBot="1" x14ac:dyDescent="0.25">
      <c r="A157" s="259" t="s">
        <v>519</v>
      </c>
      <c r="B157" s="260"/>
      <c r="C157" s="126">
        <v>1</v>
      </c>
    </row>
    <row r="158" spans="1:3" ht="13.5" thickBot="1" x14ac:dyDescent="0.25">
      <c r="A158" s="259" t="s">
        <v>205</v>
      </c>
      <c r="B158" s="260"/>
      <c r="C158" s="12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C61"/>
  <sheetViews>
    <sheetView topLeftCell="A4" zoomScale="130" zoomScaleNormal="130" workbookViewId="0">
      <selection activeCell="C2" sqref="C2"/>
    </sheetView>
  </sheetViews>
  <sheetFormatPr defaultRowHeight="12.75" x14ac:dyDescent="0.2"/>
  <cols>
    <col min="1" max="1" width="13.83203125" style="257" customWidth="1"/>
    <col min="2" max="2" width="79.1640625" style="258" customWidth="1"/>
    <col min="3" max="3" width="25" style="258" customWidth="1"/>
    <col min="4" max="16384" width="9.33203125" style="258"/>
  </cols>
  <sheetData>
    <row r="1" spans="1:3" s="237" customFormat="1" ht="21" customHeight="1" thickBot="1" x14ac:dyDescent="0.25">
      <c r="A1" s="236"/>
      <c r="B1" s="238"/>
      <c r="C1" s="587" t="str">
        <f>+CONCATENATE("9.2. melléklet a ……/",LEFT(ÖSSZEFÜGGÉSEK!A5,4),". (II.13.) önkormányzati rendelethez")</f>
        <v>9.2. melléklet a ……/2018. (II.13.) önkormányzati rendelethez</v>
      </c>
    </row>
    <row r="2" spans="1:3" s="480" customFormat="1" ht="25.5" customHeight="1" x14ac:dyDescent="0.2">
      <c r="A2" s="431" t="s">
        <v>203</v>
      </c>
      <c r="B2" s="373" t="s">
        <v>398</v>
      </c>
      <c r="C2" s="387" t="s">
        <v>60</v>
      </c>
    </row>
    <row r="3" spans="1:3" s="480" customFormat="1" ht="24.75" thickBot="1" x14ac:dyDescent="0.25">
      <c r="A3" s="474" t="s">
        <v>202</v>
      </c>
      <c r="B3" s="374" t="s">
        <v>397</v>
      </c>
      <c r="C3" s="388"/>
    </row>
    <row r="4" spans="1:3" s="481" customFormat="1" ht="15.95" customHeight="1" thickBot="1" x14ac:dyDescent="0.3">
      <c r="A4" s="240"/>
      <c r="B4" s="240"/>
      <c r="C4" s="241" t="str">
        <f>'9.1.3. sz. mell'!C4</f>
        <v>Forintban!</v>
      </c>
    </row>
    <row r="5" spans="1:3" ht="13.5" thickBot="1" x14ac:dyDescent="0.25">
      <c r="A5" s="432" t="s">
        <v>204</v>
      </c>
      <c r="B5" s="242" t="s">
        <v>565</v>
      </c>
      <c r="C5" s="243" t="s">
        <v>56</v>
      </c>
    </row>
    <row r="6" spans="1:3" s="482" customFormat="1" ht="12.95" customHeight="1" thickBot="1" x14ac:dyDescent="0.25">
      <c r="A6" s="205"/>
      <c r="B6" s="206" t="s">
        <v>493</v>
      </c>
      <c r="C6" s="207" t="s">
        <v>494</v>
      </c>
    </row>
    <row r="7" spans="1:3" s="482" customFormat="1" ht="15.95" customHeight="1" thickBot="1" x14ac:dyDescent="0.25">
      <c r="A7" s="244"/>
      <c r="B7" s="245" t="s">
        <v>57</v>
      </c>
      <c r="C7" s="246"/>
    </row>
    <row r="8" spans="1:3" s="389" customFormat="1" ht="12" customHeight="1" thickBot="1" x14ac:dyDescent="0.25">
      <c r="A8" s="205" t="s">
        <v>19</v>
      </c>
      <c r="B8" s="247" t="s">
        <v>520</v>
      </c>
      <c r="C8" s="332">
        <f>SUM(C9:C19)</f>
        <v>0</v>
      </c>
    </row>
    <row r="9" spans="1:3" s="389" customFormat="1" ht="12" customHeight="1" x14ac:dyDescent="0.2">
      <c r="A9" s="475" t="s">
        <v>99</v>
      </c>
      <c r="B9" s="10" t="s">
        <v>275</v>
      </c>
      <c r="C9" s="378"/>
    </row>
    <row r="10" spans="1:3" s="389" customFormat="1" ht="12" customHeight="1" x14ac:dyDescent="0.2">
      <c r="A10" s="476" t="s">
        <v>100</v>
      </c>
      <c r="B10" s="8" t="s">
        <v>276</v>
      </c>
      <c r="C10" s="330"/>
    </row>
    <row r="11" spans="1:3" s="389" customFormat="1" ht="12" customHeight="1" x14ac:dyDescent="0.2">
      <c r="A11" s="476" t="s">
        <v>101</v>
      </c>
      <c r="B11" s="8" t="s">
        <v>277</v>
      </c>
      <c r="C11" s="330"/>
    </row>
    <row r="12" spans="1:3" s="389" customFormat="1" ht="12" customHeight="1" x14ac:dyDescent="0.2">
      <c r="A12" s="476" t="s">
        <v>102</v>
      </c>
      <c r="B12" s="8" t="s">
        <v>278</v>
      </c>
      <c r="C12" s="330"/>
    </row>
    <row r="13" spans="1:3" s="389" customFormat="1" ht="12" customHeight="1" x14ac:dyDescent="0.2">
      <c r="A13" s="476" t="s">
        <v>147</v>
      </c>
      <c r="B13" s="8" t="s">
        <v>279</v>
      </c>
      <c r="C13" s="330"/>
    </row>
    <row r="14" spans="1:3" s="389" customFormat="1" ht="12" customHeight="1" x14ac:dyDescent="0.2">
      <c r="A14" s="476" t="s">
        <v>103</v>
      </c>
      <c r="B14" s="8" t="s">
        <v>399</v>
      </c>
      <c r="C14" s="330"/>
    </row>
    <row r="15" spans="1:3" s="389" customFormat="1" ht="12" customHeight="1" x14ac:dyDescent="0.2">
      <c r="A15" s="476" t="s">
        <v>104</v>
      </c>
      <c r="B15" s="7" t="s">
        <v>400</v>
      </c>
      <c r="C15" s="330"/>
    </row>
    <row r="16" spans="1:3" s="389" customFormat="1" ht="12" customHeight="1" x14ac:dyDescent="0.2">
      <c r="A16" s="476" t="s">
        <v>114</v>
      </c>
      <c r="B16" s="8" t="s">
        <v>282</v>
      </c>
      <c r="C16" s="379"/>
    </row>
    <row r="17" spans="1:3" s="483" customFormat="1" ht="12" customHeight="1" x14ac:dyDescent="0.2">
      <c r="A17" s="476" t="s">
        <v>115</v>
      </c>
      <c r="B17" s="8" t="s">
        <v>283</v>
      </c>
      <c r="C17" s="330"/>
    </row>
    <row r="18" spans="1:3" s="483" customFormat="1" ht="12" customHeight="1" x14ac:dyDescent="0.2">
      <c r="A18" s="476" t="s">
        <v>116</v>
      </c>
      <c r="B18" s="8" t="s">
        <v>436</v>
      </c>
      <c r="C18" s="331"/>
    </row>
    <row r="19" spans="1:3" s="483" customFormat="1" ht="12" customHeight="1" thickBot="1" x14ac:dyDescent="0.25">
      <c r="A19" s="476" t="s">
        <v>117</v>
      </c>
      <c r="B19" s="7" t="s">
        <v>284</v>
      </c>
      <c r="C19" s="331"/>
    </row>
    <row r="20" spans="1:3" s="389" customFormat="1" ht="12" customHeight="1" thickBot="1" x14ac:dyDescent="0.25">
      <c r="A20" s="205" t="s">
        <v>20</v>
      </c>
      <c r="B20" s="247" t="s">
        <v>401</v>
      </c>
      <c r="C20" s="332">
        <f>SUM(C21:C23)</f>
        <v>0</v>
      </c>
    </row>
    <row r="21" spans="1:3" s="483" customFormat="1" ht="12" customHeight="1" x14ac:dyDescent="0.2">
      <c r="A21" s="476" t="s">
        <v>105</v>
      </c>
      <c r="B21" s="9" t="s">
        <v>256</v>
      </c>
      <c r="C21" s="330"/>
    </row>
    <row r="22" spans="1:3" s="483" customFormat="1" ht="12" customHeight="1" x14ac:dyDescent="0.2">
      <c r="A22" s="476" t="s">
        <v>106</v>
      </c>
      <c r="B22" s="8" t="s">
        <v>402</v>
      </c>
      <c r="C22" s="330"/>
    </row>
    <row r="23" spans="1:3" s="483" customFormat="1" ht="12" customHeight="1" x14ac:dyDescent="0.2">
      <c r="A23" s="476" t="s">
        <v>107</v>
      </c>
      <c r="B23" s="8" t="s">
        <v>403</v>
      </c>
      <c r="C23" s="330"/>
    </row>
    <row r="24" spans="1:3" s="483" customFormat="1" ht="12" customHeight="1" thickBot="1" x14ac:dyDescent="0.25">
      <c r="A24" s="476" t="s">
        <v>108</v>
      </c>
      <c r="B24" s="8" t="s">
        <v>521</v>
      </c>
      <c r="C24" s="330"/>
    </row>
    <row r="25" spans="1:3" s="483" customFormat="1" ht="12" customHeight="1" thickBot="1" x14ac:dyDescent="0.25">
      <c r="A25" s="213" t="s">
        <v>21</v>
      </c>
      <c r="B25" s="129" t="s">
        <v>173</v>
      </c>
      <c r="C25" s="359"/>
    </row>
    <row r="26" spans="1:3" s="483" customFormat="1" ht="12" customHeight="1" thickBot="1" x14ac:dyDescent="0.25">
      <c r="A26" s="213" t="s">
        <v>22</v>
      </c>
      <c r="B26" s="129" t="s">
        <v>522</v>
      </c>
      <c r="C26" s="332">
        <f>+C27+C28+C29</f>
        <v>0</v>
      </c>
    </row>
    <row r="27" spans="1:3" s="483" customFormat="1" ht="12" customHeight="1" x14ac:dyDescent="0.2">
      <c r="A27" s="477" t="s">
        <v>266</v>
      </c>
      <c r="B27" s="478" t="s">
        <v>261</v>
      </c>
      <c r="C27" s="79"/>
    </row>
    <row r="28" spans="1:3" s="483" customFormat="1" ht="12" customHeight="1" x14ac:dyDescent="0.2">
      <c r="A28" s="477" t="s">
        <v>267</v>
      </c>
      <c r="B28" s="478" t="s">
        <v>402</v>
      </c>
      <c r="C28" s="330"/>
    </row>
    <row r="29" spans="1:3" s="483" customFormat="1" ht="12" customHeight="1" x14ac:dyDescent="0.2">
      <c r="A29" s="477" t="s">
        <v>268</v>
      </c>
      <c r="B29" s="479" t="s">
        <v>405</v>
      </c>
      <c r="C29" s="330"/>
    </row>
    <row r="30" spans="1:3" s="483" customFormat="1" ht="12" customHeight="1" thickBot="1" x14ac:dyDescent="0.25">
      <c r="A30" s="476" t="s">
        <v>269</v>
      </c>
      <c r="B30" s="147" t="s">
        <v>523</v>
      </c>
      <c r="C30" s="86"/>
    </row>
    <row r="31" spans="1:3" s="483" customFormat="1" ht="12" customHeight="1" thickBot="1" x14ac:dyDescent="0.25">
      <c r="A31" s="213" t="s">
        <v>23</v>
      </c>
      <c r="B31" s="129" t="s">
        <v>406</v>
      </c>
      <c r="C31" s="332">
        <f>+C32+C33+C34</f>
        <v>0</v>
      </c>
    </row>
    <row r="32" spans="1:3" s="483" customFormat="1" ht="12" customHeight="1" x14ac:dyDescent="0.2">
      <c r="A32" s="477" t="s">
        <v>92</v>
      </c>
      <c r="B32" s="478" t="s">
        <v>289</v>
      </c>
      <c r="C32" s="79"/>
    </row>
    <row r="33" spans="1:3" s="483" customFormat="1" ht="12" customHeight="1" x14ac:dyDescent="0.2">
      <c r="A33" s="477" t="s">
        <v>93</v>
      </c>
      <c r="B33" s="479" t="s">
        <v>290</v>
      </c>
      <c r="C33" s="333"/>
    </row>
    <row r="34" spans="1:3" s="483" customFormat="1" ht="12" customHeight="1" thickBot="1" x14ac:dyDescent="0.25">
      <c r="A34" s="476" t="s">
        <v>94</v>
      </c>
      <c r="B34" s="147" t="s">
        <v>291</v>
      </c>
      <c r="C34" s="86"/>
    </row>
    <row r="35" spans="1:3" s="389" customFormat="1" ht="12" customHeight="1" thickBot="1" x14ac:dyDescent="0.25">
      <c r="A35" s="213" t="s">
        <v>24</v>
      </c>
      <c r="B35" s="129" t="s">
        <v>374</v>
      </c>
      <c r="C35" s="359"/>
    </row>
    <row r="36" spans="1:3" s="389" customFormat="1" ht="12" customHeight="1" thickBot="1" x14ac:dyDescent="0.25">
      <c r="A36" s="213" t="s">
        <v>25</v>
      </c>
      <c r="B36" s="129" t="s">
        <v>407</v>
      </c>
      <c r="C36" s="380"/>
    </row>
    <row r="37" spans="1:3" s="389" customFormat="1" ht="12" customHeight="1" thickBot="1" x14ac:dyDescent="0.25">
      <c r="A37" s="205" t="s">
        <v>26</v>
      </c>
      <c r="B37" s="129" t="s">
        <v>408</v>
      </c>
      <c r="C37" s="381">
        <f>+C8+C20+C25+C26+C31+C35+C36</f>
        <v>0</v>
      </c>
    </row>
    <row r="38" spans="1:3" s="389" customFormat="1" ht="12" customHeight="1" thickBot="1" x14ac:dyDescent="0.25">
      <c r="A38" s="248" t="s">
        <v>27</v>
      </c>
      <c r="B38" s="129" t="s">
        <v>409</v>
      </c>
      <c r="C38" s="381">
        <f>+C39+C40+C41</f>
        <v>0</v>
      </c>
    </row>
    <row r="39" spans="1:3" s="389" customFormat="1" ht="12" customHeight="1" x14ac:dyDescent="0.2">
      <c r="A39" s="477" t="s">
        <v>410</v>
      </c>
      <c r="B39" s="478" t="s">
        <v>234</v>
      </c>
      <c r="C39" s="79"/>
    </row>
    <row r="40" spans="1:3" s="389" customFormat="1" ht="12" customHeight="1" x14ac:dyDescent="0.2">
      <c r="A40" s="477" t="s">
        <v>411</v>
      </c>
      <c r="B40" s="479" t="s">
        <v>2</v>
      </c>
      <c r="C40" s="333"/>
    </row>
    <row r="41" spans="1:3" s="483" customFormat="1" ht="12" customHeight="1" thickBot="1" x14ac:dyDescent="0.25">
      <c r="A41" s="476" t="s">
        <v>412</v>
      </c>
      <c r="B41" s="147" t="s">
        <v>413</v>
      </c>
      <c r="C41" s="86"/>
    </row>
    <row r="42" spans="1:3" s="483" customFormat="1" ht="15" customHeight="1" thickBot="1" x14ac:dyDescent="0.25">
      <c r="A42" s="248" t="s">
        <v>28</v>
      </c>
      <c r="B42" s="249" t="s">
        <v>414</v>
      </c>
      <c r="C42" s="384">
        <f>+C37+C38</f>
        <v>0</v>
      </c>
    </row>
    <row r="43" spans="1:3" s="483" customFormat="1" ht="15" customHeight="1" x14ac:dyDescent="0.2">
      <c r="A43" s="250"/>
      <c r="B43" s="251"/>
      <c r="C43" s="382"/>
    </row>
    <row r="44" spans="1:3" ht="13.5" thickBot="1" x14ac:dyDescent="0.25">
      <c r="A44" s="252"/>
      <c r="B44" s="253"/>
      <c r="C44" s="383"/>
    </row>
    <row r="45" spans="1:3" s="482" customFormat="1" ht="16.5" customHeight="1" thickBot="1" x14ac:dyDescent="0.25">
      <c r="A45" s="254"/>
      <c r="B45" s="255" t="s">
        <v>58</v>
      </c>
      <c r="C45" s="384"/>
    </row>
    <row r="46" spans="1:3" s="484" customFormat="1" ht="12" customHeight="1" thickBot="1" x14ac:dyDescent="0.25">
      <c r="A46" s="213" t="s">
        <v>19</v>
      </c>
      <c r="B46" s="129" t="s">
        <v>415</v>
      </c>
      <c r="C46" s="332">
        <f>SUM(C47:C51)</f>
        <v>0</v>
      </c>
    </row>
    <row r="47" spans="1:3" ht="12" customHeight="1" x14ac:dyDescent="0.2">
      <c r="A47" s="476" t="s">
        <v>99</v>
      </c>
      <c r="B47" s="9" t="s">
        <v>50</v>
      </c>
      <c r="C47" s="79"/>
    </row>
    <row r="48" spans="1:3" ht="12" customHeight="1" x14ac:dyDescent="0.2">
      <c r="A48" s="476" t="s">
        <v>100</v>
      </c>
      <c r="B48" s="8" t="s">
        <v>182</v>
      </c>
      <c r="C48" s="82"/>
    </row>
    <row r="49" spans="1:3" ht="12" customHeight="1" x14ac:dyDescent="0.2">
      <c r="A49" s="476" t="s">
        <v>101</v>
      </c>
      <c r="B49" s="8" t="s">
        <v>139</v>
      </c>
      <c r="C49" s="82"/>
    </row>
    <row r="50" spans="1:3" ht="12" customHeight="1" x14ac:dyDescent="0.2">
      <c r="A50" s="476" t="s">
        <v>102</v>
      </c>
      <c r="B50" s="8" t="s">
        <v>183</v>
      </c>
      <c r="C50" s="82"/>
    </row>
    <row r="51" spans="1:3" ht="12" customHeight="1" thickBot="1" x14ac:dyDescent="0.25">
      <c r="A51" s="476" t="s">
        <v>147</v>
      </c>
      <c r="B51" s="8" t="s">
        <v>184</v>
      </c>
      <c r="C51" s="82"/>
    </row>
    <row r="52" spans="1:3" ht="12" customHeight="1" thickBot="1" x14ac:dyDescent="0.25">
      <c r="A52" s="213" t="s">
        <v>20</v>
      </c>
      <c r="B52" s="129" t="s">
        <v>416</v>
      </c>
      <c r="C52" s="332">
        <f>SUM(C53:C55)</f>
        <v>0</v>
      </c>
    </row>
    <row r="53" spans="1:3" s="484" customFormat="1" ht="12" customHeight="1" x14ac:dyDescent="0.2">
      <c r="A53" s="476" t="s">
        <v>105</v>
      </c>
      <c r="B53" s="9" t="s">
        <v>227</v>
      </c>
      <c r="C53" s="79"/>
    </row>
    <row r="54" spans="1:3" ht="12" customHeight="1" x14ac:dyDescent="0.2">
      <c r="A54" s="476" t="s">
        <v>106</v>
      </c>
      <c r="B54" s="8" t="s">
        <v>186</v>
      </c>
      <c r="C54" s="82"/>
    </row>
    <row r="55" spans="1:3" ht="12" customHeight="1" x14ac:dyDescent="0.2">
      <c r="A55" s="476" t="s">
        <v>107</v>
      </c>
      <c r="B55" s="8" t="s">
        <v>59</v>
      </c>
      <c r="C55" s="82"/>
    </row>
    <row r="56" spans="1:3" ht="12" customHeight="1" thickBot="1" x14ac:dyDescent="0.25">
      <c r="A56" s="476" t="s">
        <v>108</v>
      </c>
      <c r="B56" s="8" t="s">
        <v>524</v>
      </c>
      <c r="C56" s="82"/>
    </row>
    <row r="57" spans="1:3" ht="12" customHeight="1" thickBot="1" x14ac:dyDescent="0.25">
      <c r="A57" s="213" t="s">
        <v>21</v>
      </c>
      <c r="B57" s="129" t="s">
        <v>13</v>
      </c>
      <c r="C57" s="359"/>
    </row>
    <row r="58" spans="1:3" ht="15" customHeight="1" thickBot="1" x14ac:dyDescent="0.25">
      <c r="A58" s="213" t="s">
        <v>22</v>
      </c>
      <c r="B58" s="256" t="s">
        <v>531</v>
      </c>
      <c r="C58" s="385">
        <f>+C46+C52+C57</f>
        <v>0</v>
      </c>
    </row>
    <row r="59" spans="1:3" ht="13.5" thickBot="1" x14ac:dyDescent="0.25">
      <c r="C59" s="386"/>
    </row>
    <row r="60" spans="1:3" ht="15" customHeight="1" thickBot="1" x14ac:dyDescent="0.25">
      <c r="A60" s="259" t="s">
        <v>519</v>
      </c>
      <c r="B60" s="260"/>
      <c r="C60" s="126"/>
    </row>
    <row r="61" spans="1:3" ht="14.25" customHeight="1" thickBot="1" x14ac:dyDescent="0.25">
      <c r="A61" s="259" t="s">
        <v>205</v>
      </c>
      <c r="B61" s="260"/>
      <c r="C61" s="126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</sheetPr>
  <dimension ref="A1:I159"/>
  <sheetViews>
    <sheetView topLeftCell="A106" zoomScale="130" zoomScaleNormal="130" zoomScaleSheetLayoutView="100" workbookViewId="0">
      <selection activeCell="C100" sqref="C100"/>
    </sheetView>
  </sheetViews>
  <sheetFormatPr defaultRowHeight="15.75" x14ac:dyDescent="0.25"/>
  <cols>
    <col min="1" max="1" width="9.5" style="404" customWidth="1"/>
    <col min="2" max="2" width="91.6640625" style="404" customWidth="1"/>
    <col min="3" max="3" width="21.6640625" style="405" customWidth="1"/>
    <col min="4" max="4" width="9" style="438" customWidth="1"/>
    <col min="5" max="16384" width="9.33203125" style="438"/>
  </cols>
  <sheetData>
    <row r="1" spans="1:3" ht="15.95" customHeight="1" x14ac:dyDescent="0.25">
      <c r="A1" s="604" t="s">
        <v>16</v>
      </c>
      <c r="B1" s="604"/>
      <c r="C1" s="604"/>
    </row>
    <row r="2" spans="1:3" ht="15.95" customHeight="1" thickBot="1" x14ac:dyDescent="0.3">
      <c r="A2" s="605" t="s">
        <v>151</v>
      </c>
      <c r="B2" s="605"/>
      <c r="C2" s="322" t="s">
        <v>566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39" customFormat="1" ht="12" customHeight="1" thickBot="1" x14ac:dyDescent="0.25">
      <c r="A4" s="433"/>
      <c r="B4" s="434" t="s">
        <v>493</v>
      </c>
      <c r="C4" s="435" t="s">
        <v>494</v>
      </c>
    </row>
    <row r="5" spans="1:3" s="440" customFormat="1" ht="12" customHeight="1" thickBot="1" x14ac:dyDescent="0.25">
      <c r="A5" s="20" t="s">
        <v>19</v>
      </c>
      <c r="B5" s="21" t="s">
        <v>250</v>
      </c>
      <c r="C5" s="312">
        <f>+C6+C7+C8+C9+C10+C11</f>
        <v>146461524</v>
      </c>
    </row>
    <row r="6" spans="1:3" s="440" customFormat="1" ht="12" customHeight="1" x14ac:dyDescent="0.2">
      <c r="A6" s="15" t="s">
        <v>99</v>
      </c>
      <c r="B6" s="441" t="s">
        <v>251</v>
      </c>
      <c r="C6" s="315">
        <v>27640716</v>
      </c>
    </row>
    <row r="7" spans="1:3" s="440" customFormat="1" ht="12" customHeight="1" x14ac:dyDescent="0.2">
      <c r="A7" s="14" t="s">
        <v>100</v>
      </c>
      <c r="B7" s="442" t="s">
        <v>252</v>
      </c>
      <c r="C7" s="314">
        <v>35265384</v>
      </c>
    </row>
    <row r="8" spans="1:3" s="440" customFormat="1" ht="12" customHeight="1" x14ac:dyDescent="0.2">
      <c r="A8" s="14" t="s">
        <v>101</v>
      </c>
      <c r="B8" s="442" t="s">
        <v>552</v>
      </c>
      <c r="C8" s="314">
        <v>46381626</v>
      </c>
    </row>
    <row r="9" spans="1:3" s="440" customFormat="1" ht="12" customHeight="1" x14ac:dyDescent="0.2">
      <c r="A9" s="14" t="s">
        <v>102</v>
      </c>
      <c r="B9" s="442" t="s">
        <v>254</v>
      </c>
      <c r="C9" s="314">
        <v>1879130</v>
      </c>
    </row>
    <row r="10" spans="1:3" s="440" customFormat="1" ht="12" customHeight="1" x14ac:dyDescent="0.2">
      <c r="A10" s="14" t="s">
        <v>147</v>
      </c>
      <c r="B10" s="308" t="s">
        <v>432</v>
      </c>
      <c r="C10" s="314">
        <v>34704002</v>
      </c>
    </row>
    <row r="11" spans="1:3" s="440" customFormat="1" ht="12" customHeight="1" thickBot="1" x14ac:dyDescent="0.25">
      <c r="A11" s="16" t="s">
        <v>103</v>
      </c>
      <c r="B11" s="309" t="s">
        <v>433</v>
      </c>
      <c r="C11" s="314">
        <v>590666</v>
      </c>
    </row>
    <row r="12" spans="1:3" s="440" customFormat="1" ht="12" customHeight="1" thickBot="1" x14ac:dyDescent="0.25">
      <c r="A12" s="20" t="s">
        <v>20</v>
      </c>
      <c r="B12" s="307" t="s">
        <v>255</v>
      </c>
      <c r="C12" s="312">
        <f>+C13+C14+C15+C16+C17</f>
        <v>420261167</v>
      </c>
    </row>
    <row r="13" spans="1:3" s="440" customFormat="1" ht="12" customHeight="1" x14ac:dyDescent="0.2">
      <c r="A13" s="15" t="s">
        <v>105</v>
      </c>
      <c r="B13" s="441" t="s">
        <v>256</v>
      </c>
      <c r="C13" s="315"/>
    </row>
    <row r="14" spans="1:3" s="440" customFormat="1" ht="12" customHeight="1" x14ac:dyDescent="0.2">
      <c r="A14" s="14" t="s">
        <v>106</v>
      </c>
      <c r="B14" s="442" t="s">
        <v>257</v>
      </c>
      <c r="C14" s="314"/>
    </row>
    <row r="15" spans="1:3" s="440" customFormat="1" ht="12" customHeight="1" x14ac:dyDescent="0.2">
      <c r="A15" s="14" t="s">
        <v>107</v>
      </c>
      <c r="B15" s="442" t="s">
        <v>422</v>
      </c>
      <c r="C15" s="314"/>
    </row>
    <row r="16" spans="1:3" s="440" customFormat="1" ht="12" customHeight="1" x14ac:dyDescent="0.2">
      <c r="A16" s="14" t="s">
        <v>108</v>
      </c>
      <c r="B16" s="442" t="s">
        <v>423</v>
      </c>
      <c r="C16" s="314"/>
    </row>
    <row r="17" spans="1:3" s="440" customFormat="1" ht="12" customHeight="1" x14ac:dyDescent="0.2">
      <c r="A17" s="14" t="s">
        <v>109</v>
      </c>
      <c r="B17" s="442" t="s">
        <v>575</v>
      </c>
      <c r="C17" s="314">
        <v>420261167</v>
      </c>
    </row>
    <row r="18" spans="1:3" s="440" customFormat="1" ht="12" customHeight="1" thickBot="1" x14ac:dyDescent="0.25">
      <c r="A18" s="16" t="s">
        <v>118</v>
      </c>
      <c r="B18" s="309" t="s">
        <v>259</v>
      </c>
      <c r="C18" s="316">
        <v>332538956</v>
      </c>
    </row>
    <row r="19" spans="1:3" s="440" customFormat="1" ht="12" customHeight="1" thickBot="1" x14ac:dyDescent="0.25">
      <c r="A19" s="20" t="s">
        <v>21</v>
      </c>
      <c r="B19" s="21" t="s">
        <v>260</v>
      </c>
      <c r="C19" s="312">
        <f>+C20+C21+C22+C23+C24</f>
        <v>2256000</v>
      </c>
    </row>
    <row r="20" spans="1:3" s="440" customFormat="1" ht="12" customHeight="1" x14ac:dyDescent="0.2">
      <c r="A20" s="15" t="s">
        <v>88</v>
      </c>
      <c r="B20" s="441" t="s">
        <v>261</v>
      </c>
      <c r="C20" s="315">
        <v>2256000</v>
      </c>
    </row>
    <row r="21" spans="1:3" s="440" customFormat="1" ht="12" customHeight="1" x14ac:dyDescent="0.2">
      <c r="A21" s="14" t="s">
        <v>89</v>
      </c>
      <c r="B21" s="442" t="s">
        <v>262</v>
      </c>
      <c r="C21" s="314"/>
    </row>
    <row r="22" spans="1:3" s="440" customFormat="1" ht="12" customHeight="1" x14ac:dyDescent="0.2">
      <c r="A22" s="14" t="s">
        <v>90</v>
      </c>
      <c r="B22" s="442" t="s">
        <v>424</v>
      </c>
      <c r="C22" s="314"/>
    </row>
    <row r="23" spans="1:3" s="440" customFormat="1" ht="12" customHeight="1" x14ac:dyDescent="0.2">
      <c r="A23" s="14" t="s">
        <v>91</v>
      </c>
      <c r="B23" s="442" t="s">
        <v>425</v>
      </c>
      <c r="C23" s="314"/>
    </row>
    <row r="24" spans="1:3" s="440" customFormat="1" ht="12" customHeight="1" x14ac:dyDescent="0.2">
      <c r="A24" s="14" t="s">
        <v>170</v>
      </c>
      <c r="B24" s="442" t="s">
        <v>263</v>
      </c>
      <c r="C24" s="314"/>
    </row>
    <row r="25" spans="1:3" s="592" customFormat="1" ht="12" customHeight="1" thickBot="1" x14ac:dyDescent="0.25">
      <c r="A25" s="589" t="s">
        <v>171</v>
      </c>
      <c r="B25" s="590" t="s">
        <v>570</v>
      </c>
      <c r="C25" s="591"/>
    </row>
    <row r="26" spans="1:3" s="440" customFormat="1" ht="12" customHeight="1" thickBot="1" x14ac:dyDescent="0.25">
      <c r="A26" s="20" t="s">
        <v>172</v>
      </c>
      <c r="B26" s="21" t="s">
        <v>553</v>
      </c>
      <c r="C26" s="318">
        <f>SUM(C27:C33)</f>
        <v>16821895</v>
      </c>
    </row>
    <row r="27" spans="1:3" s="440" customFormat="1" ht="12" customHeight="1" x14ac:dyDescent="0.2">
      <c r="A27" s="15" t="s">
        <v>266</v>
      </c>
      <c r="B27" s="441" t="s">
        <v>580</v>
      </c>
      <c r="C27" s="315">
        <v>2625515</v>
      </c>
    </row>
    <row r="28" spans="1:3" s="440" customFormat="1" ht="12" customHeight="1" x14ac:dyDescent="0.2">
      <c r="A28" s="14" t="s">
        <v>267</v>
      </c>
      <c r="B28" s="442" t="s">
        <v>558</v>
      </c>
      <c r="C28" s="314"/>
    </row>
    <row r="29" spans="1:3" s="440" customFormat="1" ht="12" customHeight="1" x14ac:dyDescent="0.2">
      <c r="A29" s="14" t="s">
        <v>268</v>
      </c>
      <c r="B29" s="442" t="s">
        <v>559</v>
      </c>
      <c r="C29" s="314">
        <v>10645415</v>
      </c>
    </row>
    <row r="30" spans="1:3" s="440" customFormat="1" ht="12" customHeight="1" x14ac:dyDescent="0.2">
      <c r="A30" s="14" t="s">
        <v>269</v>
      </c>
      <c r="B30" s="442" t="s">
        <v>560</v>
      </c>
      <c r="C30" s="314"/>
    </row>
    <row r="31" spans="1:3" s="440" customFormat="1" ht="12" customHeight="1" x14ac:dyDescent="0.2">
      <c r="A31" s="14" t="s">
        <v>554</v>
      </c>
      <c r="B31" s="442" t="s">
        <v>270</v>
      </c>
      <c r="C31" s="314">
        <v>2259190</v>
      </c>
    </row>
    <row r="32" spans="1:3" s="440" customFormat="1" ht="12" customHeight="1" x14ac:dyDescent="0.2">
      <c r="A32" s="14" t="s">
        <v>555</v>
      </c>
      <c r="B32" s="442" t="s">
        <v>271</v>
      </c>
      <c r="C32" s="314"/>
    </row>
    <row r="33" spans="1:3" s="440" customFormat="1" ht="12" customHeight="1" thickBot="1" x14ac:dyDescent="0.25">
      <c r="A33" s="16" t="s">
        <v>556</v>
      </c>
      <c r="B33" s="541" t="s">
        <v>272</v>
      </c>
      <c r="C33" s="316">
        <v>1291775</v>
      </c>
    </row>
    <row r="34" spans="1:3" s="440" customFormat="1" ht="12" customHeight="1" thickBot="1" x14ac:dyDescent="0.25">
      <c r="A34" s="20" t="s">
        <v>23</v>
      </c>
      <c r="B34" s="21" t="s">
        <v>434</v>
      </c>
      <c r="C34" s="312">
        <f>SUM(C35:C45)</f>
        <v>34831025</v>
      </c>
    </row>
    <row r="35" spans="1:3" s="440" customFormat="1" ht="12" customHeight="1" x14ac:dyDescent="0.2">
      <c r="A35" s="15" t="s">
        <v>92</v>
      </c>
      <c r="B35" s="441" t="s">
        <v>275</v>
      </c>
      <c r="C35" s="315">
        <v>184700</v>
      </c>
    </row>
    <row r="36" spans="1:3" s="440" customFormat="1" ht="12" customHeight="1" x14ac:dyDescent="0.2">
      <c r="A36" s="14" t="s">
        <v>93</v>
      </c>
      <c r="B36" s="442" t="s">
        <v>276</v>
      </c>
      <c r="C36" s="314">
        <v>18337449</v>
      </c>
    </row>
    <row r="37" spans="1:3" s="440" customFormat="1" ht="12" customHeight="1" x14ac:dyDescent="0.2">
      <c r="A37" s="14" t="s">
        <v>94</v>
      </c>
      <c r="B37" s="442" t="s">
        <v>277</v>
      </c>
      <c r="C37" s="314">
        <v>3732245</v>
      </c>
    </row>
    <row r="38" spans="1:3" s="440" customFormat="1" ht="12" customHeight="1" x14ac:dyDescent="0.2">
      <c r="A38" s="14" t="s">
        <v>174</v>
      </c>
      <c r="B38" s="442" t="s">
        <v>278</v>
      </c>
      <c r="C38" s="314"/>
    </row>
    <row r="39" spans="1:3" s="440" customFormat="1" ht="12" customHeight="1" x14ac:dyDescent="0.2">
      <c r="A39" s="14" t="s">
        <v>175</v>
      </c>
      <c r="B39" s="442" t="s">
        <v>279</v>
      </c>
      <c r="C39" s="314">
        <v>6474200</v>
      </c>
    </row>
    <row r="40" spans="1:3" s="440" customFormat="1" ht="12" customHeight="1" x14ac:dyDescent="0.2">
      <c r="A40" s="14" t="s">
        <v>176</v>
      </c>
      <c r="B40" s="442" t="s">
        <v>280</v>
      </c>
      <c r="C40" s="314">
        <v>6102431</v>
      </c>
    </row>
    <row r="41" spans="1:3" s="440" customFormat="1" ht="12" customHeight="1" x14ac:dyDescent="0.2">
      <c r="A41" s="14" t="s">
        <v>177</v>
      </c>
      <c r="B41" s="442" t="s">
        <v>281</v>
      </c>
      <c r="C41" s="314"/>
    </row>
    <row r="42" spans="1:3" s="440" customFormat="1" ht="12" customHeight="1" x14ac:dyDescent="0.2">
      <c r="A42" s="14" t="s">
        <v>178</v>
      </c>
      <c r="B42" s="442" t="s">
        <v>561</v>
      </c>
      <c r="C42" s="314"/>
    </row>
    <row r="43" spans="1:3" s="440" customFormat="1" ht="12" customHeight="1" x14ac:dyDescent="0.2">
      <c r="A43" s="14" t="s">
        <v>273</v>
      </c>
      <c r="B43" s="442" t="s">
        <v>283</v>
      </c>
      <c r="C43" s="317"/>
    </row>
    <row r="44" spans="1:3" s="440" customFormat="1" ht="12" customHeight="1" x14ac:dyDescent="0.2">
      <c r="A44" s="16" t="s">
        <v>274</v>
      </c>
      <c r="B44" s="443" t="s">
        <v>436</v>
      </c>
      <c r="C44" s="427"/>
    </row>
    <row r="45" spans="1:3" s="440" customFormat="1" ht="12" customHeight="1" thickBot="1" x14ac:dyDescent="0.25">
      <c r="A45" s="16" t="s">
        <v>435</v>
      </c>
      <c r="B45" s="309" t="s">
        <v>284</v>
      </c>
      <c r="C45" s="427"/>
    </row>
    <row r="46" spans="1:3" s="440" customFormat="1" ht="12" customHeight="1" thickBot="1" x14ac:dyDescent="0.25">
      <c r="A46" s="20" t="s">
        <v>24</v>
      </c>
      <c r="B46" s="21" t="s">
        <v>285</v>
      </c>
      <c r="C46" s="312">
        <f>SUM(C47:C51)</f>
        <v>0</v>
      </c>
    </row>
    <row r="47" spans="1:3" s="440" customFormat="1" ht="12" customHeight="1" x14ac:dyDescent="0.2">
      <c r="A47" s="15" t="s">
        <v>95</v>
      </c>
      <c r="B47" s="441" t="s">
        <v>289</v>
      </c>
      <c r="C47" s="485"/>
    </row>
    <row r="48" spans="1:3" s="440" customFormat="1" ht="12" customHeight="1" x14ac:dyDescent="0.2">
      <c r="A48" s="14" t="s">
        <v>96</v>
      </c>
      <c r="B48" s="442" t="s">
        <v>290</v>
      </c>
      <c r="C48" s="317"/>
    </row>
    <row r="49" spans="1:3" s="440" customFormat="1" ht="12" customHeight="1" x14ac:dyDescent="0.2">
      <c r="A49" s="14" t="s">
        <v>286</v>
      </c>
      <c r="B49" s="442" t="s">
        <v>291</v>
      </c>
      <c r="C49" s="317"/>
    </row>
    <row r="50" spans="1:3" s="440" customFormat="1" ht="12" customHeight="1" x14ac:dyDescent="0.2">
      <c r="A50" s="14" t="s">
        <v>287</v>
      </c>
      <c r="B50" s="442" t="s">
        <v>292</v>
      </c>
      <c r="C50" s="317"/>
    </row>
    <row r="51" spans="1:3" s="440" customFormat="1" ht="12" customHeight="1" thickBot="1" x14ac:dyDescent="0.25">
      <c r="A51" s="16" t="s">
        <v>288</v>
      </c>
      <c r="B51" s="309" t="s">
        <v>293</v>
      </c>
      <c r="C51" s="427"/>
    </row>
    <row r="52" spans="1:3" s="440" customFormat="1" ht="12" customHeight="1" thickBot="1" x14ac:dyDescent="0.25">
      <c r="A52" s="20" t="s">
        <v>179</v>
      </c>
      <c r="B52" s="21" t="s">
        <v>294</v>
      </c>
      <c r="C52" s="312">
        <f>SUM(C53:C55)</f>
        <v>4667000</v>
      </c>
    </row>
    <row r="53" spans="1:3" s="440" customFormat="1" ht="12" customHeight="1" x14ac:dyDescent="0.2">
      <c r="A53" s="15" t="s">
        <v>97</v>
      </c>
      <c r="B53" s="441" t="s">
        <v>295</v>
      </c>
      <c r="C53" s="315"/>
    </row>
    <row r="54" spans="1:3" s="440" customFormat="1" ht="12" customHeight="1" x14ac:dyDescent="0.2">
      <c r="A54" s="14" t="s">
        <v>98</v>
      </c>
      <c r="B54" s="442" t="s">
        <v>426</v>
      </c>
      <c r="C54" s="314"/>
    </row>
    <row r="55" spans="1:3" s="440" customFormat="1" ht="12" customHeight="1" x14ac:dyDescent="0.2">
      <c r="A55" s="14" t="s">
        <v>298</v>
      </c>
      <c r="B55" s="442" t="s">
        <v>296</v>
      </c>
      <c r="C55" s="314">
        <v>4667000</v>
      </c>
    </row>
    <row r="56" spans="1:3" s="440" customFormat="1" ht="12" customHeight="1" thickBot="1" x14ac:dyDescent="0.25">
      <c r="A56" s="16" t="s">
        <v>299</v>
      </c>
      <c r="B56" s="309" t="s">
        <v>297</v>
      </c>
      <c r="C56" s="316"/>
    </row>
    <row r="57" spans="1:3" s="440" customFormat="1" ht="12" customHeight="1" thickBot="1" x14ac:dyDescent="0.25">
      <c r="A57" s="20" t="s">
        <v>26</v>
      </c>
      <c r="B57" s="307" t="s">
        <v>300</v>
      </c>
      <c r="C57" s="312">
        <f>SUM(C58:C60)</f>
        <v>2500000</v>
      </c>
    </row>
    <row r="58" spans="1:3" s="440" customFormat="1" ht="12" customHeight="1" x14ac:dyDescent="0.2">
      <c r="A58" s="15" t="s">
        <v>180</v>
      </c>
      <c r="B58" s="441" t="s">
        <v>302</v>
      </c>
      <c r="C58" s="317"/>
    </row>
    <row r="59" spans="1:3" s="440" customFormat="1" ht="12" customHeight="1" x14ac:dyDescent="0.2">
      <c r="A59" s="14" t="s">
        <v>181</v>
      </c>
      <c r="B59" s="442" t="s">
        <v>427</v>
      </c>
      <c r="C59" s="317"/>
    </row>
    <row r="60" spans="1:3" s="440" customFormat="1" ht="12" customHeight="1" x14ac:dyDescent="0.2">
      <c r="A60" s="14" t="s">
        <v>228</v>
      </c>
      <c r="B60" s="442" t="s">
        <v>303</v>
      </c>
      <c r="C60" s="317">
        <v>2500000</v>
      </c>
    </row>
    <row r="61" spans="1:3" s="440" customFormat="1" ht="12" customHeight="1" thickBot="1" x14ac:dyDescent="0.25">
      <c r="A61" s="16" t="s">
        <v>301</v>
      </c>
      <c r="B61" s="309" t="s">
        <v>304</v>
      </c>
      <c r="C61" s="317"/>
    </row>
    <row r="62" spans="1:3" s="440" customFormat="1" ht="12" customHeight="1" thickBot="1" x14ac:dyDescent="0.25">
      <c r="A62" s="513" t="s">
        <v>476</v>
      </c>
      <c r="B62" s="21" t="s">
        <v>305</v>
      </c>
      <c r="C62" s="318">
        <f>+C5+C12+C19+C26+C34+C46+C52+C57</f>
        <v>627798611</v>
      </c>
    </row>
    <row r="63" spans="1:3" s="440" customFormat="1" ht="12" customHeight="1" thickBot="1" x14ac:dyDescent="0.25">
      <c r="A63" s="488" t="s">
        <v>306</v>
      </c>
      <c r="B63" s="307" t="s">
        <v>307</v>
      </c>
      <c r="C63" s="312">
        <f>SUM(C64:C66)</f>
        <v>0</v>
      </c>
    </row>
    <row r="64" spans="1:3" s="440" customFormat="1" ht="12" customHeight="1" x14ac:dyDescent="0.2">
      <c r="A64" s="15" t="s">
        <v>335</v>
      </c>
      <c r="B64" s="441" t="s">
        <v>308</v>
      </c>
      <c r="C64" s="317"/>
    </row>
    <row r="65" spans="1:3" s="440" customFormat="1" ht="12" customHeight="1" x14ac:dyDescent="0.2">
      <c r="A65" s="14" t="s">
        <v>344</v>
      </c>
      <c r="B65" s="442" t="s">
        <v>309</v>
      </c>
      <c r="C65" s="317"/>
    </row>
    <row r="66" spans="1:3" s="440" customFormat="1" ht="12" customHeight="1" thickBot="1" x14ac:dyDescent="0.25">
      <c r="A66" s="16" t="s">
        <v>345</v>
      </c>
      <c r="B66" s="507" t="s">
        <v>571</v>
      </c>
      <c r="C66" s="317"/>
    </row>
    <row r="67" spans="1:3" s="440" customFormat="1" ht="12" customHeight="1" thickBot="1" x14ac:dyDescent="0.25">
      <c r="A67" s="488" t="s">
        <v>311</v>
      </c>
      <c r="B67" s="307" t="s">
        <v>312</v>
      </c>
      <c r="C67" s="312">
        <f>SUM(C68:C71)</f>
        <v>0</v>
      </c>
    </row>
    <row r="68" spans="1:3" s="440" customFormat="1" ht="12" customHeight="1" x14ac:dyDescent="0.2">
      <c r="A68" s="15" t="s">
        <v>148</v>
      </c>
      <c r="B68" s="441" t="s">
        <v>313</v>
      </c>
      <c r="C68" s="317"/>
    </row>
    <row r="69" spans="1:3" s="440" customFormat="1" ht="12" customHeight="1" x14ac:dyDescent="0.2">
      <c r="A69" s="14" t="s">
        <v>149</v>
      </c>
      <c r="B69" s="442" t="s">
        <v>572</v>
      </c>
      <c r="C69" s="317"/>
    </row>
    <row r="70" spans="1:3" s="440" customFormat="1" ht="12" customHeight="1" x14ac:dyDescent="0.2">
      <c r="A70" s="14" t="s">
        <v>336</v>
      </c>
      <c r="B70" s="442" t="s">
        <v>314</v>
      </c>
      <c r="C70" s="317"/>
    </row>
    <row r="71" spans="1:3" s="440" customFormat="1" ht="12" customHeight="1" thickBot="1" x14ac:dyDescent="0.25">
      <c r="A71" s="16" t="s">
        <v>337</v>
      </c>
      <c r="B71" s="309" t="s">
        <v>573</v>
      </c>
      <c r="C71" s="317"/>
    </row>
    <row r="72" spans="1:3" s="440" customFormat="1" ht="12" customHeight="1" thickBot="1" x14ac:dyDescent="0.25">
      <c r="A72" s="488" t="s">
        <v>315</v>
      </c>
      <c r="B72" s="307" t="s">
        <v>316</v>
      </c>
      <c r="C72" s="312">
        <f>SUM(C73:C74)</f>
        <v>168378201</v>
      </c>
    </row>
    <row r="73" spans="1:3" s="440" customFormat="1" ht="12" customHeight="1" x14ac:dyDescent="0.2">
      <c r="A73" s="15" t="s">
        <v>338</v>
      </c>
      <c r="B73" s="441" t="s">
        <v>317</v>
      </c>
      <c r="C73" s="317">
        <v>168378201</v>
      </c>
    </row>
    <row r="74" spans="1:3" s="440" customFormat="1" ht="12" customHeight="1" thickBot="1" x14ac:dyDescent="0.25">
      <c r="A74" s="16" t="s">
        <v>339</v>
      </c>
      <c r="B74" s="309" t="s">
        <v>318</v>
      </c>
      <c r="C74" s="317"/>
    </row>
    <row r="75" spans="1:3" s="440" customFormat="1" ht="12" customHeight="1" thickBot="1" x14ac:dyDescent="0.25">
      <c r="A75" s="488" t="s">
        <v>319</v>
      </c>
      <c r="B75" s="307" t="s">
        <v>320</v>
      </c>
      <c r="C75" s="312">
        <f>SUM(C76:C78)</f>
        <v>0</v>
      </c>
    </row>
    <row r="76" spans="1:3" s="440" customFormat="1" ht="12" customHeight="1" x14ac:dyDescent="0.2">
      <c r="A76" s="15" t="s">
        <v>340</v>
      </c>
      <c r="B76" s="441" t="s">
        <v>321</v>
      </c>
      <c r="C76" s="317"/>
    </row>
    <row r="77" spans="1:3" s="440" customFormat="1" ht="12" customHeight="1" x14ac:dyDescent="0.2">
      <c r="A77" s="14" t="s">
        <v>341</v>
      </c>
      <c r="B77" s="442" t="s">
        <v>322</v>
      </c>
      <c r="C77" s="317"/>
    </row>
    <row r="78" spans="1:3" s="440" customFormat="1" ht="12" customHeight="1" thickBot="1" x14ac:dyDescent="0.25">
      <c r="A78" s="18" t="s">
        <v>342</v>
      </c>
      <c r="B78" s="593" t="s">
        <v>574</v>
      </c>
      <c r="C78" s="594"/>
    </row>
    <row r="79" spans="1:3" s="440" customFormat="1" ht="12" customHeight="1" thickBot="1" x14ac:dyDescent="0.25">
      <c r="A79" s="488" t="s">
        <v>323</v>
      </c>
      <c r="B79" s="307" t="s">
        <v>343</v>
      </c>
      <c r="C79" s="312">
        <f>SUM(C80:C83)</f>
        <v>0</v>
      </c>
    </row>
    <row r="80" spans="1:3" s="440" customFormat="1" ht="12" customHeight="1" x14ac:dyDescent="0.2">
      <c r="A80" s="445" t="s">
        <v>324</v>
      </c>
      <c r="B80" s="441" t="s">
        <v>325</v>
      </c>
      <c r="C80" s="317"/>
    </row>
    <row r="81" spans="1:3" s="440" customFormat="1" ht="12" customHeight="1" x14ac:dyDescent="0.2">
      <c r="A81" s="446" t="s">
        <v>326</v>
      </c>
      <c r="B81" s="442" t="s">
        <v>327</v>
      </c>
      <c r="C81" s="317"/>
    </row>
    <row r="82" spans="1:3" s="440" customFormat="1" ht="12" customHeight="1" x14ac:dyDescent="0.2">
      <c r="A82" s="446" t="s">
        <v>328</v>
      </c>
      <c r="B82" s="442" t="s">
        <v>329</v>
      </c>
      <c r="C82" s="317"/>
    </row>
    <row r="83" spans="1:3" s="440" customFormat="1" ht="12" customHeight="1" thickBot="1" x14ac:dyDescent="0.25">
      <c r="A83" s="447" t="s">
        <v>330</v>
      </c>
      <c r="B83" s="309" t="s">
        <v>331</v>
      </c>
      <c r="C83" s="317"/>
    </row>
    <row r="84" spans="1:3" s="440" customFormat="1" ht="12" customHeight="1" thickBot="1" x14ac:dyDescent="0.25">
      <c r="A84" s="488" t="s">
        <v>332</v>
      </c>
      <c r="B84" s="307" t="s">
        <v>475</v>
      </c>
      <c r="C84" s="486"/>
    </row>
    <row r="85" spans="1:3" s="440" customFormat="1" ht="13.5" customHeight="1" thickBot="1" x14ac:dyDescent="0.25">
      <c r="A85" s="488" t="s">
        <v>334</v>
      </c>
      <c r="B85" s="307" t="s">
        <v>333</v>
      </c>
      <c r="C85" s="486"/>
    </row>
    <row r="86" spans="1:3" s="440" customFormat="1" ht="15.75" customHeight="1" thickBot="1" x14ac:dyDescent="0.25">
      <c r="A86" s="488" t="s">
        <v>346</v>
      </c>
      <c r="B86" s="448" t="s">
        <v>478</v>
      </c>
      <c r="C86" s="318">
        <f>+C63+C67+C72+C75+C79+C85+C84</f>
        <v>168378201</v>
      </c>
    </row>
    <row r="87" spans="1:3" s="440" customFormat="1" ht="16.5" customHeight="1" thickBot="1" x14ac:dyDescent="0.25">
      <c r="A87" s="489" t="s">
        <v>477</v>
      </c>
      <c r="B87" s="449" t="s">
        <v>479</v>
      </c>
      <c r="C87" s="318">
        <f>+C62+C86</f>
        <v>796176812</v>
      </c>
    </row>
    <row r="88" spans="1:3" s="440" customFormat="1" ht="83.25" customHeight="1" x14ac:dyDescent="0.2">
      <c r="A88" s="5"/>
      <c r="B88" s="6"/>
      <c r="C88" s="319"/>
    </row>
    <row r="89" spans="1:3" ht="16.5" customHeight="1" x14ac:dyDescent="0.25">
      <c r="A89" s="604" t="s">
        <v>48</v>
      </c>
      <c r="B89" s="604"/>
      <c r="C89" s="604"/>
    </row>
    <row r="90" spans="1:3" s="450" customFormat="1" ht="16.5" customHeight="1" thickBot="1" x14ac:dyDescent="0.3">
      <c r="A90" s="606" t="s">
        <v>152</v>
      </c>
      <c r="B90" s="606"/>
      <c r="C90" s="145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2018. évi előirányzat</v>
      </c>
    </row>
    <row r="92" spans="1:3" s="439" customFormat="1" ht="12" customHeight="1" thickBot="1" x14ac:dyDescent="0.25">
      <c r="A92" s="32"/>
      <c r="B92" s="33" t="s">
        <v>493</v>
      </c>
      <c r="C92" s="34" t="s">
        <v>494</v>
      </c>
    </row>
    <row r="93" spans="1:3" ht="12" customHeight="1" thickBot="1" x14ac:dyDescent="0.3">
      <c r="A93" s="22" t="s">
        <v>19</v>
      </c>
      <c r="B93" s="28" t="s">
        <v>437</v>
      </c>
      <c r="C93" s="311">
        <f>C94+C95+C96+C97+C98+C111</f>
        <v>437842337</v>
      </c>
    </row>
    <row r="94" spans="1:3" ht="12" customHeight="1" x14ac:dyDescent="0.25">
      <c r="A94" s="17" t="s">
        <v>99</v>
      </c>
      <c r="B94" s="10" t="s">
        <v>50</v>
      </c>
      <c r="C94" s="313">
        <v>181628374</v>
      </c>
    </row>
    <row r="95" spans="1:3" ht="12" customHeight="1" x14ac:dyDescent="0.25">
      <c r="A95" s="14" t="s">
        <v>100</v>
      </c>
      <c r="B95" s="8" t="s">
        <v>182</v>
      </c>
      <c r="C95" s="314">
        <v>27646289</v>
      </c>
    </row>
    <row r="96" spans="1:3" ht="12" customHeight="1" x14ac:dyDescent="0.25">
      <c r="A96" s="14" t="s">
        <v>101</v>
      </c>
      <c r="B96" s="8" t="s">
        <v>139</v>
      </c>
      <c r="C96" s="316">
        <v>192098421</v>
      </c>
    </row>
    <row r="97" spans="1:3" ht="12" customHeight="1" x14ac:dyDescent="0.25">
      <c r="A97" s="14" t="s">
        <v>102</v>
      </c>
      <c r="B97" s="11" t="s">
        <v>183</v>
      </c>
      <c r="C97" s="316">
        <v>11094245</v>
      </c>
    </row>
    <row r="98" spans="1:3" ht="12" customHeight="1" x14ac:dyDescent="0.25">
      <c r="A98" s="14" t="s">
        <v>113</v>
      </c>
      <c r="B98" s="19" t="s">
        <v>184</v>
      </c>
      <c r="C98" s="316">
        <v>15875008</v>
      </c>
    </row>
    <row r="99" spans="1:3" ht="12" customHeight="1" x14ac:dyDescent="0.25">
      <c r="A99" s="14" t="s">
        <v>103</v>
      </c>
      <c r="B99" s="8" t="s">
        <v>442</v>
      </c>
      <c r="C99" s="316"/>
    </row>
    <row r="100" spans="1:3" ht="12" customHeight="1" x14ac:dyDescent="0.25">
      <c r="A100" s="14" t="s">
        <v>104</v>
      </c>
      <c r="B100" s="150" t="s">
        <v>441</v>
      </c>
      <c r="C100" s="316"/>
    </row>
    <row r="101" spans="1:3" ht="12" customHeight="1" x14ac:dyDescent="0.25">
      <c r="A101" s="14" t="s">
        <v>114</v>
      </c>
      <c r="B101" s="150" t="s">
        <v>440</v>
      </c>
      <c r="C101" s="316"/>
    </row>
    <row r="102" spans="1:3" ht="12" customHeight="1" x14ac:dyDescent="0.25">
      <c r="A102" s="14" t="s">
        <v>115</v>
      </c>
      <c r="B102" s="148" t="s">
        <v>349</v>
      </c>
      <c r="C102" s="316"/>
    </row>
    <row r="103" spans="1:3" ht="12" customHeight="1" x14ac:dyDescent="0.25">
      <c r="A103" s="14" t="s">
        <v>116</v>
      </c>
      <c r="B103" s="149" t="s">
        <v>350</v>
      </c>
      <c r="C103" s="316"/>
    </row>
    <row r="104" spans="1:3" ht="12" customHeight="1" x14ac:dyDescent="0.25">
      <c r="A104" s="14" t="s">
        <v>117</v>
      </c>
      <c r="B104" s="149" t="s">
        <v>351</v>
      </c>
      <c r="C104" s="316"/>
    </row>
    <row r="105" spans="1:3" ht="12" customHeight="1" x14ac:dyDescent="0.25">
      <c r="A105" s="14" t="s">
        <v>119</v>
      </c>
      <c r="B105" s="148" t="s">
        <v>352</v>
      </c>
      <c r="C105" s="316">
        <v>15323548</v>
      </c>
    </row>
    <row r="106" spans="1:3" ht="12" customHeight="1" x14ac:dyDescent="0.25">
      <c r="A106" s="14" t="s">
        <v>185</v>
      </c>
      <c r="B106" s="148" t="s">
        <v>353</v>
      </c>
      <c r="C106" s="316"/>
    </row>
    <row r="107" spans="1:3" ht="12" customHeight="1" x14ac:dyDescent="0.25">
      <c r="A107" s="14" t="s">
        <v>347</v>
      </c>
      <c r="B107" s="149" t="s">
        <v>354</v>
      </c>
      <c r="C107" s="316"/>
    </row>
    <row r="108" spans="1:3" ht="12" customHeight="1" x14ac:dyDescent="0.25">
      <c r="A108" s="13" t="s">
        <v>348</v>
      </c>
      <c r="B108" s="150" t="s">
        <v>355</v>
      </c>
      <c r="C108" s="316"/>
    </row>
    <row r="109" spans="1:3" ht="12" customHeight="1" x14ac:dyDescent="0.25">
      <c r="A109" s="14" t="s">
        <v>438</v>
      </c>
      <c r="B109" s="150" t="s">
        <v>356</v>
      </c>
      <c r="C109" s="316"/>
    </row>
    <row r="110" spans="1:3" ht="12" customHeight="1" x14ac:dyDescent="0.25">
      <c r="A110" s="16" t="s">
        <v>439</v>
      </c>
      <c r="B110" s="150" t="s">
        <v>357</v>
      </c>
      <c r="C110" s="316">
        <v>390000</v>
      </c>
    </row>
    <row r="111" spans="1:3" ht="12" customHeight="1" x14ac:dyDescent="0.25">
      <c r="A111" s="14" t="s">
        <v>443</v>
      </c>
      <c r="B111" s="11" t="s">
        <v>51</v>
      </c>
      <c r="C111" s="314">
        <v>9500000</v>
      </c>
    </row>
    <row r="112" spans="1:3" ht="12" customHeight="1" x14ac:dyDescent="0.25">
      <c r="A112" s="14" t="s">
        <v>444</v>
      </c>
      <c r="B112" s="8" t="s">
        <v>446</v>
      </c>
      <c r="C112" s="314"/>
    </row>
    <row r="113" spans="1:3" ht="12" customHeight="1" thickBot="1" x14ac:dyDescent="0.3">
      <c r="A113" s="18" t="s">
        <v>445</v>
      </c>
      <c r="B113" s="511" t="s">
        <v>447</v>
      </c>
      <c r="C113" s="320">
        <v>9500000</v>
      </c>
    </row>
    <row r="114" spans="1:3" ht="12" customHeight="1" thickBot="1" x14ac:dyDescent="0.3">
      <c r="A114" s="508" t="s">
        <v>20</v>
      </c>
      <c r="B114" s="509" t="s">
        <v>358</v>
      </c>
      <c r="C114" s="510">
        <f>+C115+C117+C119</f>
        <v>354447811</v>
      </c>
    </row>
    <row r="115" spans="1:3" ht="12" customHeight="1" x14ac:dyDescent="0.25">
      <c r="A115" s="15" t="s">
        <v>105</v>
      </c>
      <c r="B115" s="8" t="s">
        <v>227</v>
      </c>
      <c r="C115" s="315">
        <v>125079886</v>
      </c>
    </row>
    <row r="116" spans="1:3" ht="12" customHeight="1" x14ac:dyDescent="0.25">
      <c r="A116" s="15" t="s">
        <v>106</v>
      </c>
      <c r="B116" s="12" t="s">
        <v>362</v>
      </c>
      <c r="C116" s="315">
        <v>122280476</v>
      </c>
    </row>
    <row r="117" spans="1:3" ht="12" customHeight="1" x14ac:dyDescent="0.25">
      <c r="A117" s="15" t="s">
        <v>107</v>
      </c>
      <c r="B117" s="12" t="s">
        <v>186</v>
      </c>
      <c r="C117" s="314">
        <v>229367925</v>
      </c>
    </row>
    <row r="118" spans="1:3" ht="12" customHeight="1" x14ac:dyDescent="0.25">
      <c r="A118" s="15" t="s">
        <v>108</v>
      </c>
      <c r="B118" s="12" t="s">
        <v>363</v>
      </c>
      <c r="C118" s="279">
        <v>219800100</v>
      </c>
    </row>
    <row r="119" spans="1:3" ht="12" customHeight="1" x14ac:dyDescent="0.25">
      <c r="A119" s="15" t="s">
        <v>109</v>
      </c>
      <c r="B119" s="309" t="s">
        <v>576</v>
      </c>
      <c r="C119" s="279"/>
    </row>
    <row r="120" spans="1:3" ht="12" customHeight="1" x14ac:dyDescent="0.25">
      <c r="A120" s="15" t="s">
        <v>118</v>
      </c>
      <c r="B120" s="308" t="s">
        <v>428</v>
      </c>
      <c r="C120" s="279"/>
    </row>
    <row r="121" spans="1:3" ht="12" customHeight="1" x14ac:dyDescent="0.25">
      <c r="A121" s="15" t="s">
        <v>120</v>
      </c>
      <c r="B121" s="437" t="s">
        <v>368</v>
      </c>
      <c r="C121" s="279"/>
    </row>
    <row r="122" spans="1:3" x14ac:dyDescent="0.25">
      <c r="A122" s="15" t="s">
        <v>187</v>
      </c>
      <c r="B122" s="149" t="s">
        <v>351</v>
      </c>
      <c r="C122" s="279"/>
    </row>
    <row r="123" spans="1:3" ht="12" customHeight="1" x14ac:dyDescent="0.25">
      <c r="A123" s="15" t="s">
        <v>188</v>
      </c>
      <c r="B123" s="149" t="s">
        <v>367</v>
      </c>
      <c r="C123" s="279"/>
    </row>
    <row r="124" spans="1:3" ht="12" customHeight="1" x14ac:dyDescent="0.25">
      <c r="A124" s="15" t="s">
        <v>189</v>
      </c>
      <c r="B124" s="149" t="s">
        <v>366</v>
      </c>
      <c r="C124" s="279"/>
    </row>
    <row r="125" spans="1:3" ht="12" customHeight="1" x14ac:dyDescent="0.25">
      <c r="A125" s="15" t="s">
        <v>359</v>
      </c>
      <c r="B125" s="149" t="s">
        <v>354</v>
      </c>
      <c r="C125" s="279"/>
    </row>
    <row r="126" spans="1:3" ht="12" customHeight="1" x14ac:dyDescent="0.25">
      <c r="A126" s="15" t="s">
        <v>360</v>
      </c>
      <c r="B126" s="149" t="s">
        <v>365</v>
      </c>
      <c r="C126" s="279"/>
    </row>
    <row r="127" spans="1:3" ht="16.5" thickBot="1" x14ac:dyDescent="0.3">
      <c r="A127" s="13" t="s">
        <v>361</v>
      </c>
      <c r="B127" s="149" t="s">
        <v>364</v>
      </c>
      <c r="C127" s="281"/>
    </row>
    <row r="128" spans="1:3" ht="12" customHeight="1" thickBot="1" x14ac:dyDescent="0.3">
      <c r="A128" s="20" t="s">
        <v>21</v>
      </c>
      <c r="B128" s="129" t="s">
        <v>448</v>
      </c>
      <c r="C128" s="312">
        <f>+C93+C114</f>
        <v>792290148</v>
      </c>
    </row>
    <row r="129" spans="1:3" ht="12" customHeight="1" thickBot="1" x14ac:dyDescent="0.3">
      <c r="A129" s="20" t="s">
        <v>22</v>
      </c>
      <c r="B129" s="129" t="s">
        <v>449</v>
      </c>
      <c r="C129" s="312">
        <f>+C130+C131+C132</f>
        <v>0</v>
      </c>
    </row>
    <row r="130" spans="1:3" ht="12" customHeight="1" x14ac:dyDescent="0.25">
      <c r="A130" s="15" t="s">
        <v>266</v>
      </c>
      <c r="B130" s="12" t="s">
        <v>456</v>
      </c>
      <c r="C130" s="279"/>
    </row>
    <row r="131" spans="1:3" ht="12" customHeight="1" x14ac:dyDescent="0.25">
      <c r="A131" s="15" t="s">
        <v>267</v>
      </c>
      <c r="B131" s="12" t="s">
        <v>457</v>
      </c>
      <c r="C131" s="279"/>
    </row>
    <row r="132" spans="1:3" ht="12" customHeight="1" thickBot="1" x14ac:dyDescent="0.3">
      <c r="A132" s="13" t="s">
        <v>268</v>
      </c>
      <c r="B132" s="12" t="s">
        <v>458</v>
      </c>
      <c r="C132" s="279"/>
    </row>
    <row r="133" spans="1:3" ht="12" customHeight="1" thickBot="1" x14ac:dyDescent="0.3">
      <c r="A133" s="20" t="s">
        <v>23</v>
      </c>
      <c r="B133" s="129" t="s">
        <v>450</v>
      </c>
      <c r="C133" s="312">
        <f>SUM(C134:C139)</f>
        <v>0</v>
      </c>
    </row>
    <row r="134" spans="1:3" ht="12" customHeight="1" x14ac:dyDescent="0.25">
      <c r="A134" s="15" t="s">
        <v>92</v>
      </c>
      <c r="B134" s="9" t="s">
        <v>459</v>
      </c>
      <c r="C134" s="279"/>
    </row>
    <row r="135" spans="1:3" ht="12" customHeight="1" x14ac:dyDescent="0.25">
      <c r="A135" s="15" t="s">
        <v>93</v>
      </c>
      <c r="B135" s="9" t="s">
        <v>451</v>
      </c>
      <c r="C135" s="279"/>
    </row>
    <row r="136" spans="1:3" ht="12" customHeight="1" x14ac:dyDescent="0.25">
      <c r="A136" s="15" t="s">
        <v>94</v>
      </c>
      <c r="B136" s="9" t="s">
        <v>452</v>
      </c>
      <c r="C136" s="279"/>
    </row>
    <row r="137" spans="1:3" ht="12" customHeight="1" x14ac:dyDescent="0.25">
      <c r="A137" s="15" t="s">
        <v>174</v>
      </c>
      <c r="B137" s="9" t="s">
        <v>453</v>
      </c>
      <c r="C137" s="279"/>
    </row>
    <row r="138" spans="1:3" ht="12" customHeight="1" x14ac:dyDescent="0.25">
      <c r="A138" s="15" t="s">
        <v>175</v>
      </c>
      <c r="B138" s="9" t="s">
        <v>454</v>
      </c>
      <c r="C138" s="279"/>
    </row>
    <row r="139" spans="1:3" ht="12" customHeight="1" thickBot="1" x14ac:dyDescent="0.3">
      <c r="A139" s="13" t="s">
        <v>176</v>
      </c>
      <c r="B139" s="9" t="s">
        <v>455</v>
      </c>
      <c r="C139" s="279"/>
    </row>
    <row r="140" spans="1:3" ht="12" customHeight="1" thickBot="1" x14ac:dyDescent="0.3">
      <c r="A140" s="20" t="s">
        <v>24</v>
      </c>
      <c r="B140" s="129" t="s">
        <v>463</v>
      </c>
      <c r="C140" s="318">
        <f>+C141+C142+C143+C144</f>
        <v>3886664</v>
      </c>
    </row>
    <row r="141" spans="1:3" ht="12" customHeight="1" x14ac:dyDescent="0.25">
      <c r="A141" s="15" t="s">
        <v>95</v>
      </c>
      <c r="B141" s="9" t="s">
        <v>369</v>
      </c>
      <c r="C141" s="279"/>
    </row>
    <row r="142" spans="1:3" ht="12" customHeight="1" x14ac:dyDescent="0.25">
      <c r="A142" s="15" t="s">
        <v>96</v>
      </c>
      <c r="B142" s="9" t="s">
        <v>370</v>
      </c>
      <c r="C142" s="279">
        <v>3886664</v>
      </c>
    </row>
    <row r="143" spans="1:3" ht="12" customHeight="1" x14ac:dyDescent="0.25">
      <c r="A143" s="15" t="s">
        <v>286</v>
      </c>
      <c r="B143" s="9" t="s">
        <v>464</v>
      </c>
      <c r="C143" s="279"/>
    </row>
    <row r="144" spans="1:3" ht="12" customHeight="1" thickBot="1" x14ac:dyDescent="0.3">
      <c r="A144" s="13" t="s">
        <v>287</v>
      </c>
      <c r="B144" s="7" t="s">
        <v>389</v>
      </c>
      <c r="C144" s="279"/>
    </row>
    <row r="145" spans="1:9" ht="12" customHeight="1" thickBot="1" x14ac:dyDescent="0.3">
      <c r="A145" s="20" t="s">
        <v>25</v>
      </c>
      <c r="B145" s="129" t="s">
        <v>465</v>
      </c>
      <c r="C145" s="321">
        <f>SUM(C146:C150)</f>
        <v>0</v>
      </c>
    </row>
    <row r="146" spans="1:9" ht="12" customHeight="1" x14ac:dyDescent="0.25">
      <c r="A146" s="15" t="s">
        <v>97</v>
      </c>
      <c r="B146" s="9" t="s">
        <v>460</v>
      </c>
      <c r="C146" s="279"/>
    </row>
    <row r="147" spans="1:9" ht="12" customHeight="1" x14ac:dyDescent="0.25">
      <c r="A147" s="15" t="s">
        <v>98</v>
      </c>
      <c r="B147" s="9" t="s">
        <v>467</v>
      </c>
      <c r="C147" s="279"/>
    </row>
    <row r="148" spans="1:9" ht="12" customHeight="1" x14ac:dyDescent="0.25">
      <c r="A148" s="15" t="s">
        <v>298</v>
      </c>
      <c r="B148" s="9" t="s">
        <v>462</v>
      </c>
      <c r="C148" s="279"/>
    </row>
    <row r="149" spans="1:9" ht="12" customHeight="1" x14ac:dyDescent="0.25">
      <c r="A149" s="15" t="s">
        <v>299</v>
      </c>
      <c r="B149" s="9" t="s">
        <v>468</v>
      </c>
      <c r="C149" s="279"/>
    </row>
    <row r="150" spans="1:9" ht="12" customHeight="1" thickBot="1" x14ac:dyDescent="0.3">
      <c r="A150" s="15" t="s">
        <v>466</v>
      </c>
      <c r="B150" s="9" t="s">
        <v>469</v>
      </c>
      <c r="C150" s="279"/>
    </row>
    <row r="151" spans="1:9" ht="12" customHeight="1" thickBot="1" x14ac:dyDescent="0.3">
      <c r="A151" s="20" t="s">
        <v>26</v>
      </c>
      <c r="B151" s="129" t="s">
        <v>470</v>
      </c>
      <c r="C151" s="512"/>
    </row>
    <row r="152" spans="1:9" ht="12" customHeight="1" thickBot="1" x14ac:dyDescent="0.3">
      <c r="A152" s="20" t="s">
        <v>27</v>
      </c>
      <c r="B152" s="129" t="s">
        <v>471</v>
      </c>
      <c r="C152" s="512"/>
    </row>
    <row r="153" spans="1:9" ht="15" customHeight="1" thickBot="1" x14ac:dyDescent="0.3">
      <c r="A153" s="20" t="s">
        <v>28</v>
      </c>
      <c r="B153" s="129" t="s">
        <v>473</v>
      </c>
      <c r="C153" s="451">
        <f>+C129+C133+C140+C145+C151+C152</f>
        <v>3886664</v>
      </c>
      <c r="F153" s="452"/>
      <c r="G153" s="453"/>
      <c r="H153" s="453"/>
      <c r="I153" s="453"/>
    </row>
    <row r="154" spans="1:9" s="440" customFormat="1" ht="12.95" customHeight="1" thickBot="1" x14ac:dyDescent="0.25">
      <c r="A154" s="310" t="s">
        <v>29</v>
      </c>
      <c r="B154" s="403" t="s">
        <v>472</v>
      </c>
      <c r="C154" s="451">
        <f>+C128+C153</f>
        <v>796176812</v>
      </c>
    </row>
    <row r="155" spans="1:9" ht="7.5" customHeight="1" x14ac:dyDescent="0.25"/>
    <row r="156" spans="1:9" x14ac:dyDescent="0.25">
      <c r="A156" s="607" t="s">
        <v>371</v>
      </c>
      <c r="B156" s="607"/>
      <c r="C156" s="607"/>
    </row>
    <row r="157" spans="1:9" ht="15" customHeight="1" thickBot="1" x14ac:dyDescent="0.3">
      <c r="A157" s="605" t="s">
        <v>153</v>
      </c>
      <c r="B157" s="605"/>
      <c r="C157" s="322" t="str">
        <f>C90</f>
        <v>Forintban!</v>
      </c>
    </row>
    <row r="158" spans="1:9" ht="13.5" customHeight="1" thickBot="1" x14ac:dyDescent="0.3">
      <c r="A158" s="20">
        <v>1</v>
      </c>
      <c r="B158" s="27" t="s">
        <v>474</v>
      </c>
      <c r="C158" s="312">
        <f>+C62-C128</f>
        <v>-164491537</v>
      </c>
      <c r="D158" s="454"/>
    </row>
    <row r="159" spans="1:9" ht="27.75" customHeight="1" thickBot="1" x14ac:dyDescent="0.3">
      <c r="A159" s="20" t="s">
        <v>20</v>
      </c>
      <c r="B159" s="27" t="s">
        <v>480</v>
      </c>
      <c r="C159" s="312">
        <f>+C86-C153</f>
        <v>164491537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Monok Község Önkormányzat
2018. ÉVI KÖLTSÉGVETÉSÉNEK ÖSSZEVONT MÉRLEGE&amp;10
&amp;R&amp;"Times New Roman CE,Félkövér dőlt"&amp;11 1.1. melléklet a ........./2018. (II.13.)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C61"/>
  <sheetViews>
    <sheetView zoomScale="130" zoomScaleNormal="130" workbookViewId="0">
      <selection activeCell="C2" sqref="C2"/>
    </sheetView>
  </sheetViews>
  <sheetFormatPr defaultRowHeight="12.75" x14ac:dyDescent="0.2"/>
  <cols>
    <col min="1" max="1" width="13.83203125" style="257" customWidth="1"/>
    <col min="2" max="2" width="79.1640625" style="258" customWidth="1"/>
    <col min="3" max="3" width="25" style="258" customWidth="1"/>
    <col min="4" max="16384" width="9.33203125" style="258"/>
  </cols>
  <sheetData>
    <row r="1" spans="1:3" s="237" customFormat="1" ht="21" customHeight="1" thickBot="1" x14ac:dyDescent="0.25">
      <c r="A1" s="236"/>
      <c r="B1" s="238"/>
      <c r="C1" s="587" t="str">
        <f>+CONCATENATE("9.2.1. melléklet a ……/",LEFT(ÖSSZEFÜGGÉSEK!A5,4),". (II.13.) önkormányzati rendelethez")</f>
        <v>9.2.1. melléklet a ……/2018. (II.13.) önkormányzati rendelethez</v>
      </c>
    </row>
    <row r="2" spans="1:3" s="480" customFormat="1" ht="25.5" customHeight="1" x14ac:dyDescent="0.2">
      <c r="A2" s="431" t="s">
        <v>203</v>
      </c>
      <c r="B2" s="373" t="s">
        <v>398</v>
      </c>
      <c r="C2" s="387" t="s">
        <v>60</v>
      </c>
    </row>
    <row r="3" spans="1:3" s="480" customFormat="1" ht="24.75" thickBot="1" x14ac:dyDescent="0.25">
      <c r="A3" s="474" t="s">
        <v>202</v>
      </c>
      <c r="B3" s="374" t="s">
        <v>417</v>
      </c>
      <c r="C3" s="388" t="s">
        <v>55</v>
      </c>
    </row>
    <row r="4" spans="1:3" s="481" customFormat="1" ht="15.95" customHeight="1" thickBot="1" x14ac:dyDescent="0.3">
      <c r="A4" s="240"/>
      <c r="B4" s="240"/>
      <c r="C4" s="241" t="str">
        <f>'9.2. sz. mell'!C4</f>
        <v>Forintban!</v>
      </c>
    </row>
    <row r="5" spans="1:3" ht="13.5" thickBot="1" x14ac:dyDescent="0.25">
      <c r="A5" s="432" t="s">
        <v>204</v>
      </c>
      <c r="B5" s="242" t="s">
        <v>565</v>
      </c>
      <c r="C5" s="243" t="s">
        <v>56</v>
      </c>
    </row>
    <row r="6" spans="1:3" s="482" customFormat="1" ht="12.95" customHeight="1" thickBot="1" x14ac:dyDescent="0.25">
      <c r="A6" s="205"/>
      <c r="B6" s="206" t="s">
        <v>493</v>
      </c>
      <c r="C6" s="207" t="s">
        <v>494</v>
      </c>
    </row>
    <row r="7" spans="1:3" s="482" customFormat="1" ht="15.95" customHeight="1" thickBot="1" x14ac:dyDescent="0.25">
      <c r="A7" s="244"/>
      <c r="B7" s="245" t="s">
        <v>57</v>
      </c>
      <c r="C7" s="246"/>
    </row>
    <row r="8" spans="1:3" s="389" customFormat="1" ht="12" customHeight="1" thickBot="1" x14ac:dyDescent="0.25">
      <c r="A8" s="205" t="s">
        <v>19</v>
      </c>
      <c r="B8" s="247" t="s">
        <v>520</v>
      </c>
      <c r="C8" s="332">
        <f>SUM(C9:C19)</f>
        <v>0</v>
      </c>
    </row>
    <row r="9" spans="1:3" s="389" customFormat="1" ht="12" customHeight="1" x14ac:dyDescent="0.2">
      <c r="A9" s="475" t="s">
        <v>99</v>
      </c>
      <c r="B9" s="10" t="s">
        <v>275</v>
      </c>
      <c r="C9" s="378"/>
    </row>
    <row r="10" spans="1:3" s="389" customFormat="1" ht="12" customHeight="1" x14ac:dyDescent="0.2">
      <c r="A10" s="476" t="s">
        <v>100</v>
      </c>
      <c r="B10" s="8" t="s">
        <v>276</v>
      </c>
      <c r="C10" s="330"/>
    </row>
    <row r="11" spans="1:3" s="389" customFormat="1" ht="12" customHeight="1" x14ac:dyDescent="0.2">
      <c r="A11" s="476" t="s">
        <v>101</v>
      </c>
      <c r="B11" s="8" t="s">
        <v>277</v>
      </c>
      <c r="C11" s="330"/>
    </row>
    <row r="12" spans="1:3" s="389" customFormat="1" ht="12" customHeight="1" x14ac:dyDescent="0.2">
      <c r="A12" s="476" t="s">
        <v>102</v>
      </c>
      <c r="B12" s="8" t="s">
        <v>278</v>
      </c>
      <c r="C12" s="330"/>
    </row>
    <row r="13" spans="1:3" s="389" customFormat="1" ht="12" customHeight="1" x14ac:dyDescent="0.2">
      <c r="A13" s="476" t="s">
        <v>147</v>
      </c>
      <c r="B13" s="8" t="s">
        <v>279</v>
      </c>
      <c r="C13" s="330"/>
    </row>
    <row r="14" spans="1:3" s="389" customFormat="1" ht="12" customHeight="1" x14ac:dyDescent="0.2">
      <c r="A14" s="476" t="s">
        <v>103</v>
      </c>
      <c r="B14" s="8" t="s">
        <v>399</v>
      </c>
      <c r="C14" s="330"/>
    </row>
    <row r="15" spans="1:3" s="389" customFormat="1" ht="12" customHeight="1" x14ac:dyDescent="0.2">
      <c r="A15" s="476" t="s">
        <v>104</v>
      </c>
      <c r="B15" s="7" t="s">
        <v>400</v>
      </c>
      <c r="C15" s="330"/>
    </row>
    <row r="16" spans="1:3" s="389" customFormat="1" ht="12" customHeight="1" x14ac:dyDescent="0.2">
      <c r="A16" s="476" t="s">
        <v>114</v>
      </c>
      <c r="B16" s="8" t="s">
        <v>282</v>
      </c>
      <c r="C16" s="379"/>
    </row>
    <row r="17" spans="1:3" s="483" customFormat="1" ht="12" customHeight="1" x14ac:dyDescent="0.2">
      <c r="A17" s="476" t="s">
        <v>115</v>
      </c>
      <c r="B17" s="8" t="s">
        <v>283</v>
      </c>
      <c r="C17" s="330"/>
    </row>
    <row r="18" spans="1:3" s="483" customFormat="1" ht="12" customHeight="1" x14ac:dyDescent="0.2">
      <c r="A18" s="476" t="s">
        <v>116</v>
      </c>
      <c r="B18" s="8" t="s">
        <v>436</v>
      </c>
      <c r="C18" s="331"/>
    </row>
    <row r="19" spans="1:3" s="483" customFormat="1" ht="12" customHeight="1" thickBot="1" x14ac:dyDescent="0.25">
      <c r="A19" s="476" t="s">
        <v>117</v>
      </c>
      <c r="B19" s="7" t="s">
        <v>284</v>
      </c>
      <c r="C19" s="331"/>
    </row>
    <row r="20" spans="1:3" s="389" customFormat="1" ht="12" customHeight="1" thickBot="1" x14ac:dyDescent="0.25">
      <c r="A20" s="205" t="s">
        <v>20</v>
      </c>
      <c r="B20" s="247" t="s">
        <v>401</v>
      </c>
      <c r="C20" s="332">
        <f>SUM(C21:C23)</f>
        <v>0</v>
      </c>
    </row>
    <row r="21" spans="1:3" s="483" customFormat="1" ht="12" customHeight="1" x14ac:dyDescent="0.2">
      <c r="A21" s="476" t="s">
        <v>105</v>
      </c>
      <c r="B21" s="9" t="s">
        <v>256</v>
      </c>
      <c r="C21" s="330"/>
    </row>
    <row r="22" spans="1:3" s="483" customFormat="1" ht="12" customHeight="1" x14ac:dyDescent="0.2">
      <c r="A22" s="476" t="s">
        <v>106</v>
      </c>
      <c r="B22" s="8" t="s">
        <v>402</v>
      </c>
      <c r="C22" s="330"/>
    </row>
    <row r="23" spans="1:3" s="483" customFormat="1" ht="12" customHeight="1" x14ac:dyDescent="0.2">
      <c r="A23" s="476" t="s">
        <v>107</v>
      </c>
      <c r="B23" s="8" t="s">
        <v>403</v>
      </c>
      <c r="C23" s="330"/>
    </row>
    <row r="24" spans="1:3" s="483" customFormat="1" ht="12" customHeight="1" thickBot="1" x14ac:dyDescent="0.25">
      <c r="A24" s="476" t="s">
        <v>108</v>
      </c>
      <c r="B24" s="8" t="s">
        <v>521</v>
      </c>
      <c r="C24" s="330"/>
    </row>
    <row r="25" spans="1:3" s="483" customFormat="1" ht="12" customHeight="1" thickBot="1" x14ac:dyDescent="0.25">
      <c r="A25" s="213" t="s">
        <v>21</v>
      </c>
      <c r="B25" s="129" t="s">
        <v>173</v>
      </c>
      <c r="C25" s="359"/>
    </row>
    <row r="26" spans="1:3" s="483" customFormat="1" ht="12" customHeight="1" thickBot="1" x14ac:dyDescent="0.25">
      <c r="A26" s="213" t="s">
        <v>22</v>
      </c>
      <c r="B26" s="129" t="s">
        <v>522</v>
      </c>
      <c r="C26" s="332">
        <f>+C27+C28+C29</f>
        <v>0</v>
      </c>
    </row>
    <row r="27" spans="1:3" s="483" customFormat="1" ht="12" customHeight="1" x14ac:dyDescent="0.2">
      <c r="A27" s="477" t="s">
        <v>266</v>
      </c>
      <c r="B27" s="478" t="s">
        <v>261</v>
      </c>
      <c r="C27" s="79"/>
    </row>
    <row r="28" spans="1:3" s="483" customFormat="1" ht="12" customHeight="1" x14ac:dyDescent="0.2">
      <c r="A28" s="477" t="s">
        <v>267</v>
      </c>
      <c r="B28" s="478" t="s">
        <v>402</v>
      </c>
      <c r="C28" s="330"/>
    </row>
    <row r="29" spans="1:3" s="483" customFormat="1" ht="12" customHeight="1" x14ac:dyDescent="0.2">
      <c r="A29" s="477" t="s">
        <v>268</v>
      </c>
      <c r="B29" s="479" t="s">
        <v>405</v>
      </c>
      <c r="C29" s="330"/>
    </row>
    <row r="30" spans="1:3" s="483" customFormat="1" ht="12" customHeight="1" thickBot="1" x14ac:dyDescent="0.25">
      <c r="A30" s="476" t="s">
        <v>269</v>
      </c>
      <c r="B30" s="147" t="s">
        <v>523</v>
      </c>
      <c r="C30" s="86"/>
    </row>
    <row r="31" spans="1:3" s="483" customFormat="1" ht="12" customHeight="1" thickBot="1" x14ac:dyDescent="0.25">
      <c r="A31" s="213" t="s">
        <v>23</v>
      </c>
      <c r="B31" s="129" t="s">
        <v>406</v>
      </c>
      <c r="C31" s="332">
        <f>+C32+C33+C34</f>
        <v>0</v>
      </c>
    </row>
    <row r="32" spans="1:3" s="483" customFormat="1" ht="12" customHeight="1" x14ac:dyDescent="0.2">
      <c r="A32" s="477" t="s">
        <v>92</v>
      </c>
      <c r="B32" s="478" t="s">
        <v>289</v>
      </c>
      <c r="C32" s="79"/>
    </row>
    <row r="33" spans="1:3" s="483" customFormat="1" ht="12" customHeight="1" x14ac:dyDescent="0.2">
      <c r="A33" s="477" t="s">
        <v>93</v>
      </c>
      <c r="B33" s="479" t="s">
        <v>290</v>
      </c>
      <c r="C33" s="333"/>
    </row>
    <row r="34" spans="1:3" s="483" customFormat="1" ht="12" customHeight="1" thickBot="1" x14ac:dyDescent="0.25">
      <c r="A34" s="476" t="s">
        <v>94</v>
      </c>
      <c r="B34" s="147" t="s">
        <v>291</v>
      </c>
      <c r="C34" s="86"/>
    </row>
    <row r="35" spans="1:3" s="389" customFormat="1" ht="12" customHeight="1" thickBot="1" x14ac:dyDescent="0.25">
      <c r="A35" s="213" t="s">
        <v>24</v>
      </c>
      <c r="B35" s="129" t="s">
        <v>374</v>
      </c>
      <c r="C35" s="359"/>
    </row>
    <row r="36" spans="1:3" s="389" customFormat="1" ht="12" customHeight="1" thickBot="1" x14ac:dyDescent="0.25">
      <c r="A36" s="213" t="s">
        <v>25</v>
      </c>
      <c r="B36" s="129" t="s">
        <v>407</v>
      </c>
      <c r="C36" s="380"/>
    </row>
    <row r="37" spans="1:3" s="389" customFormat="1" ht="12" customHeight="1" thickBot="1" x14ac:dyDescent="0.25">
      <c r="A37" s="205" t="s">
        <v>26</v>
      </c>
      <c r="B37" s="129" t="s">
        <v>408</v>
      </c>
      <c r="C37" s="381">
        <f>+C8+C20+C25+C26+C31+C35+C36</f>
        <v>0</v>
      </c>
    </row>
    <row r="38" spans="1:3" s="389" customFormat="1" ht="12" customHeight="1" thickBot="1" x14ac:dyDescent="0.25">
      <c r="A38" s="248" t="s">
        <v>27</v>
      </c>
      <c r="B38" s="129" t="s">
        <v>409</v>
      </c>
      <c r="C38" s="381">
        <f>+C39+C40+C41</f>
        <v>0</v>
      </c>
    </row>
    <row r="39" spans="1:3" s="389" customFormat="1" ht="12" customHeight="1" x14ac:dyDescent="0.2">
      <c r="A39" s="477" t="s">
        <v>410</v>
      </c>
      <c r="B39" s="478" t="s">
        <v>234</v>
      </c>
      <c r="C39" s="79"/>
    </row>
    <row r="40" spans="1:3" s="389" customFormat="1" ht="12" customHeight="1" x14ac:dyDescent="0.2">
      <c r="A40" s="477" t="s">
        <v>411</v>
      </c>
      <c r="B40" s="479" t="s">
        <v>2</v>
      </c>
      <c r="C40" s="333"/>
    </row>
    <row r="41" spans="1:3" s="483" customFormat="1" ht="12" customHeight="1" thickBot="1" x14ac:dyDescent="0.25">
      <c r="A41" s="476" t="s">
        <v>412</v>
      </c>
      <c r="B41" s="147" t="s">
        <v>413</v>
      </c>
      <c r="C41" s="86"/>
    </row>
    <row r="42" spans="1:3" s="483" customFormat="1" ht="15" customHeight="1" thickBot="1" x14ac:dyDescent="0.25">
      <c r="A42" s="248" t="s">
        <v>28</v>
      </c>
      <c r="B42" s="249" t="s">
        <v>414</v>
      </c>
      <c r="C42" s="384">
        <f>+C37+C38</f>
        <v>0</v>
      </c>
    </row>
    <row r="43" spans="1:3" s="483" customFormat="1" ht="15" customHeight="1" x14ac:dyDescent="0.2">
      <c r="A43" s="250"/>
      <c r="B43" s="251"/>
      <c r="C43" s="382"/>
    </row>
    <row r="44" spans="1:3" ht="13.5" thickBot="1" x14ac:dyDescent="0.25">
      <c r="A44" s="252"/>
      <c r="B44" s="253"/>
      <c r="C44" s="383"/>
    </row>
    <row r="45" spans="1:3" s="482" customFormat="1" ht="16.5" customHeight="1" thickBot="1" x14ac:dyDescent="0.25">
      <c r="A45" s="254"/>
      <c r="B45" s="255" t="s">
        <v>58</v>
      </c>
      <c r="C45" s="384"/>
    </row>
    <row r="46" spans="1:3" s="484" customFormat="1" ht="12" customHeight="1" thickBot="1" x14ac:dyDescent="0.25">
      <c r="A46" s="213" t="s">
        <v>19</v>
      </c>
      <c r="B46" s="129" t="s">
        <v>415</v>
      </c>
      <c r="C46" s="332">
        <f>SUM(C47:C51)</f>
        <v>0</v>
      </c>
    </row>
    <row r="47" spans="1:3" ht="12" customHeight="1" x14ac:dyDescent="0.2">
      <c r="A47" s="476" t="s">
        <v>99</v>
      </c>
      <c r="B47" s="9" t="s">
        <v>50</v>
      </c>
      <c r="C47" s="79"/>
    </row>
    <row r="48" spans="1:3" ht="12" customHeight="1" x14ac:dyDescent="0.2">
      <c r="A48" s="476" t="s">
        <v>100</v>
      </c>
      <c r="B48" s="8" t="s">
        <v>182</v>
      </c>
      <c r="C48" s="82"/>
    </row>
    <row r="49" spans="1:3" ht="12" customHeight="1" x14ac:dyDescent="0.2">
      <c r="A49" s="476" t="s">
        <v>101</v>
      </c>
      <c r="B49" s="8" t="s">
        <v>139</v>
      </c>
      <c r="C49" s="82"/>
    </row>
    <row r="50" spans="1:3" ht="12" customHeight="1" x14ac:dyDescent="0.2">
      <c r="A50" s="476" t="s">
        <v>102</v>
      </c>
      <c r="B50" s="8" t="s">
        <v>183</v>
      </c>
      <c r="C50" s="82"/>
    </row>
    <row r="51" spans="1:3" ht="12" customHeight="1" thickBot="1" x14ac:dyDescent="0.25">
      <c r="A51" s="476" t="s">
        <v>147</v>
      </c>
      <c r="B51" s="8" t="s">
        <v>184</v>
      </c>
      <c r="C51" s="82"/>
    </row>
    <row r="52" spans="1:3" ht="12" customHeight="1" thickBot="1" x14ac:dyDescent="0.25">
      <c r="A52" s="213" t="s">
        <v>20</v>
      </c>
      <c r="B52" s="129" t="s">
        <v>416</v>
      </c>
      <c r="C52" s="332">
        <f>SUM(C53:C55)</f>
        <v>0</v>
      </c>
    </row>
    <row r="53" spans="1:3" s="484" customFormat="1" ht="12" customHeight="1" x14ac:dyDescent="0.2">
      <c r="A53" s="476" t="s">
        <v>105</v>
      </c>
      <c r="B53" s="9" t="s">
        <v>227</v>
      </c>
      <c r="C53" s="79"/>
    </row>
    <row r="54" spans="1:3" ht="12" customHeight="1" x14ac:dyDescent="0.2">
      <c r="A54" s="476" t="s">
        <v>106</v>
      </c>
      <c r="B54" s="8" t="s">
        <v>186</v>
      </c>
      <c r="C54" s="82"/>
    </row>
    <row r="55" spans="1:3" ht="12" customHeight="1" x14ac:dyDescent="0.2">
      <c r="A55" s="476" t="s">
        <v>107</v>
      </c>
      <c r="B55" s="8" t="s">
        <v>59</v>
      </c>
      <c r="C55" s="82"/>
    </row>
    <row r="56" spans="1:3" ht="12" customHeight="1" thickBot="1" x14ac:dyDescent="0.25">
      <c r="A56" s="476" t="s">
        <v>108</v>
      </c>
      <c r="B56" s="8" t="s">
        <v>524</v>
      </c>
      <c r="C56" s="82"/>
    </row>
    <row r="57" spans="1:3" ht="15" customHeight="1" thickBot="1" x14ac:dyDescent="0.25">
      <c r="A57" s="213" t="s">
        <v>21</v>
      </c>
      <c r="B57" s="129" t="s">
        <v>13</v>
      </c>
      <c r="C57" s="359"/>
    </row>
    <row r="58" spans="1:3" ht="13.5" thickBot="1" x14ac:dyDescent="0.25">
      <c r="A58" s="213" t="s">
        <v>22</v>
      </c>
      <c r="B58" s="256" t="s">
        <v>531</v>
      </c>
      <c r="C58" s="385">
        <f>+C46+C52+C57</f>
        <v>0</v>
      </c>
    </row>
    <row r="59" spans="1:3" ht="15" customHeight="1" thickBot="1" x14ac:dyDescent="0.25">
      <c r="C59" s="386"/>
    </row>
    <row r="60" spans="1:3" ht="14.25" customHeight="1" thickBot="1" x14ac:dyDescent="0.25">
      <c r="A60" s="259" t="s">
        <v>519</v>
      </c>
      <c r="B60" s="260"/>
      <c r="C60" s="126"/>
    </row>
    <row r="61" spans="1:3" ht="13.5" thickBot="1" x14ac:dyDescent="0.25">
      <c r="A61" s="259" t="s">
        <v>205</v>
      </c>
      <c r="B61" s="260"/>
      <c r="C61" s="126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C61"/>
  <sheetViews>
    <sheetView zoomScale="130" zoomScaleNormal="130" workbookViewId="0">
      <selection activeCell="C2" sqref="C2"/>
    </sheetView>
  </sheetViews>
  <sheetFormatPr defaultRowHeight="12.75" x14ac:dyDescent="0.2"/>
  <cols>
    <col min="1" max="1" width="13.83203125" style="257" customWidth="1"/>
    <col min="2" max="2" width="79.1640625" style="258" customWidth="1"/>
    <col min="3" max="3" width="25" style="258" customWidth="1"/>
    <col min="4" max="16384" width="9.33203125" style="258"/>
  </cols>
  <sheetData>
    <row r="1" spans="1:3" s="237" customFormat="1" ht="21" customHeight="1" thickBot="1" x14ac:dyDescent="0.25">
      <c r="A1" s="236"/>
      <c r="B1" s="238"/>
      <c r="C1" s="587" t="str">
        <f>+CONCATENATE("9.2.2. melléklet a ……/",LEFT(ÖSSZEFÜGGÉSEK!A5,4),". (II.13.) önkormányzati rendelethez")</f>
        <v>9.2.2. melléklet a ……/2018. (II.13.) önkormányzati rendelethez</v>
      </c>
    </row>
    <row r="2" spans="1:3" s="480" customFormat="1" ht="25.5" customHeight="1" x14ac:dyDescent="0.2">
      <c r="A2" s="431" t="s">
        <v>203</v>
      </c>
      <c r="B2" s="373" t="s">
        <v>398</v>
      </c>
      <c r="C2" s="387" t="s">
        <v>60</v>
      </c>
    </row>
    <row r="3" spans="1:3" s="480" customFormat="1" ht="24.75" thickBot="1" x14ac:dyDescent="0.25">
      <c r="A3" s="474" t="s">
        <v>202</v>
      </c>
      <c r="B3" s="374" t="s">
        <v>418</v>
      </c>
      <c r="C3" s="388" t="s">
        <v>60</v>
      </c>
    </row>
    <row r="4" spans="1:3" s="481" customFormat="1" ht="15.95" customHeight="1" thickBot="1" x14ac:dyDescent="0.3">
      <c r="A4" s="240"/>
      <c r="B4" s="240"/>
      <c r="C4" s="241" t="str">
        <f>'9.2.1. sz. mell'!C4</f>
        <v>Forintban!</v>
      </c>
    </row>
    <row r="5" spans="1:3" ht="13.5" thickBot="1" x14ac:dyDescent="0.25">
      <c r="A5" s="432" t="s">
        <v>204</v>
      </c>
      <c r="B5" s="242" t="s">
        <v>565</v>
      </c>
      <c r="C5" s="243" t="s">
        <v>56</v>
      </c>
    </row>
    <row r="6" spans="1:3" s="482" customFormat="1" ht="12.95" customHeight="1" thickBot="1" x14ac:dyDescent="0.25">
      <c r="A6" s="205"/>
      <c r="B6" s="206" t="s">
        <v>493</v>
      </c>
      <c r="C6" s="207" t="s">
        <v>494</v>
      </c>
    </row>
    <row r="7" spans="1:3" s="482" customFormat="1" ht="15.95" customHeight="1" thickBot="1" x14ac:dyDescent="0.25">
      <c r="A7" s="244"/>
      <c r="B7" s="245" t="s">
        <v>57</v>
      </c>
      <c r="C7" s="246"/>
    </row>
    <row r="8" spans="1:3" s="389" customFormat="1" ht="12" customHeight="1" thickBot="1" x14ac:dyDescent="0.25">
      <c r="A8" s="205" t="s">
        <v>19</v>
      </c>
      <c r="B8" s="247" t="s">
        <v>520</v>
      </c>
      <c r="C8" s="332">
        <f>SUM(C9:C19)</f>
        <v>0</v>
      </c>
    </row>
    <row r="9" spans="1:3" s="389" customFormat="1" ht="12" customHeight="1" x14ac:dyDescent="0.2">
      <c r="A9" s="475" t="s">
        <v>99</v>
      </c>
      <c r="B9" s="10" t="s">
        <v>275</v>
      </c>
      <c r="C9" s="378"/>
    </row>
    <row r="10" spans="1:3" s="389" customFormat="1" ht="12" customHeight="1" x14ac:dyDescent="0.2">
      <c r="A10" s="476" t="s">
        <v>100</v>
      </c>
      <c r="B10" s="8" t="s">
        <v>276</v>
      </c>
      <c r="C10" s="330"/>
    </row>
    <row r="11" spans="1:3" s="389" customFormat="1" ht="12" customHeight="1" x14ac:dyDescent="0.2">
      <c r="A11" s="476" t="s">
        <v>101</v>
      </c>
      <c r="B11" s="8" t="s">
        <v>277</v>
      </c>
      <c r="C11" s="330"/>
    </row>
    <row r="12" spans="1:3" s="389" customFormat="1" ht="12" customHeight="1" x14ac:dyDescent="0.2">
      <c r="A12" s="476" t="s">
        <v>102</v>
      </c>
      <c r="B12" s="8" t="s">
        <v>278</v>
      </c>
      <c r="C12" s="330"/>
    </row>
    <row r="13" spans="1:3" s="389" customFormat="1" ht="12" customHeight="1" x14ac:dyDescent="0.2">
      <c r="A13" s="476" t="s">
        <v>147</v>
      </c>
      <c r="B13" s="8" t="s">
        <v>279</v>
      </c>
      <c r="C13" s="330"/>
    </row>
    <row r="14" spans="1:3" s="389" customFormat="1" ht="12" customHeight="1" x14ac:dyDescent="0.2">
      <c r="A14" s="476" t="s">
        <v>103</v>
      </c>
      <c r="B14" s="8" t="s">
        <v>399</v>
      </c>
      <c r="C14" s="330"/>
    </row>
    <row r="15" spans="1:3" s="389" customFormat="1" ht="12" customHeight="1" x14ac:dyDescent="0.2">
      <c r="A15" s="476" t="s">
        <v>104</v>
      </c>
      <c r="B15" s="7" t="s">
        <v>400</v>
      </c>
      <c r="C15" s="330"/>
    </row>
    <row r="16" spans="1:3" s="389" customFormat="1" ht="12" customHeight="1" x14ac:dyDescent="0.2">
      <c r="A16" s="476" t="s">
        <v>114</v>
      </c>
      <c r="B16" s="8" t="s">
        <v>282</v>
      </c>
      <c r="C16" s="379"/>
    </row>
    <row r="17" spans="1:3" s="483" customFormat="1" ht="12" customHeight="1" x14ac:dyDescent="0.2">
      <c r="A17" s="476" t="s">
        <v>115</v>
      </c>
      <c r="B17" s="8" t="s">
        <v>283</v>
      </c>
      <c r="C17" s="330"/>
    </row>
    <row r="18" spans="1:3" s="483" customFormat="1" ht="12" customHeight="1" x14ac:dyDescent="0.2">
      <c r="A18" s="476" t="s">
        <v>116</v>
      </c>
      <c r="B18" s="8" t="s">
        <v>436</v>
      </c>
      <c r="C18" s="331"/>
    </row>
    <row r="19" spans="1:3" s="483" customFormat="1" ht="12" customHeight="1" thickBot="1" x14ac:dyDescent="0.25">
      <c r="A19" s="476" t="s">
        <v>117</v>
      </c>
      <c r="B19" s="7" t="s">
        <v>284</v>
      </c>
      <c r="C19" s="331"/>
    </row>
    <row r="20" spans="1:3" s="389" customFormat="1" ht="12" customHeight="1" thickBot="1" x14ac:dyDescent="0.25">
      <c r="A20" s="205" t="s">
        <v>20</v>
      </c>
      <c r="B20" s="247" t="s">
        <v>401</v>
      </c>
      <c r="C20" s="332">
        <f>SUM(C21:C23)</f>
        <v>0</v>
      </c>
    </row>
    <row r="21" spans="1:3" s="483" customFormat="1" ht="12" customHeight="1" x14ac:dyDescent="0.2">
      <c r="A21" s="476" t="s">
        <v>105</v>
      </c>
      <c r="B21" s="9" t="s">
        <v>256</v>
      </c>
      <c r="C21" s="330"/>
    </row>
    <row r="22" spans="1:3" s="483" customFormat="1" ht="12" customHeight="1" x14ac:dyDescent="0.2">
      <c r="A22" s="476" t="s">
        <v>106</v>
      </c>
      <c r="B22" s="8" t="s">
        <v>402</v>
      </c>
      <c r="C22" s="330"/>
    </row>
    <row r="23" spans="1:3" s="483" customFormat="1" ht="12" customHeight="1" x14ac:dyDescent="0.2">
      <c r="A23" s="476" t="s">
        <v>107</v>
      </c>
      <c r="B23" s="8" t="s">
        <v>403</v>
      </c>
      <c r="C23" s="330"/>
    </row>
    <row r="24" spans="1:3" s="483" customFormat="1" ht="12" customHeight="1" thickBot="1" x14ac:dyDescent="0.25">
      <c r="A24" s="476" t="s">
        <v>108</v>
      </c>
      <c r="B24" s="8" t="s">
        <v>521</v>
      </c>
      <c r="C24" s="330"/>
    </row>
    <row r="25" spans="1:3" s="483" customFormat="1" ht="12" customHeight="1" thickBot="1" x14ac:dyDescent="0.25">
      <c r="A25" s="213" t="s">
        <v>21</v>
      </c>
      <c r="B25" s="129" t="s">
        <v>173</v>
      </c>
      <c r="C25" s="359"/>
    </row>
    <row r="26" spans="1:3" s="483" customFormat="1" ht="12" customHeight="1" thickBot="1" x14ac:dyDescent="0.25">
      <c r="A26" s="213" t="s">
        <v>22</v>
      </c>
      <c r="B26" s="129" t="s">
        <v>522</v>
      </c>
      <c r="C26" s="332">
        <f>+C27+C28+C29</f>
        <v>0</v>
      </c>
    </row>
    <row r="27" spans="1:3" s="483" customFormat="1" ht="12" customHeight="1" x14ac:dyDescent="0.2">
      <c r="A27" s="477" t="s">
        <v>266</v>
      </c>
      <c r="B27" s="478" t="s">
        <v>261</v>
      </c>
      <c r="C27" s="79"/>
    </row>
    <row r="28" spans="1:3" s="483" customFormat="1" ht="12" customHeight="1" x14ac:dyDescent="0.2">
      <c r="A28" s="477" t="s">
        <v>267</v>
      </c>
      <c r="B28" s="478" t="s">
        <v>402</v>
      </c>
      <c r="C28" s="330"/>
    </row>
    <row r="29" spans="1:3" s="483" customFormat="1" ht="12" customHeight="1" x14ac:dyDescent="0.2">
      <c r="A29" s="477" t="s">
        <v>268</v>
      </c>
      <c r="B29" s="479" t="s">
        <v>405</v>
      </c>
      <c r="C29" s="330"/>
    </row>
    <row r="30" spans="1:3" s="483" customFormat="1" ht="12" customHeight="1" thickBot="1" x14ac:dyDescent="0.25">
      <c r="A30" s="476" t="s">
        <v>269</v>
      </c>
      <c r="B30" s="147" t="s">
        <v>523</v>
      </c>
      <c r="C30" s="86"/>
    </row>
    <row r="31" spans="1:3" s="483" customFormat="1" ht="12" customHeight="1" thickBot="1" x14ac:dyDescent="0.25">
      <c r="A31" s="213" t="s">
        <v>23</v>
      </c>
      <c r="B31" s="129" t="s">
        <v>406</v>
      </c>
      <c r="C31" s="332">
        <f>+C32+C33+C34</f>
        <v>0</v>
      </c>
    </row>
    <row r="32" spans="1:3" s="483" customFormat="1" ht="12" customHeight="1" x14ac:dyDescent="0.2">
      <c r="A32" s="477" t="s">
        <v>92</v>
      </c>
      <c r="B32" s="478" t="s">
        <v>289</v>
      </c>
      <c r="C32" s="79"/>
    </row>
    <row r="33" spans="1:3" s="483" customFormat="1" ht="12" customHeight="1" x14ac:dyDescent="0.2">
      <c r="A33" s="477" t="s">
        <v>93</v>
      </c>
      <c r="B33" s="479" t="s">
        <v>290</v>
      </c>
      <c r="C33" s="333"/>
    </row>
    <row r="34" spans="1:3" s="483" customFormat="1" ht="12" customHeight="1" thickBot="1" x14ac:dyDescent="0.25">
      <c r="A34" s="476" t="s">
        <v>94</v>
      </c>
      <c r="B34" s="147" t="s">
        <v>291</v>
      </c>
      <c r="C34" s="86"/>
    </row>
    <row r="35" spans="1:3" s="389" customFormat="1" ht="12" customHeight="1" thickBot="1" x14ac:dyDescent="0.25">
      <c r="A35" s="213" t="s">
        <v>24</v>
      </c>
      <c r="B35" s="129" t="s">
        <v>374</v>
      </c>
      <c r="C35" s="359"/>
    </row>
    <row r="36" spans="1:3" s="389" customFormat="1" ht="12" customHeight="1" thickBot="1" x14ac:dyDescent="0.25">
      <c r="A36" s="213" t="s">
        <v>25</v>
      </c>
      <c r="B36" s="129" t="s">
        <v>407</v>
      </c>
      <c r="C36" s="380"/>
    </row>
    <row r="37" spans="1:3" s="389" customFormat="1" ht="12" customHeight="1" thickBot="1" x14ac:dyDescent="0.25">
      <c r="A37" s="205" t="s">
        <v>26</v>
      </c>
      <c r="B37" s="129" t="s">
        <v>408</v>
      </c>
      <c r="C37" s="381">
        <f>+C8+C20+C25+C26+C31+C35+C36</f>
        <v>0</v>
      </c>
    </row>
    <row r="38" spans="1:3" s="389" customFormat="1" ht="12" customHeight="1" thickBot="1" x14ac:dyDescent="0.25">
      <c r="A38" s="248" t="s">
        <v>27</v>
      </c>
      <c r="B38" s="129" t="s">
        <v>409</v>
      </c>
      <c r="C38" s="381">
        <f>+C39+C40+C41</f>
        <v>0</v>
      </c>
    </row>
    <row r="39" spans="1:3" s="389" customFormat="1" ht="12" customHeight="1" x14ac:dyDescent="0.2">
      <c r="A39" s="477" t="s">
        <v>410</v>
      </c>
      <c r="B39" s="478" t="s">
        <v>234</v>
      </c>
      <c r="C39" s="79"/>
    </row>
    <row r="40" spans="1:3" s="389" customFormat="1" ht="12" customHeight="1" x14ac:dyDescent="0.2">
      <c r="A40" s="477" t="s">
        <v>411</v>
      </c>
      <c r="B40" s="479" t="s">
        <v>2</v>
      </c>
      <c r="C40" s="333"/>
    </row>
    <row r="41" spans="1:3" s="483" customFormat="1" ht="12" customHeight="1" thickBot="1" x14ac:dyDescent="0.25">
      <c r="A41" s="476" t="s">
        <v>412</v>
      </c>
      <c r="B41" s="147" t="s">
        <v>413</v>
      </c>
      <c r="C41" s="86"/>
    </row>
    <row r="42" spans="1:3" s="483" customFormat="1" ht="15" customHeight="1" thickBot="1" x14ac:dyDescent="0.25">
      <c r="A42" s="248" t="s">
        <v>28</v>
      </c>
      <c r="B42" s="249" t="s">
        <v>414</v>
      </c>
      <c r="C42" s="384">
        <f>+C37+C38</f>
        <v>0</v>
      </c>
    </row>
    <row r="43" spans="1:3" s="483" customFormat="1" ht="15" customHeight="1" x14ac:dyDescent="0.2">
      <c r="A43" s="250"/>
      <c r="B43" s="251"/>
      <c r="C43" s="382"/>
    </row>
    <row r="44" spans="1:3" ht="13.5" thickBot="1" x14ac:dyDescent="0.25">
      <c r="A44" s="252"/>
      <c r="B44" s="253"/>
      <c r="C44" s="383"/>
    </row>
    <row r="45" spans="1:3" s="482" customFormat="1" ht="16.5" customHeight="1" thickBot="1" x14ac:dyDescent="0.25">
      <c r="A45" s="254"/>
      <c r="B45" s="255" t="s">
        <v>58</v>
      </c>
      <c r="C45" s="384"/>
    </row>
    <row r="46" spans="1:3" s="484" customFormat="1" ht="12" customHeight="1" thickBot="1" x14ac:dyDescent="0.25">
      <c r="A46" s="213" t="s">
        <v>19</v>
      </c>
      <c r="B46" s="129" t="s">
        <v>415</v>
      </c>
      <c r="C46" s="332">
        <f>SUM(C47:C51)</f>
        <v>0</v>
      </c>
    </row>
    <row r="47" spans="1:3" ht="12" customHeight="1" x14ac:dyDescent="0.2">
      <c r="A47" s="476" t="s">
        <v>99</v>
      </c>
      <c r="B47" s="9" t="s">
        <v>50</v>
      </c>
      <c r="C47" s="79"/>
    </row>
    <row r="48" spans="1:3" ht="12" customHeight="1" x14ac:dyDescent="0.2">
      <c r="A48" s="476" t="s">
        <v>100</v>
      </c>
      <c r="B48" s="8" t="s">
        <v>182</v>
      </c>
      <c r="C48" s="82"/>
    </row>
    <row r="49" spans="1:3" ht="12" customHeight="1" x14ac:dyDescent="0.2">
      <c r="A49" s="476" t="s">
        <v>101</v>
      </c>
      <c r="B49" s="8" t="s">
        <v>139</v>
      </c>
      <c r="C49" s="82"/>
    </row>
    <row r="50" spans="1:3" ht="12" customHeight="1" x14ac:dyDescent="0.2">
      <c r="A50" s="476" t="s">
        <v>102</v>
      </c>
      <c r="B50" s="8" t="s">
        <v>183</v>
      </c>
      <c r="C50" s="82"/>
    </row>
    <row r="51" spans="1:3" ht="12" customHeight="1" thickBot="1" x14ac:dyDescent="0.25">
      <c r="A51" s="476" t="s">
        <v>147</v>
      </c>
      <c r="B51" s="8" t="s">
        <v>184</v>
      </c>
      <c r="C51" s="82"/>
    </row>
    <row r="52" spans="1:3" ht="12" customHeight="1" thickBot="1" x14ac:dyDescent="0.25">
      <c r="A52" s="213" t="s">
        <v>20</v>
      </c>
      <c r="B52" s="129" t="s">
        <v>416</v>
      </c>
      <c r="C52" s="332">
        <f>SUM(C53:C55)</f>
        <v>0</v>
      </c>
    </row>
    <row r="53" spans="1:3" s="484" customFormat="1" ht="12" customHeight="1" x14ac:dyDescent="0.2">
      <c r="A53" s="476" t="s">
        <v>105</v>
      </c>
      <c r="B53" s="9" t="s">
        <v>227</v>
      </c>
      <c r="C53" s="79"/>
    </row>
    <row r="54" spans="1:3" ht="12" customHeight="1" x14ac:dyDescent="0.2">
      <c r="A54" s="476" t="s">
        <v>106</v>
      </c>
      <c r="B54" s="8" t="s">
        <v>186</v>
      </c>
      <c r="C54" s="82"/>
    </row>
    <row r="55" spans="1:3" ht="12" customHeight="1" x14ac:dyDescent="0.2">
      <c r="A55" s="476" t="s">
        <v>107</v>
      </c>
      <c r="B55" s="8" t="s">
        <v>59</v>
      </c>
      <c r="C55" s="82"/>
    </row>
    <row r="56" spans="1:3" ht="12" customHeight="1" thickBot="1" x14ac:dyDescent="0.25">
      <c r="A56" s="476" t="s">
        <v>108</v>
      </c>
      <c r="B56" s="8" t="s">
        <v>524</v>
      </c>
      <c r="C56" s="82"/>
    </row>
    <row r="57" spans="1:3" ht="15" customHeight="1" thickBot="1" x14ac:dyDescent="0.25">
      <c r="A57" s="213" t="s">
        <v>21</v>
      </c>
      <c r="B57" s="129" t="s">
        <v>13</v>
      </c>
      <c r="C57" s="359"/>
    </row>
    <row r="58" spans="1:3" ht="13.5" thickBot="1" x14ac:dyDescent="0.25">
      <c r="A58" s="213" t="s">
        <v>22</v>
      </c>
      <c r="B58" s="256" t="s">
        <v>531</v>
      </c>
      <c r="C58" s="385">
        <f>+C46+C52+C57</f>
        <v>0</v>
      </c>
    </row>
    <row r="59" spans="1:3" ht="15" customHeight="1" thickBot="1" x14ac:dyDescent="0.25">
      <c r="C59" s="386"/>
    </row>
    <row r="60" spans="1:3" ht="14.25" customHeight="1" thickBot="1" x14ac:dyDescent="0.25">
      <c r="A60" s="259" t="s">
        <v>519</v>
      </c>
      <c r="B60" s="260"/>
      <c r="C60" s="126"/>
    </row>
    <row r="61" spans="1:3" ht="13.5" thickBot="1" x14ac:dyDescent="0.25">
      <c r="A61" s="259" t="s">
        <v>205</v>
      </c>
      <c r="B61" s="260"/>
      <c r="C61" s="126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C61"/>
  <sheetViews>
    <sheetView zoomScale="130" zoomScaleNormal="130" workbookViewId="0">
      <selection activeCell="C2" sqref="C2"/>
    </sheetView>
  </sheetViews>
  <sheetFormatPr defaultRowHeight="12.75" x14ac:dyDescent="0.2"/>
  <cols>
    <col min="1" max="1" width="13.83203125" style="257" customWidth="1"/>
    <col min="2" max="2" width="79.1640625" style="258" customWidth="1"/>
    <col min="3" max="3" width="25" style="258" customWidth="1"/>
    <col min="4" max="16384" width="9.33203125" style="258"/>
  </cols>
  <sheetData>
    <row r="1" spans="1:3" s="237" customFormat="1" ht="21" customHeight="1" thickBot="1" x14ac:dyDescent="0.25">
      <c r="A1" s="236"/>
      <c r="B1" s="238"/>
      <c r="C1" s="587" t="str">
        <f>+CONCATENATE("9.2.3. melléklet a ……/",LEFT(ÖSSZEFÜGGÉSEK!A5,4),". (II.13.) önkormányzati rendelethez")</f>
        <v>9.2.3. melléklet a ……/2018. (II.13.) önkormányzati rendelethez</v>
      </c>
    </row>
    <row r="2" spans="1:3" s="480" customFormat="1" ht="25.5" customHeight="1" x14ac:dyDescent="0.2">
      <c r="A2" s="431" t="s">
        <v>203</v>
      </c>
      <c r="B2" s="373" t="s">
        <v>398</v>
      </c>
      <c r="C2" s="387" t="s">
        <v>60</v>
      </c>
    </row>
    <row r="3" spans="1:3" s="480" customFormat="1" ht="24.75" thickBot="1" x14ac:dyDescent="0.25">
      <c r="A3" s="474" t="s">
        <v>202</v>
      </c>
      <c r="B3" s="374" t="s">
        <v>532</v>
      </c>
      <c r="C3" s="388" t="s">
        <v>61</v>
      </c>
    </row>
    <row r="4" spans="1:3" s="481" customFormat="1" ht="15.95" customHeight="1" thickBot="1" x14ac:dyDescent="0.3">
      <c r="A4" s="240"/>
      <c r="B4" s="240"/>
      <c r="C4" s="241" t="str">
        <f>'9.2.2. sz.  mell'!C4</f>
        <v>Forintban!</v>
      </c>
    </row>
    <row r="5" spans="1:3" ht="13.5" thickBot="1" x14ac:dyDescent="0.25">
      <c r="A5" s="432" t="s">
        <v>204</v>
      </c>
      <c r="B5" s="242" t="s">
        <v>565</v>
      </c>
      <c r="C5" s="243" t="s">
        <v>56</v>
      </c>
    </row>
    <row r="6" spans="1:3" s="482" customFormat="1" ht="12.95" customHeight="1" thickBot="1" x14ac:dyDescent="0.25">
      <c r="A6" s="205"/>
      <c r="B6" s="206" t="s">
        <v>493</v>
      </c>
      <c r="C6" s="207" t="s">
        <v>494</v>
      </c>
    </row>
    <row r="7" spans="1:3" s="482" customFormat="1" ht="15.95" customHeight="1" thickBot="1" x14ac:dyDescent="0.25">
      <c r="A7" s="244"/>
      <c r="B7" s="245" t="s">
        <v>57</v>
      </c>
      <c r="C7" s="246"/>
    </row>
    <row r="8" spans="1:3" s="389" customFormat="1" ht="12" customHeight="1" thickBot="1" x14ac:dyDescent="0.25">
      <c r="A8" s="205" t="s">
        <v>19</v>
      </c>
      <c r="B8" s="247" t="s">
        <v>520</v>
      </c>
      <c r="C8" s="332">
        <f>SUM(C9:C19)</f>
        <v>0</v>
      </c>
    </row>
    <row r="9" spans="1:3" s="389" customFormat="1" ht="12" customHeight="1" x14ac:dyDescent="0.2">
      <c r="A9" s="475" t="s">
        <v>99</v>
      </c>
      <c r="B9" s="10" t="s">
        <v>275</v>
      </c>
      <c r="C9" s="378"/>
    </row>
    <row r="10" spans="1:3" s="389" customFormat="1" ht="12" customHeight="1" x14ac:dyDescent="0.2">
      <c r="A10" s="476" t="s">
        <v>100</v>
      </c>
      <c r="B10" s="8" t="s">
        <v>276</v>
      </c>
      <c r="C10" s="330"/>
    </row>
    <row r="11" spans="1:3" s="389" customFormat="1" ht="12" customHeight="1" x14ac:dyDescent="0.2">
      <c r="A11" s="476" t="s">
        <v>101</v>
      </c>
      <c r="B11" s="8" t="s">
        <v>277</v>
      </c>
      <c r="C11" s="330"/>
    </row>
    <row r="12" spans="1:3" s="389" customFormat="1" ht="12" customHeight="1" x14ac:dyDescent="0.2">
      <c r="A12" s="476" t="s">
        <v>102</v>
      </c>
      <c r="B12" s="8" t="s">
        <v>278</v>
      </c>
      <c r="C12" s="330"/>
    </row>
    <row r="13" spans="1:3" s="389" customFormat="1" ht="12" customHeight="1" x14ac:dyDescent="0.2">
      <c r="A13" s="476" t="s">
        <v>147</v>
      </c>
      <c r="B13" s="8" t="s">
        <v>279</v>
      </c>
      <c r="C13" s="330"/>
    </row>
    <row r="14" spans="1:3" s="389" customFormat="1" ht="12" customHeight="1" x14ac:dyDescent="0.2">
      <c r="A14" s="476" t="s">
        <v>103</v>
      </c>
      <c r="B14" s="8" t="s">
        <v>399</v>
      </c>
      <c r="C14" s="330"/>
    </row>
    <row r="15" spans="1:3" s="389" customFormat="1" ht="12" customHeight="1" x14ac:dyDescent="0.2">
      <c r="A15" s="476" t="s">
        <v>104</v>
      </c>
      <c r="B15" s="7" t="s">
        <v>400</v>
      </c>
      <c r="C15" s="330"/>
    </row>
    <row r="16" spans="1:3" s="389" customFormat="1" ht="12" customHeight="1" x14ac:dyDescent="0.2">
      <c r="A16" s="476" t="s">
        <v>114</v>
      </c>
      <c r="B16" s="8" t="s">
        <v>282</v>
      </c>
      <c r="C16" s="379"/>
    </row>
    <row r="17" spans="1:3" s="483" customFormat="1" ht="12" customHeight="1" x14ac:dyDescent="0.2">
      <c r="A17" s="476" t="s">
        <v>115</v>
      </c>
      <c r="B17" s="8" t="s">
        <v>283</v>
      </c>
      <c r="C17" s="330"/>
    </row>
    <row r="18" spans="1:3" s="483" customFormat="1" ht="12" customHeight="1" x14ac:dyDescent="0.2">
      <c r="A18" s="476" t="s">
        <v>116</v>
      </c>
      <c r="B18" s="8" t="s">
        <v>436</v>
      </c>
      <c r="C18" s="331"/>
    </row>
    <row r="19" spans="1:3" s="483" customFormat="1" ht="12" customHeight="1" thickBot="1" x14ac:dyDescent="0.25">
      <c r="A19" s="476" t="s">
        <v>117</v>
      </c>
      <c r="B19" s="7" t="s">
        <v>284</v>
      </c>
      <c r="C19" s="331"/>
    </row>
    <row r="20" spans="1:3" s="389" customFormat="1" ht="12" customHeight="1" thickBot="1" x14ac:dyDescent="0.25">
      <c r="A20" s="205" t="s">
        <v>20</v>
      </c>
      <c r="B20" s="247" t="s">
        <v>401</v>
      </c>
      <c r="C20" s="332">
        <f>SUM(C21:C23)</f>
        <v>0</v>
      </c>
    </row>
    <row r="21" spans="1:3" s="483" customFormat="1" ht="12" customHeight="1" x14ac:dyDescent="0.2">
      <c r="A21" s="476" t="s">
        <v>105</v>
      </c>
      <c r="B21" s="9" t="s">
        <v>256</v>
      </c>
      <c r="C21" s="330"/>
    </row>
    <row r="22" spans="1:3" s="483" customFormat="1" ht="12" customHeight="1" x14ac:dyDescent="0.2">
      <c r="A22" s="476" t="s">
        <v>106</v>
      </c>
      <c r="B22" s="8" t="s">
        <v>402</v>
      </c>
      <c r="C22" s="330"/>
    </row>
    <row r="23" spans="1:3" s="483" customFormat="1" ht="12" customHeight="1" x14ac:dyDescent="0.2">
      <c r="A23" s="476" t="s">
        <v>107</v>
      </c>
      <c r="B23" s="8" t="s">
        <v>403</v>
      </c>
      <c r="C23" s="330"/>
    </row>
    <row r="24" spans="1:3" s="483" customFormat="1" ht="12" customHeight="1" thickBot="1" x14ac:dyDescent="0.25">
      <c r="A24" s="476" t="s">
        <v>108</v>
      </c>
      <c r="B24" s="8" t="s">
        <v>521</v>
      </c>
      <c r="C24" s="330"/>
    </row>
    <row r="25" spans="1:3" s="483" customFormat="1" ht="12" customHeight="1" thickBot="1" x14ac:dyDescent="0.25">
      <c r="A25" s="213" t="s">
        <v>21</v>
      </c>
      <c r="B25" s="129" t="s">
        <v>173</v>
      </c>
      <c r="C25" s="359"/>
    </row>
    <row r="26" spans="1:3" s="483" customFormat="1" ht="12" customHeight="1" thickBot="1" x14ac:dyDescent="0.25">
      <c r="A26" s="213" t="s">
        <v>22</v>
      </c>
      <c r="B26" s="129" t="s">
        <v>522</v>
      </c>
      <c r="C26" s="332">
        <f>+C27+C28+C29</f>
        <v>0</v>
      </c>
    </row>
    <row r="27" spans="1:3" s="483" customFormat="1" ht="12" customHeight="1" x14ac:dyDescent="0.2">
      <c r="A27" s="477" t="s">
        <v>266</v>
      </c>
      <c r="B27" s="478" t="s">
        <v>261</v>
      </c>
      <c r="C27" s="79"/>
    </row>
    <row r="28" spans="1:3" s="483" customFormat="1" ht="12" customHeight="1" x14ac:dyDescent="0.2">
      <c r="A28" s="477" t="s">
        <v>267</v>
      </c>
      <c r="B28" s="478" t="s">
        <v>402</v>
      </c>
      <c r="C28" s="330"/>
    </row>
    <row r="29" spans="1:3" s="483" customFormat="1" ht="12" customHeight="1" x14ac:dyDescent="0.2">
      <c r="A29" s="477" t="s">
        <v>268</v>
      </c>
      <c r="B29" s="479" t="s">
        <v>405</v>
      </c>
      <c r="C29" s="330"/>
    </row>
    <row r="30" spans="1:3" s="483" customFormat="1" ht="12" customHeight="1" thickBot="1" x14ac:dyDescent="0.25">
      <c r="A30" s="476" t="s">
        <v>269</v>
      </c>
      <c r="B30" s="147" t="s">
        <v>523</v>
      </c>
      <c r="C30" s="86"/>
    </row>
    <row r="31" spans="1:3" s="483" customFormat="1" ht="12" customHeight="1" thickBot="1" x14ac:dyDescent="0.25">
      <c r="A31" s="213" t="s">
        <v>23</v>
      </c>
      <c r="B31" s="129" t="s">
        <v>406</v>
      </c>
      <c r="C31" s="332">
        <f>+C32+C33+C34</f>
        <v>0</v>
      </c>
    </row>
    <row r="32" spans="1:3" s="483" customFormat="1" ht="12" customHeight="1" x14ac:dyDescent="0.2">
      <c r="A32" s="477" t="s">
        <v>92</v>
      </c>
      <c r="B32" s="478" t="s">
        <v>289</v>
      </c>
      <c r="C32" s="79"/>
    </row>
    <row r="33" spans="1:3" s="483" customFormat="1" ht="12" customHeight="1" x14ac:dyDescent="0.2">
      <c r="A33" s="477" t="s">
        <v>93</v>
      </c>
      <c r="B33" s="479" t="s">
        <v>290</v>
      </c>
      <c r="C33" s="333"/>
    </row>
    <row r="34" spans="1:3" s="483" customFormat="1" ht="12" customHeight="1" thickBot="1" x14ac:dyDescent="0.25">
      <c r="A34" s="476" t="s">
        <v>94</v>
      </c>
      <c r="B34" s="147" t="s">
        <v>291</v>
      </c>
      <c r="C34" s="86"/>
    </row>
    <row r="35" spans="1:3" s="389" customFormat="1" ht="12" customHeight="1" thickBot="1" x14ac:dyDescent="0.25">
      <c r="A35" s="213" t="s">
        <v>24</v>
      </c>
      <c r="B35" s="129" t="s">
        <v>374</v>
      </c>
      <c r="C35" s="359"/>
    </row>
    <row r="36" spans="1:3" s="389" customFormat="1" ht="12" customHeight="1" thickBot="1" x14ac:dyDescent="0.25">
      <c r="A36" s="213" t="s">
        <v>25</v>
      </c>
      <c r="B36" s="129" t="s">
        <v>407</v>
      </c>
      <c r="C36" s="380"/>
    </row>
    <row r="37" spans="1:3" s="389" customFormat="1" ht="12" customHeight="1" thickBot="1" x14ac:dyDescent="0.25">
      <c r="A37" s="205" t="s">
        <v>26</v>
      </c>
      <c r="B37" s="129" t="s">
        <v>408</v>
      </c>
      <c r="C37" s="381">
        <f>+C8+C20+C25+C26+C31+C35+C36</f>
        <v>0</v>
      </c>
    </row>
    <row r="38" spans="1:3" s="389" customFormat="1" ht="12" customHeight="1" thickBot="1" x14ac:dyDescent="0.25">
      <c r="A38" s="248" t="s">
        <v>27</v>
      </c>
      <c r="B38" s="129" t="s">
        <v>409</v>
      </c>
      <c r="C38" s="381">
        <f>+C39+C40+C41</f>
        <v>0</v>
      </c>
    </row>
    <row r="39" spans="1:3" s="389" customFormat="1" ht="12" customHeight="1" x14ac:dyDescent="0.2">
      <c r="A39" s="477" t="s">
        <v>410</v>
      </c>
      <c r="B39" s="478" t="s">
        <v>234</v>
      </c>
      <c r="C39" s="79"/>
    </row>
    <row r="40" spans="1:3" s="389" customFormat="1" ht="12" customHeight="1" x14ac:dyDescent="0.2">
      <c r="A40" s="477" t="s">
        <v>411</v>
      </c>
      <c r="B40" s="479" t="s">
        <v>2</v>
      </c>
      <c r="C40" s="333"/>
    </row>
    <row r="41" spans="1:3" s="483" customFormat="1" ht="12" customHeight="1" thickBot="1" x14ac:dyDescent="0.25">
      <c r="A41" s="476" t="s">
        <v>412</v>
      </c>
      <c r="B41" s="147" t="s">
        <v>413</v>
      </c>
      <c r="C41" s="86"/>
    </row>
    <row r="42" spans="1:3" s="483" customFormat="1" ht="15" customHeight="1" thickBot="1" x14ac:dyDescent="0.25">
      <c r="A42" s="248" t="s">
        <v>28</v>
      </c>
      <c r="B42" s="249" t="s">
        <v>414</v>
      </c>
      <c r="C42" s="384">
        <f>+C37+C38</f>
        <v>0</v>
      </c>
    </row>
    <row r="43" spans="1:3" s="483" customFormat="1" ht="15" customHeight="1" x14ac:dyDescent="0.2">
      <c r="A43" s="250"/>
      <c r="B43" s="251"/>
      <c r="C43" s="382"/>
    </row>
    <row r="44" spans="1:3" ht="13.5" thickBot="1" x14ac:dyDescent="0.25">
      <c r="A44" s="252"/>
      <c r="B44" s="253"/>
      <c r="C44" s="383"/>
    </row>
    <row r="45" spans="1:3" s="482" customFormat="1" ht="16.5" customHeight="1" thickBot="1" x14ac:dyDescent="0.25">
      <c r="A45" s="254"/>
      <c r="B45" s="255" t="s">
        <v>58</v>
      </c>
      <c r="C45" s="384"/>
    </row>
    <row r="46" spans="1:3" s="484" customFormat="1" ht="12" customHeight="1" thickBot="1" x14ac:dyDescent="0.25">
      <c r="A46" s="213" t="s">
        <v>19</v>
      </c>
      <c r="B46" s="129" t="s">
        <v>415</v>
      </c>
      <c r="C46" s="332">
        <f>SUM(C47:C51)</f>
        <v>0</v>
      </c>
    </row>
    <row r="47" spans="1:3" ht="12" customHeight="1" x14ac:dyDescent="0.2">
      <c r="A47" s="476" t="s">
        <v>99</v>
      </c>
      <c r="B47" s="9" t="s">
        <v>50</v>
      </c>
      <c r="C47" s="79"/>
    </row>
    <row r="48" spans="1:3" ht="12" customHeight="1" x14ac:dyDescent="0.2">
      <c r="A48" s="476" t="s">
        <v>100</v>
      </c>
      <c r="B48" s="8" t="s">
        <v>182</v>
      </c>
      <c r="C48" s="82"/>
    </row>
    <row r="49" spans="1:3" ht="12" customHeight="1" x14ac:dyDescent="0.2">
      <c r="A49" s="476" t="s">
        <v>101</v>
      </c>
      <c r="B49" s="8" t="s">
        <v>139</v>
      </c>
      <c r="C49" s="82"/>
    </row>
    <row r="50" spans="1:3" ht="12" customHeight="1" x14ac:dyDescent="0.2">
      <c r="A50" s="476" t="s">
        <v>102</v>
      </c>
      <c r="B50" s="8" t="s">
        <v>183</v>
      </c>
      <c r="C50" s="82"/>
    </row>
    <row r="51" spans="1:3" ht="12" customHeight="1" thickBot="1" x14ac:dyDescent="0.25">
      <c r="A51" s="476" t="s">
        <v>147</v>
      </c>
      <c r="B51" s="8" t="s">
        <v>184</v>
      </c>
      <c r="C51" s="82"/>
    </row>
    <row r="52" spans="1:3" ht="12" customHeight="1" thickBot="1" x14ac:dyDescent="0.25">
      <c r="A52" s="213" t="s">
        <v>20</v>
      </c>
      <c r="B52" s="129" t="s">
        <v>416</v>
      </c>
      <c r="C52" s="332">
        <f>SUM(C53:C55)</f>
        <v>0</v>
      </c>
    </row>
    <row r="53" spans="1:3" s="484" customFormat="1" ht="12" customHeight="1" x14ac:dyDescent="0.2">
      <c r="A53" s="476" t="s">
        <v>105</v>
      </c>
      <c r="B53" s="9" t="s">
        <v>227</v>
      </c>
      <c r="C53" s="79"/>
    </row>
    <row r="54" spans="1:3" ht="12" customHeight="1" x14ac:dyDescent="0.2">
      <c r="A54" s="476" t="s">
        <v>106</v>
      </c>
      <c r="B54" s="8" t="s">
        <v>186</v>
      </c>
      <c r="C54" s="82"/>
    </row>
    <row r="55" spans="1:3" ht="12" customHeight="1" x14ac:dyDescent="0.2">
      <c r="A55" s="476" t="s">
        <v>107</v>
      </c>
      <c r="B55" s="8" t="s">
        <v>59</v>
      </c>
      <c r="C55" s="82"/>
    </row>
    <row r="56" spans="1:3" ht="12" customHeight="1" thickBot="1" x14ac:dyDescent="0.25">
      <c r="A56" s="476" t="s">
        <v>108</v>
      </c>
      <c r="B56" s="8" t="s">
        <v>524</v>
      </c>
      <c r="C56" s="82"/>
    </row>
    <row r="57" spans="1:3" ht="15" customHeight="1" thickBot="1" x14ac:dyDescent="0.25">
      <c r="A57" s="213" t="s">
        <v>21</v>
      </c>
      <c r="B57" s="129" t="s">
        <v>13</v>
      </c>
      <c r="C57" s="359"/>
    </row>
    <row r="58" spans="1:3" ht="13.5" thickBot="1" x14ac:dyDescent="0.25">
      <c r="A58" s="213" t="s">
        <v>22</v>
      </c>
      <c r="B58" s="256" t="s">
        <v>531</v>
      </c>
      <c r="C58" s="385">
        <f>+C46+C52+C57</f>
        <v>0</v>
      </c>
    </row>
    <row r="59" spans="1:3" ht="15" customHeight="1" thickBot="1" x14ac:dyDescent="0.25">
      <c r="C59" s="386"/>
    </row>
    <row r="60" spans="1:3" ht="14.25" customHeight="1" thickBot="1" x14ac:dyDescent="0.25">
      <c r="A60" s="259" t="s">
        <v>519</v>
      </c>
      <c r="B60" s="260"/>
      <c r="C60" s="126"/>
    </row>
    <row r="61" spans="1:3" ht="13.5" thickBot="1" x14ac:dyDescent="0.25">
      <c r="A61" s="259" t="s">
        <v>205</v>
      </c>
      <c r="B61" s="260"/>
      <c r="C61" s="126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C60"/>
  <sheetViews>
    <sheetView topLeftCell="A31" zoomScale="145" zoomScaleNormal="145" workbookViewId="0">
      <selection activeCell="C63" sqref="C63"/>
    </sheetView>
  </sheetViews>
  <sheetFormatPr defaultRowHeight="12.75" x14ac:dyDescent="0.2"/>
  <cols>
    <col min="1" max="1" width="13.83203125" style="257" customWidth="1"/>
    <col min="2" max="2" width="79.1640625" style="258" customWidth="1"/>
    <col min="3" max="3" width="25" style="258" customWidth="1"/>
    <col min="4" max="16384" width="9.33203125" style="258"/>
  </cols>
  <sheetData>
    <row r="1" spans="1:3" s="237" customFormat="1" ht="21" customHeight="1" thickBot="1" x14ac:dyDescent="0.25">
      <c r="A1" s="236"/>
      <c r="B1" s="238"/>
      <c r="C1" s="587" t="str">
        <f>+CONCATENATE("9.3. melléklet a ……/",LEFT(ÖSSZEFÜGGÉSEK!A5,4),". (II.13.) önkormányzati rendelethez")</f>
        <v>9.3. melléklet a ……/2018. (II.13.) önkormányzati rendelethez</v>
      </c>
    </row>
    <row r="2" spans="1:3" s="480" customFormat="1" ht="25.5" customHeight="1" x14ac:dyDescent="0.2">
      <c r="A2" s="431" t="s">
        <v>203</v>
      </c>
      <c r="B2" s="373" t="s">
        <v>608</v>
      </c>
      <c r="C2" s="387" t="s">
        <v>61</v>
      </c>
    </row>
    <row r="3" spans="1:3" s="480" customFormat="1" ht="24.75" thickBot="1" x14ac:dyDescent="0.25">
      <c r="A3" s="474" t="s">
        <v>202</v>
      </c>
      <c r="B3" s="374" t="s">
        <v>397</v>
      </c>
      <c r="C3" s="388"/>
    </row>
    <row r="4" spans="1:3" s="481" customFormat="1" ht="15.95" customHeight="1" thickBot="1" x14ac:dyDescent="0.3">
      <c r="A4" s="240"/>
      <c r="B4" s="240"/>
      <c r="C4" s="241" t="str">
        <f>'9.2.3. sz. mell'!C4</f>
        <v>Forintban!</v>
      </c>
    </row>
    <row r="5" spans="1:3" ht="13.5" thickBot="1" x14ac:dyDescent="0.25">
      <c r="A5" s="432" t="s">
        <v>204</v>
      </c>
      <c r="B5" s="242" t="s">
        <v>565</v>
      </c>
      <c r="C5" s="243" t="s">
        <v>56</v>
      </c>
    </row>
    <row r="6" spans="1:3" s="482" customFormat="1" ht="12.95" customHeight="1" thickBot="1" x14ac:dyDescent="0.25">
      <c r="A6" s="205"/>
      <c r="B6" s="206" t="s">
        <v>493</v>
      </c>
      <c r="C6" s="207" t="s">
        <v>494</v>
      </c>
    </row>
    <row r="7" spans="1:3" s="482" customFormat="1" ht="15.95" customHeight="1" thickBot="1" x14ac:dyDescent="0.25">
      <c r="A7" s="244"/>
      <c r="B7" s="245" t="s">
        <v>57</v>
      </c>
      <c r="C7" s="246"/>
    </row>
    <row r="8" spans="1:3" s="389" customFormat="1" ht="12" customHeight="1" thickBot="1" x14ac:dyDescent="0.25">
      <c r="A8" s="205" t="s">
        <v>19</v>
      </c>
      <c r="B8" s="247" t="s">
        <v>520</v>
      </c>
      <c r="C8" s="332">
        <f>SUM(C9:C19)</f>
        <v>5821110</v>
      </c>
    </row>
    <row r="9" spans="1:3" s="389" customFormat="1" ht="12" customHeight="1" x14ac:dyDescent="0.2">
      <c r="A9" s="475" t="s">
        <v>99</v>
      </c>
      <c r="B9" s="10" t="s">
        <v>275</v>
      </c>
      <c r="C9" s="378"/>
    </row>
    <row r="10" spans="1:3" s="389" customFormat="1" ht="12" customHeight="1" x14ac:dyDescent="0.2">
      <c r="A10" s="476" t="s">
        <v>100</v>
      </c>
      <c r="B10" s="8" t="s">
        <v>276</v>
      </c>
      <c r="C10" s="330">
        <v>4583550</v>
      </c>
    </row>
    <row r="11" spans="1:3" s="389" customFormat="1" ht="12" customHeight="1" x14ac:dyDescent="0.2">
      <c r="A11" s="476" t="s">
        <v>101</v>
      </c>
      <c r="B11" s="8" t="s">
        <v>277</v>
      </c>
      <c r="C11" s="330"/>
    </row>
    <row r="12" spans="1:3" s="389" customFormat="1" ht="12" customHeight="1" x14ac:dyDescent="0.2">
      <c r="A12" s="476" t="s">
        <v>102</v>
      </c>
      <c r="B12" s="8" t="s">
        <v>278</v>
      </c>
      <c r="C12" s="330"/>
    </row>
    <row r="13" spans="1:3" s="389" customFormat="1" ht="12" customHeight="1" x14ac:dyDescent="0.2">
      <c r="A13" s="476" t="s">
        <v>147</v>
      </c>
      <c r="B13" s="8" t="s">
        <v>279</v>
      </c>
      <c r="C13" s="330"/>
    </row>
    <row r="14" spans="1:3" s="389" customFormat="1" ht="12" customHeight="1" x14ac:dyDescent="0.2">
      <c r="A14" s="476" t="s">
        <v>103</v>
      </c>
      <c r="B14" s="8" t="s">
        <v>399</v>
      </c>
      <c r="C14" s="330">
        <v>1237560</v>
      </c>
    </row>
    <row r="15" spans="1:3" s="389" customFormat="1" ht="12" customHeight="1" x14ac:dyDescent="0.2">
      <c r="A15" s="476" t="s">
        <v>104</v>
      </c>
      <c r="B15" s="7" t="s">
        <v>400</v>
      </c>
      <c r="C15" s="330"/>
    </row>
    <row r="16" spans="1:3" s="389" customFormat="1" ht="12" customHeight="1" x14ac:dyDescent="0.2">
      <c r="A16" s="476" t="s">
        <v>114</v>
      </c>
      <c r="B16" s="8" t="s">
        <v>282</v>
      </c>
      <c r="C16" s="379"/>
    </row>
    <row r="17" spans="1:3" s="483" customFormat="1" ht="12" customHeight="1" x14ac:dyDescent="0.2">
      <c r="A17" s="476" t="s">
        <v>115</v>
      </c>
      <c r="B17" s="8" t="s">
        <v>283</v>
      </c>
      <c r="C17" s="330"/>
    </row>
    <row r="18" spans="1:3" s="483" customFormat="1" ht="12" customHeight="1" x14ac:dyDescent="0.2">
      <c r="A18" s="476" t="s">
        <v>116</v>
      </c>
      <c r="B18" s="8" t="s">
        <v>436</v>
      </c>
      <c r="C18" s="331"/>
    </row>
    <row r="19" spans="1:3" s="483" customFormat="1" ht="12" customHeight="1" thickBot="1" x14ac:dyDescent="0.25">
      <c r="A19" s="476" t="s">
        <v>117</v>
      </c>
      <c r="B19" s="7" t="s">
        <v>284</v>
      </c>
      <c r="C19" s="331"/>
    </row>
    <row r="20" spans="1:3" s="389" customFormat="1" ht="12" customHeight="1" thickBot="1" x14ac:dyDescent="0.25">
      <c r="A20" s="205" t="s">
        <v>20</v>
      </c>
      <c r="B20" s="247" t="s">
        <v>401</v>
      </c>
      <c r="C20" s="332">
        <f>SUM(C21:C23)</f>
        <v>0</v>
      </c>
    </row>
    <row r="21" spans="1:3" s="483" customFormat="1" ht="12" customHeight="1" x14ac:dyDescent="0.2">
      <c r="A21" s="476" t="s">
        <v>105</v>
      </c>
      <c r="B21" s="9" t="s">
        <v>256</v>
      </c>
      <c r="C21" s="330"/>
    </row>
    <row r="22" spans="1:3" s="483" customFormat="1" ht="12" customHeight="1" x14ac:dyDescent="0.2">
      <c r="A22" s="476" t="s">
        <v>106</v>
      </c>
      <c r="B22" s="8" t="s">
        <v>402</v>
      </c>
      <c r="C22" s="330"/>
    </row>
    <row r="23" spans="1:3" s="483" customFormat="1" ht="12" customHeight="1" x14ac:dyDescent="0.2">
      <c r="A23" s="476" t="s">
        <v>107</v>
      </c>
      <c r="B23" s="8" t="s">
        <v>403</v>
      </c>
      <c r="C23" s="330"/>
    </row>
    <row r="24" spans="1:3" s="483" customFormat="1" ht="12" customHeight="1" thickBot="1" x14ac:dyDescent="0.25">
      <c r="A24" s="476" t="s">
        <v>108</v>
      </c>
      <c r="B24" s="8" t="s">
        <v>525</v>
      </c>
      <c r="C24" s="330"/>
    </row>
    <row r="25" spans="1:3" s="483" customFormat="1" ht="12" customHeight="1" thickBot="1" x14ac:dyDescent="0.25">
      <c r="A25" s="213" t="s">
        <v>21</v>
      </c>
      <c r="B25" s="129" t="s">
        <v>173</v>
      </c>
      <c r="C25" s="359"/>
    </row>
    <row r="26" spans="1:3" s="483" customFormat="1" ht="12" customHeight="1" thickBot="1" x14ac:dyDescent="0.25">
      <c r="A26" s="213" t="s">
        <v>22</v>
      </c>
      <c r="B26" s="129" t="s">
        <v>404</v>
      </c>
      <c r="C26" s="332">
        <f>+C27+C28</f>
        <v>0</v>
      </c>
    </row>
    <row r="27" spans="1:3" s="483" customFormat="1" ht="12" customHeight="1" x14ac:dyDescent="0.2">
      <c r="A27" s="477" t="s">
        <v>266</v>
      </c>
      <c r="B27" s="478" t="s">
        <v>402</v>
      </c>
      <c r="C27" s="79"/>
    </row>
    <row r="28" spans="1:3" s="483" customFormat="1" ht="12" customHeight="1" x14ac:dyDescent="0.2">
      <c r="A28" s="477" t="s">
        <v>267</v>
      </c>
      <c r="B28" s="479" t="s">
        <v>405</v>
      </c>
      <c r="C28" s="333"/>
    </row>
    <row r="29" spans="1:3" s="483" customFormat="1" ht="12" customHeight="1" thickBot="1" x14ac:dyDescent="0.25">
      <c r="A29" s="476" t="s">
        <v>268</v>
      </c>
      <c r="B29" s="147" t="s">
        <v>526</v>
      </c>
      <c r="C29" s="86"/>
    </row>
    <row r="30" spans="1:3" s="483" customFormat="1" ht="12" customHeight="1" thickBot="1" x14ac:dyDescent="0.25">
      <c r="A30" s="213" t="s">
        <v>23</v>
      </c>
      <c r="B30" s="129" t="s">
        <v>406</v>
      </c>
      <c r="C30" s="332">
        <f>+C31+C32+C33</f>
        <v>0</v>
      </c>
    </row>
    <row r="31" spans="1:3" s="483" customFormat="1" ht="12" customHeight="1" x14ac:dyDescent="0.2">
      <c r="A31" s="477" t="s">
        <v>92</v>
      </c>
      <c r="B31" s="478" t="s">
        <v>289</v>
      </c>
      <c r="C31" s="79"/>
    </row>
    <row r="32" spans="1:3" s="483" customFormat="1" ht="12" customHeight="1" x14ac:dyDescent="0.2">
      <c r="A32" s="477" t="s">
        <v>93</v>
      </c>
      <c r="B32" s="479" t="s">
        <v>290</v>
      </c>
      <c r="C32" s="333"/>
    </row>
    <row r="33" spans="1:3" s="483" customFormat="1" ht="12" customHeight="1" thickBot="1" x14ac:dyDescent="0.25">
      <c r="A33" s="476" t="s">
        <v>94</v>
      </c>
      <c r="B33" s="147" t="s">
        <v>291</v>
      </c>
      <c r="C33" s="86"/>
    </row>
    <row r="34" spans="1:3" s="389" customFormat="1" ht="12" customHeight="1" thickBot="1" x14ac:dyDescent="0.25">
      <c r="A34" s="213" t="s">
        <v>24</v>
      </c>
      <c r="B34" s="129" t="s">
        <v>374</v>
      </c>
      <c r="C34" s="359"/>
    </row>
    <row r="35" spans="1:3" s="389" customFormat="1" ht="12" customHeight="1" thickBot="1" x14ac:dyDescent="0.25">
      <c r="A35" s="213" t="s">
        <v>25</v>
      </c>
      <c r="B35" s="129" t="s">
        <v>407</v>
      </c>
      <c r="C35" s="380"/>
    </row>
    <row r="36" spans="1:3" s="389" customFormat="1" ht="12" customHeight="1" thickBot="1" x14ac:dyDescent="0.25">
      <c r="A36" s="205" t="s">
        <v>26</v>
      </c>
      <c r="B36" s="129" t="s">
        <v>527</v>
      </c>
      <c r="C36" s="381">
        <f>+C8+C20+C25+C26+C30+C34+C35</f>
        <v>5821110</v>
      </c>
    </row>
    <row r="37" spans="1:3" s="389" customFormat="1" ht="12" customHeight="1" thickBot="1" x14ac:dyDescent="0.25">
      <c r="A37" s="248" t="s">
        <v>27</v>
      </c>
      <c r="B37" s="129" t="s">
        <v>409</v>
      </c>
      <c r="C37" s="381">
        <f>+C38+C39+C40</f>
        <v>61237388</v>
      </c>
    </row>
    <row r="38" spans="1:3" s="389" customFormat="1" ht="12" customHeight="1" x14ac:dyDescent="0.2">
      <c r="A38" s="477" t="s">
        <v>410</v>
      </c>
      <c r="B38" s="478" t="s">
        <v>234</v>
      </c>
      <c r="C38" s="79">
        <v>56650</v>
      </c>
    </row>
    <row r="39" spans="1:3" s="389" customFormat="1" ht="12" customHeight="1" x14ac:dyDescent="0.2">
      <c r="A39" s="477" t="s">
        <v>411</v>
      </c>
      <c r="B39" s="479" t="s">
        <v>2</v>
      </c>
      <c r="C39" s="333"/>
    </row>
    <row r="40" spans="1:3" s="483" customFormat="1" ht="12" customHeight="1" thickBot="1" x14ac:dyDescent="0.25">
      <c r="A40" s="476" t="s">
        <v>412</v>
      </c>
      <c r="B40" s="147" t="s">
        <v>413</v>
      </c>
      <c r="C40" s="86">
        <v>61180738</v>
      </c>
    </row>
    <row r="41" spans="1:3" s="483" customFormat="1" ht="15" customHeight="1" thickBot="1" x14ac:dyDescent="0.25">
      <c r="A41" s="248" t="s">
        <v>28</v>
      </c>
      <c r="B41" s="249" t="s">
        <v>414</v>
      </c>
      <c r="C41" s="384">
        <f>+C36+C37</f>
        <v>67058498</v>
      </c>
    </row>
    <row r="42" spans="1:3" s="483" customFormat="1" ht="15" customHeight="1" x14ac:dyDescent="0.2">
      <c r="A42" s="250"/>
      <c r="B42" s="251"/>
      <c r="C42" s="382"/>
    </row>
    <row r="43" spans="1:3" ht="13.5" thickBot="1" x14ac:dyDescent="0.25">
      <c r="A43" s="252"/>
      <c r="B43" s="253"/>
      <c r="C43" s="383"/>
    </row>
    <row r="44" spans="1:3" s="482" customFormat="1" ht="16.5" customHeight="1" thickBot="1" x14ac:dyDescent="0.25">
      <c r="A44" s="254"/>
      <c r="B44" s="255" t="s">
        <v>58</v>
      </c>
      <c r="C44" s="384"/>
    </row>
    <row r="45" spans="1:3" s="484" customFormat="1" ht="12" customHeight="1" thickBot="1" x14ac:dyDescent="0.25">
      <c r="A45" s="213" t="s">
        <v>19</v>
      </c>
      <c r="B45" s="129" t="s">
        <v>415</v>
      </c>
      <c r="C45" s="332">
        <f>SUM(C46:C50)</f>
        <v>66749348</v>
      </c>
    </row>
    <row r="46" spans="1:3" ht="12" customHeight="1" x14ac:dyDescent="0.2">
      <c r="A46" s="476" t="s">
        <v>99</v>
      </c>
      <c r="B46" s="9" t="s">
        <v>50</v>
      </c>
      <c r="C46" s="79">
        <v>40296237</v>
      </c>
    </row>
    <row r="47" spans="1:3" ht="12" customHeight="1" x14ac:dyDescent="0.2">
      <c r="A47" s="476" t="s">
        <v>100</v>
      </c>
      <c r="B47" s="8" t="s">
        <v>182</v>
      </c>
      <c r="C47" s="82">
        <v>7941431</v>
      </c>
    </row>
    <row r="48" spans="1:3" ht="12" customHeight="1" x14ac:dyDescent="0.2">
      <c r="A48" s="476" t="s">
        <v>101</v>
      </c>
      <c r="B48" s="8" t="s">
        <v>139</v>
      </c>
      <c r="C48" s="82">
        <v>18511680</v>
      </c>
    </row>
    <row r="49" spans="1:3" ht="12" customHeight="1" x14ac:dyDescent="0.2">
      <c r="A49" s="476" t="s">
        <v>102</v>
      </c>
      <c r="B49" s="8" t="s">
        <v>183</v>
      </c>
      <c r="C49" s="82"/>
    </row>
    <row r="50" spans="1:3" ht="12" customHeight="1" thickBot="1" x14ac:dyDescent="0.25">
      <c r="A50" s="476" t="s">
        <v>147</v>
      </c>
      <c r="B50" s="8" t="s">
        <v>184</v>
      </c>
      <c r="C50" s="82"/>
    </row>
    <row r="51" spans="1:3" ht="12" customHeight="1" thickBot="1" x14ac:dyDescent="0.25">
      <c r="A51" s="213" t="s">
        <v>20</v>
      </c>
      <c r="B51" s="129" t="s">
        <v>416</v>
      </c>
      <c r="C51" s="332">
        <f>SUM(C52:C54)</f>
        <v>309150</v>
      </c>
    </row>
    <row r="52" spans="1:3" s="484" customFormat="1" ht="12" customHeight="1" x14ac:dyDescent="0.2">
      <c r="A52" s="476" t="s">
        <v>105</v>
      </c>
      <c r="B52" s="9" t="s">
        <v>227</v>
      </c>
      <c r="C52" s="79">
        <v>309150</v>
      </c>
    </row>
    <row r="53" spans="1:3" ht="12" customHeight="1" x14ac:dyDescent="0.2">
      <c r="A53" s="476" t="s">
        <v>106</v>
      </c>
      <c r="B53" s="8" t="s">
        <v>186</v>
      </c>
      <c r="C53" s="82"/>
    </row>
    <row r="54" spans="1:3" ht="12" customHeight="1" x14ac:dyDescent="0.2">
      <c r="A54" s="476" t="s">
        <v>107</v>
      </c>
      <c r="B54" s="8" t="s">
        <v>59</v>
      </c>
      <c r="C54" s="82"/>
    </row>
    <row r="55" spans="1:3" ht="12" customHeight="1" thickBot="1" x14ac:dyDescent="0.25">
      <c r="A55" s="476" t="s">
        <v>108</v>
      </c>
      <c r="B55" s="8" t="s">
        <v>524</v>
      </c>
      <c r="C55" s="82"/>
    </row>
    <row r="56" spans="1:3" ht="15" customHeight="1" thickBot="1" x14ac:dyDescent="0.25">
      <c r="A56" s="213" t="s">
        <v>21</v>
      </c>
      <c r="B56" s="129" t="s">
        <v>13</v>
      </c>
      <c r="C56" s="359"/>
    </row>
    <row r="57" spans="1:3" ht="13.5" thickBot="1" x14ac:dyDescent="0.25">
      <c r="A57" s="213" t="s">
        <v>22</v>
      </c>
      <c r="B57" s="256" t="s">
        <v>531</v>
      </c>
      <c r="C57" s="385">
        <f>+C45+C51+C56</f>
        <v>67058498</v>
      </c>
    </row>
    <row r="58" spans="1:3" ht="15" customHeight="1" thickBot="1" x14ac:dyDescent="0.25">
      <c r="C58" s="386"/>
    </row>
    <row r="59" spans="1:3" ht="14.25" customHeight="1" thickBot="1" x14ac:dyDescent="0.25">
      <c r="A59" s="259" t="s">
        <v>519</v>
      </c>
      <c r="B59" s="260"/>
      <c r="C59" s="126">
        <v>14</v>
      </c>
    </row>
    <row r="60" spans="1:3" ht="13.5" thickBot="1" x14ac:dyDescent="0.25">
      <c r="A60" s="259" t="s">
        <v>205</v>
      </c>
      <c r="B60" s="260"/>
      <c r="C60" s="12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C60"/>
  <sheetViews>
    <sheetView zoomScale="145" zoomScaleNormal="145" workbookViewId="0">
      <selection activeCell="C60" sqref="C60"/>
    </sheetView>
  </sheetViews>
  <sheetFormatPr defaultRowHeight="12.75" x14ac:dyDescent="0.2"/>
  <cols>
    <col min="1" max="1" width="13.83203125" style="257" customWidth="1"/>
    <col min="2" max="2" width="79.1640625" style="258" customWidth="1"/>
    <col min="3" max="3" width="25" style="258" customWidth="1"/>
    <col min="4" max="16384" width="9.33203125" style="258"/>
  </cols>
  <sheetData>
    <row r="1" spans="1:3" s="237" customFormat="1" ht="21" customHeight="1" thickBot="1" x14ac:dyDescent="0.25">
      <c r="A1" s="236"/>
      <c r="B1" s="238"/>
      <c r="C1" s="587" t="str">
        <f>+CONCATENATE("9.3.1. melléklet a ……/",LEFT(ÖSSZEFÜGGÉSEK!A5,4),". (II.13.) önkormányzati rendelethez")</f>
        <v>9.3.1. melléklet a ……/2018. (II.13.) önkormányzati rendelethez</v>
      </c>
    </row>
    <row r="2" spans="1:3" s="480" customFormat="1" ht="25.5" customHeight="1" x14ac:dyDescent="0.2">
      <c r="A2" s="431" t="s">
        <v>203</v>
      </c>
      <c r="B2" s="373" t="s">
        <v>608</v>
      </c>
      <c r="C2" s="387" t="s">
        <v>61</v>
      </c>
    </row>
    <row r="3" spans="1:3" s="480" customFormat="1" ht="24.75" thickBot="1" x14ac:dyDescent="0.25">
      <c r="A3" s="474" t="s">
        <v>202</v>
      </c>
      <c r="B3" s="374" t="s">
        <v>417</v>
      </c>
      <c r="C3" s="388" t="s">
        <v>55</v>
      </c>
    </row>
    <row r="4" spans="1:3" s="481" customFormat="1" ht="15.95" customHeight="1" thickBot="1" x14ac:dyDescent="0.3">
      <c r="A4" s="240"/>
      <c r="B4" s="240"/>
      <c r="C4" s="241" t="str">
        <f>'9.3. sz. mell'!C4</f>
        <v>Forintban!</v>
      </c>
    </row>
    <row r="5" spans="1:3" ht="13.5" thickBot="1" x14ac:dyDescent="0.25">
      <c r="A5" s="432" t="s">
        <v>204</v>
      </c>
      <c r="B5" s="242" t="s">
        <v>565</v>
      </c>
      <c r="C5" s="243" t="s">
        <v>56</v>
      </c>
    </row>
    <row r="6" spans="1:3" s="482" customFormat="1" ht="12.95" customHeight="1" thickBot="1" x14ac:dyDescent="0.25">
      <c r="A6" s="205"/>
      <c r="B6" s="206" t="s">
        <v>493</v>
      </c>
      <c r="C6" s="207" t="s">
        <v>494</v>
      </c>
    </row>
    <row r="7" spans="1:3" s="482" customFormat="1" ht="15.95" customHeight="1" thickBot="1" x14ac:dyDescent="0.25">
      <c r="A7" s="244"/>
      <c r="B7" s="245" t="s">
        <v>57</v>
      </c>
      <c r="C7" s="246"/>
    </row>
    <row r="8" spans="1:3" s="389" customFormat="1" ht="12" customHeight="1" thickBot="1" x14ac:dyDescent="0.25">
      <c r="A8" s="205" t="s">
        <v>19</v>
      </c>
      <c r="B8" s="247" t="s">
        <v>520</v>
      </c>
      <c r="C8" s="332">
        <f>SUM(C9:C19)</f>
        <v>5821110</v>
      </c>
    </row>
    <row r="9" spans="1:3" s="389" customFormat="1" ht="12" customHeight="1" x14ac:dyDescent="0.2">
      <c r="A9" s="475" t="s">
        <v>99</v>
      </c>
      <c r="B9" s="10" t="s">
        <v>275</v>
      </c>
      <c r="C9" s="378"/>
    </row>
    <row r="10" spans="1:3" s="389" customFormat="1" ht="12" customHeight="1" x14ac:dyDescent="0.2">
      <c r="A10" s="476" t="s">
        <v>100</v>
      </c>
      <c r="B10" s="8" t="s">
        <v>276</v>
      </c>
      <c r="C10" s="330">
        <v>4583550</v>
      </c>
    </row>
    <row r="11" spans="1:3" s="389" customFormat="1" ht="12" customHeight="1" x14ac:dyDescent="0.2">
      <c r="A11" s="476" t="s">
        <v>101</v>
      </c>
      <c r="B11" s="8" t="s">
        <v>277</v>
      </c>
      <c r="C11" s="330"/>
    </row>
    <row r="12" spans="1:3" s="389" customFormat="1" ht="12" customHeight="1" x14ac:dyDescent="0.2">
      <c r="A12" s="476" t="s">
        <v>102</v>
      </c>
      <c r="B12" s="8" t="s">
        <v>278</v>
      </c>
      <c r="C12" s="330"/>
    </row>
    <row r="13" spans="1:3" s="389" customFormat="1" ht="12" customHeight="1" x14ac:dyDescent="0.2">
      <c r="A13" s="476" t="s">
        <v>147</v>
      </c>
      <c r="B13" s="8" t="s">
        <v>279</v>
      </c>
      <c r="C13" s="330"/>
    </row>
    <row r="14" spans="1:3" s="389" customFormat="1" ht="12" customHeight="1" x14ac:dyDescent="0.2">
      <c r="A14" s="476" t="s">
        <v>103</v>
      </c>
      <c r="B14" s="8" t="s">
        <v>399</v>
      </c>
      <c r="C14" s="330">
        <v>1237560</v>
      </c>
    </row>
    <row r="15" spans="1:3" s="389" customFormat="1" ht="12" customHeight="1" x14ac:dyDescent="0.2">
      <c r="A15" s="476" t="s">
        <v>104</v>
      </c>
      <c r="B15" s="7" t="s">
        <v>400</v>
      </c>
      <c r="C15" s="330"/>
    </row>
    <row r="16" spans="1:3" s="389" customFormat="1" ht="12" customHeight="1" x14ac:dyDescent="0.2">
      <c r="A16" s="476" t="s">
        <v>114</v>
      </c>
      <c r="B16" s="8" t="s">
        <v>282</v>
      </c>
      <c r="C16" s="379"/>
    </row>
    <row r="17" spans="1:3" s="483" customFormat="1" ht="12" customHeight="1" x14ac:dyDescent="0.2">
      <c r="A17" s="476" t="s">
        <v>115</v>
      </c>
      <c r="B17" s="8" t="s">
        <v>283</v>
      </c>
      <c r="C17" s="330"/>
    </row>
    <row r="18" spans="1:3" s="483" customFormat="1" ht="12" customHeight="1" x14ac:dyDescent="0.2">
      <c r="A18" s="476" t="s">
        <v>116</v>
      </c>
      <c r="B18" s="8" t="s">
        <v>436</v>
      </c>
      <c r="C18" s="331"/>
    </row>
    <row r="19" spans="1:3" s="483" customFormat="1" ht="12" customHeight="1" thickBot="1" x14ac:dyDescent="0.25">
      <c r="A19" s="476" t="s">
        <v>117</v>
      </c>
      <c r="B19" s="7" t="s">
        <v>284</v>
      </c>
      <c r="C19" s="331"/>
    </row>
    <row r="20" spans="1:3" s="389" customFormat="1" ht="12" customHeight="1" thickBot="1" x14ac:dyDescent="0.25">
      <c r="A20" s="205" t="s">
        <v>20</v>
      </c>
      <c r="B20" s="247" t="s">
        <v>401</v>
      </c>
      <c r="C20" s="332">
        <f>SUM(C21:C23)</f>
        <v>0</v>
      </c>
    </row>
    <row r="21" spans="1:3" s="483" customFormat="1" ht="12" customHeight="1" x14ac:dyDescent="0.2">
      <c r="A21" s="476" t="s">
        <v>105</v>
      </c>
      <c r="B21" s="9" t="s">
        <v>256</v>
      </c>
      <c r="C21" s="330"/>
    </row>
    <row r="22" spans="1:3" s="483" customFormat="1" ht="12" customHeight="1" x14ac:dyDescent="0.2">
      <c r="A22" s="476" t="s">
        <v>106</v>
      </c>
      <c r="B22" s="8" t="s">
        <v>402</v>
      </c>
      <c r="C22" s="330"/>
    </row>
    <row r="23" spans="1:3" s="483" customFormat="1" ht="12" customHeight="1" x14ac:dyDescent="0.2">
      <c r="A23" s="476" t="s">
        <v>107</v>
      </c>
      <c r="B23" s="8" t="s">
        <v>403</v>
      </c>
      <c r="C23" s="330"/>
    </row>
    <row r="24" spans="1:3" s="483" customFormat="1" ht="12" customHeight="1" thickBot="1" x14ac:dyDescent="0.25">
      <c r="A24" s="476" t="s">
        <v>108</v>
      </c>
      <c r="B24" s="8" t="s">
        <v>525</v>
      </c>
      <c r="C24" s="330"/>
    </row>
    <row r="25" spans="1:3" s="483" customFormat="1" ht="12" customHeight="1" thickBot="1" x14ac:dyDescent="0.25">
      <c r="A25" s="213" t="s">
        <v>21</v>
      </c>
      <c r="B25" s="129" t="s">
        <v>173</v>
      </c>
      <c r="C25" s="359"/>
    </row>
    <row r="26" spans="1:3" s="483" customFormat="1" ht="12" customHeight="1" thickBot="1" x14ac:dyDescent="0.25">
      <c r="A26" s="213" t="s">
        <v>22</v>
      </c>
      <c r="B26" s="129" t="s">
        <v>404</v>
      </c>
      <c r="C26" s="332">
        <f>+C27+C28</f>
        <v>0</v>
      </c>
    </row>
    <row r="27" spans="1:3" s="483" customFormat="1" ht="12" customHeight="1" x14ac:dyDescent="0.2">
      <c r="A27" s="477" t="s">
        <v>266</v>
      </c>
      <c r="B27" s="478" t="s">
        <v>402</v>
      </c>
      <c r="C27" s="79"/>
    </row>
    <row r="28" spans="1:3" s="483" customFormat="1" ht="12" customHeight="1" x14ac:dyDescent="0.2">
      <c r="A28" s="477" t="s">
        <v>267</v>
      </c>
      <c r="B28" s="479" t="s">
        <v>405</v>
      </c>
      <c r="C28" s="333"/>
    </row>
    <row r="29" spans="1:3" s="483" customFormat="1" ht="12" customHeight="1" thickBot="1" x14ac:dyDescent="0.25">
      <c r="A29" s="476" t="s">
        <v>268</v>
      </c>
      <c r="B29" s="147" t="s">
        <v>526</v>
      </c>
      <c r="C29" s="86"/>
    </row>
    <row r="30" spans="1:3" s="483" customFormat="1" ht="12" customHeight="1" thickBot="1" x14ac:dyDescent="0.25">
      <c r="A30" s="213" t="s">
        <v>23</v>
      </c>
      <c r="B30" s="129" t="s">
        <v>406</v>
      </c>
      <c r="C30" s="332">
        <f>+C31+C32+C33</f>
        <v>0</v>
      </c>
    </row>
    <row r="31" spans="1:3" s="483" customFormat="1" ht="12" customHeight="1" x14ac:dyDescent="0.2">
      <c r="A31" s="477" t="s">
        <v>92</v>
      </c>
      <c r="B31" s="478" t="s">
        <v>289</v>
      </c>
      <c r="C31" s="79"/>
    </row>
    <row r="32" spans="1:3" s="483" customFormat="1" ht="12" customHeight="1" x14ac:dyDescent="0.2">
      <c r="A32" s="477" t="s">
        <v>93</v>
      </c>
      <c r="B32" s="479" t="s">
        <v>290</v>
      </c>
      <c r="C32" s="333"/>
    </row>
    <row r="33" spans="1:3" s="483" customFormat="1" ht="12" customHeight="1" thickBot="1" x14ac:dyDescent="0.25">
      <c r="A33" s="476" t="s">
        <v>94</v>
      </c>
      <c r="B33" s="147" t="s">
        <v>291</v>
      </c>
      <c r="C33" s="86"/>
    </row>
    <row r="34" spans="1:3" s="389" customFormat="1" ht="12" customHeight="1" thickBot="1" x14ac:dyDescent="0.25">
      <c r="A34" s="213" t="s">
        <v>24</v>
      </c>
      <c r="B34" s="129" t="s">
        <v>374</v>
      </c>
      <c r="C34" s="359"/>
    </row>
    <row r="35" spans="1:3" s="389" customFormat="1" ht="12" customHeight="1" thickBot="1" x14ac:dyDescent="0.25">
      <c r="A35" s="213" t="s">
        <v>25</v>
      </c>
      <c r="B35" s="129" t="s">
        <v>407</v>
      </c>
      <c r="C35" s="380"/>
    </row>
    <row r="36" spans="1:3" s="389" customFormat="1" ht="12" customHeight="1" thickBot="1" x14ac:dyDescent="0.25">
      <c r="A36" s="205" t="s">
        <v>26</v>
      </c>
      <c r="B36" s="129" t="s">
        <v>527</v>
      </c>
      <c r="C36" s="381">
        <f>+C8+C20+C25+C26+C30+C34+C35</f>
        <v>5821110</v>
      </c>
    </row>
    <row r="37" spans="1:3" s="389" customFormat="1" ht="12" customHeight="1" thickBot="1" x14ac:dyDescent="0.25">
      <c r="A37" s="248" t="s">
        <v>27</v>
      </c>
      <c r="B37" s="129" t="s">
        <v>409</v>
      </c>
      <c r="C37" s="381">
        <f>+C38+C39+C40</f>
        <v>61237388</v>
      </c>
    </row>
    <row r="38" spans="1:3" s="389" customFormat="1" ht="12" customHeight="1" x14ac:dyDescent="0.2">
      <c r="A38" s="477" t="s">
        <v>410</v>
      </c>
      <c r="B38" s="478" t="s">
        <v>234</v>
      </c>
      <c r="C38" s="79">
        <v>56650</v>
      </c>
    </row>
    <row r="39" spans="1:3" s="389" customFormat="1" ht="12" customHeight="1" x14ac:dyDescent="0.2">
      <c r="A39" s="477" t="s">
        <v>411</v>
      </c>
      <c r="B39" s="479" t="s">
        <v>2</v>
      </c>
      <c r="C39" s="333"/>
    </row>
    <row r="40" spans="1:3" s="483" customFormat="1" ht="12" customHeight="1" thickBot="1" x14ac:dyDescent="0.25">
      <c r="A40" s="476" t="s">
        <v>412</v>
      </c>
      <c r="B40" s="147" t="s">
        <v>413</v>
      </c>
      <c r="C40" s="86">
        <v>61180738</v>
      </c>
    </row>
    <row r="41" spans="1:3" s="483" customFormat="1" ht="15" customHeight="1" thickBot="1" x14ac:dyDescent="0.25">
      <c r="A41" s="248" t="s">
        <v>28</v>
      </c>
      <c r="B41" s="249" t="s">
        <v>414</v>
      </c>
      <c r="C41" s="384">
        <f>+C36+C37</f>
        <v>67058498</v>
      </c>
    </row>
    <row r="42" spans="1:3" s="483" customFormat="1" ht="15" customHeight="1" x14ac:dyDescent="0.2">
      <c r="A42" s="250"/>
      <c r="B42" s="251"/>
      <c r="C42" s="382"/>
    </row>
    <row r="43" spans="1:3" ht="13.5" thickBot="1" x14ac:dyDescent="0.25">
      <c r="A43" s="252"/>
      <c r="B43" s="253"/>
      <c r="C43" s="383"/>
    </row>
    <row r="44" spans="1:3" s="482" customFormat="1" ht="16.5" customHeight="1" thickBot="1" x14ac:dyDescent="0.25">
      <c r="A44" s="254"/>
      <c r="B44" s="255" t="s">
        <v>58</v>
      </c>
      <c r="C44" s="384"/>
    </row>
    <row r="45" spans="1:3" s="484" customFormat="1" ht="12" customHeight="1" thickBot="1" x14ac:dyDescent="0.25">
      <c r="A45" s="213" t="s">
        <v>19</v>
      </c>
      <c r="B45" s="129" t="s">
        <v>415</v>
      </c>
      <c r="C45" s="332">
        <f>SUM(C46:C50)</f>
        <v>66749348</v>
      </c>
    </row>
    <row r="46" spans="1:3" ht="12" customHeight="1" x14ac:dyDescent="0.2">
      <c r="A46" s="476" t="s">
        <v>99</v>
      </c>
      <c r="B46" s="9" t="s">
        <v>50</v>
      </c>
      <c r="C46" s="79">
        <v>40296237</v>
      </c>
    </row>
    <row r="47" spans="1:3" ht="12" customHeight="1" x14ac:dyDescent="0.2">
      <c r="A47" s="476" t="s">
        <v>100</v>
      </c>
      <c r="B47" s="8" t="s">
        <v>182</v>
      </c>
      <c r="C47" s="82">
        <v>7941431</v>
      </c>
    </row>
    <row r="48" spans="1:3" ht="12" customHeight="1" x14ac:dyDescent="0.2">
      <c r="A48" s="476" t="s">
        <v>101</v>
      </c>
      <c r="B48" s="8" t="s">
        <v>139</v>
      </c>
      <c r="C48" s="82">
        <v>18511680</v>
      </c>
    </row>
    <row r="49" spans="1:3" ht="12" customHeight="1" x14ac:dyDescent="0.2">
      <c r="A49" s="476" t="s">
        <v>102</v>
      </c>
      <c r="B49" s="8" t="s">
        <v>183</v>
      </c>
      <c r="C49" s="82"/>
    </row>
    <row r="50" spans="1:3" ht="12" customHeight="1" thickBot="1" x14ac:dyDescent="0.25">
      <c r="A50" s="476" t="s">
        <v>147</v>
      </c>
      <c r="B50" s="8" t="s">
        <v>184</v>
      </c>
      <c r="C50" s="82"/>
    </row>
    <row r="51" spans="1:3" ht="12" customHeight="1" thickBot="1" x14ac:dyDescent="0.25">
      <c r="A51" s="213" t="s">
        <v>20</v>
      </c>
      <c r="B51" s="129" t="s">
        <v>416</v>
      </c>
      <c r="C51" s="332">
        <f>SUM(C52:C54)</f>
        <v>309150</v>
      </c>
    </row>
    <row r="52" spans="1:3" s="484" customFormat="1" ht="12" customHeight="1" x14ac:dyDescent="0.2">
      <c r="A52" s="476" t="s">
        <v>105</v>
      </c>
      <c r="B52" s="9" t="s">
        <v>227</v>
      </c>
      <c r="C52" s="79">
        <v>309150</v>
      </c>
    </row>
    <row r="53" spans="1:3" ht="12" customHeight="1" x14ac:dyDescent="0.2">
      <c r="A53" s="476" t="s">
        <v>106</v>
      </c>
      <c r="B53" s="8" t="s">
        <v>186</v>
      </c>
      <c r="C53" s="82"/>
    </row>
    <row r="54" spans="1:3" ht="12" customHeight="1" x14ac:dyDescent="0.2">
      <c r="A54" s="476" t="s">
        <v>107</v>
      </c>
      <c r="B54" s="8" t="s">
        <v>59</v>
      </c>
      <c r="C54" s="82"/>
    </row>
    <row r="55" spans="1:3" ht="12" customHeight="1" thickBot="1" x14ac:dyDescent="0.25">
      <c r="A55" s="476" t="s">
        <v>108</v>
      </c>
      <c r="B55" s="8" t="s">
        <v>524</v>
      </c>
      <c r="C55" s="82"/>
    </row>
    <row r="56" spans="1:3" ht="15" customHeight="1" thickBot="1" x14ac:dyDescent="0.25">
      <c r="A56" s="213" t="s">
        <v>21</v>
      </c>
      <c r="B56" s="129" t="s">
        <v>13</v>
      </c>
      <c r="C56" s="359"/>
    </row>
    <row r="57" spans="1:3" ht="13.5" thickBot="1" x14ac:dyDescent="0.25">
      <c r="A57" s="213" t="s">
        <v>22</v>
      </c>
      <c r="B57" s="256" t="s">
        <v>531</v>
      </c>
      <c r="C57" s="385">
        <f>+C45+C51+C56</f>
        <v>67058498</v>
      </c>
    </row>
    <row r="58" spans="1:3" ht="15" customHeight="1" thickBot="1" x14ac:dyDescent="0.25">
      <c r="C58" s="386"/>
    </row>
    <row r="59" spans="1:3" ht="14.25" customHeight="1" thickBot="1" x14ac:dyDescent="0.25">
      <c r="A59" s="259" t="s">
        <v>519</v>
      </c>
      <c r="B59" s="260"/>
      <c r="C59" s="126">
        <v>14</v>
      </c>
    </row>
    <row r="60" spans="1:3" ht="13.5" thickBot="1" x14ac:dyDescent="0.25">
      <c r="A60" s="259" t="s">
        <v>205</v>
      </c>
      <c r="B60" s="260"/>
      <c r="C60" s="12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C60"/>
  <sheetViews>
    <sheetView zoomScale="145" zoomScaleNormal="145" workbookViewId="0">
      <selection activeCell="C2" sqref="C2"/>
    </sheetView>
  </sheetViews>
  <sheetFormatPr defaultRowHeight="12.75" x14ac:dyDescent="0.2"/>
  <cols>
    <col min="1" max="1" width="13.83203125" style="257" customWidth="1"/>
    <col min="2" max="2" width="79.1640625" style="258" customWidth="1"/>
    <col min="3" max="3" width="25" style="258" customWidth="1"/>
    <col min="4" max="16384" width="9.33203125" style="258"/>
  </cols>
  <sheetData>
    <row r="1" spans="1:3" s="237" customFormat="1" ht="21" customHeight="1" thickBot="1" x14ac:dyDescent="0.25">
      <c r="A1" s="236"/>
      <c r="B1" s="238"/>
      <c r="C1" s="587" t="str">
        <f>+CONCATENATE("9.3.2. melléklet a ……/",LEFT(ÖSSZEFÜGGÉSEK!A5,4),". (II.13.) önkormányzati rendelethez")</f>
        <v>9.3.2. melléklet a ……/2018. (II.13.) önkormányzati rendelethez</v>
      </c>
    </row>
    <row r="2" spans="1:3" s="480" customFormat="1" ht="25.5" customHeight="1" x14ac:dyDescent="0.2">
      <c r="A2" s="431" t="s">
        <v>203</v>
      </c>
      <c r="B2" s="373" t="s">
        <v>608</v>
      </c>
      <c r="C2" s="387" t="s">
        <v>61</v>
      </c>
    </row>
    <row r="3" spans="1:3" s="480" customFormat="1" ht="24.75" thickBot="1" x14ac:dyDescent="0.25">
      <c r="A3" s="474" t="s">
        <v>202</v>
      </c>
      <c r="B3" s="374" t="s">
        <v>418</v>
      </c>
      <c r="C3" s="388" t="s">
        <v>60</v>
      </c>
    </row>
    <row r="4" spans="1:3" s="481" customFormat="1" ht="15.95" customHeight="1" thickBot="1" x14ac:dyDescent="0.3">
      <c r="A4" s="240"/>
      <c r="B4" s="240"/>
      <c r="C4" s="241" t="str">
        <f>'9.3.1. sz. mell'!C4</f>
        <v>Forintban!</v>
      </c>
    </row>
    <row r="5" spans="1:3" ht="13.5" thickBot="1" x14ac:dyDescent="0.25">
      <c r="A5" s="432" t="s">
        <v>204</v>
      </c>
      <c r="B5" s="242" t="s">
        <v>565</v>
      </c>
      <c r="C5" s="243" t="s">
        <v>56</v>
      </c>
    </row>
    <row r="6" spans="1:3" s="482" customFormat="1" ht="12.95" customHeight="1" thickBot="1" x14ac:dyDescent="0.25">
      <c r="A6" s="205"/>
      <c r="B6" s="206" t="s">
        <v>493</v>
      </c>
      <c r="C6" s="207" t="s">
        <v>494</v>
      </c>
    </row>
    <row r="7" spans="1:3" s="482" customFormat="1" ht="15.95" customHeight="1" thickBot="1" x14ac:dyDescent="0.25">
      <c r="A7" s="244"/>
      <c r="B7" s="245" t="s">
        <v>57</v>
      </c>
      <c r="C7" s="246"/>
    </row>
    <row r="8" spans="1:3" s="389" customFormat="1" ht="12" customHeight="1" thickBot="1" x14ac:dyDescent="0.25">
      <c r="A8" s="205" t="s">
        <v>19</v>
      </c>
      <c r="B8" s="247" t="s">
        <v>520</v>
      </c>
      <c r="C8" s="332">
        <f>SUM(C9:C19)</f>
        <v>0</v>
      </c>
    </row>
    <row r="9" spans="1:3" s="389" customFormat="1" ht="12" customHeight="1" x14ac:dyDescent="0.2">
      <c r="A9" s="475" t="s">
        <v>99</v>
      </c>
      <c r="B9" s="10" t="s">
        <v>275</v>
      </c>
      <c r="C9" s="378"/>
    </row>
    <row r="10" spans="1:3" s="389" customFormat="1" ht="12" customHeight="1" x14ac:dyDescent="0.2">
      <c r="A10" s="476" t="s">
        <v>100</v>
      </c>
      <c r="B10" s="8" t="s">
        <v>276</v>
      </c>
      <c r="C10" s="330"/>
    </row>
    <row r="11" spans="1:3" s="389" customFormat="1" ht="12" customHeight="1" x14ac:dyDescent="0.2">
      <c r="A11" s="476" t="s">
        <v>101</v>
      </c>
      <c r="B11" s="8" t="s">
        <v>277</v>
      </c>
      <c r="C11" s="330"/>
    </row>
    <row r="12" spans="1:3" s="389" customFormat="1" ht="12" customHeight="1" x14ac:dyDescent="0.2">
      <c r="A12" s="476" t="s">
        <v>102</v>
      </c>
      <c r="B12" s="8" t="s">
        <v>278</v>
      </c>
      <c r="C12" s="330"/>
    </row>
    <row r="13" spans="1:3" s="389" customFormat="1" ht="12" customHeight="1" x14ac:dyDescent="0.2">
      <c r="A13" s="476" t="s">
        <v>147</v>
      </c>
      <c r="B13" s="8" t="s">
        <v>279</v>
      </c>
      <c r="C13" s="330"/>
    </row>
    <row r="14" spans="1:3" s="389" customFormat="1" ht="12" customHeight="1" x14ac:dyDescent="0.2">
      <c r="A14" s="476" t="s">
        <v>103</v>
      </c>
      <c r="B14" s="8" t="s">
        <v>399</v>
      </c>
      <c r="C14" s="330"/>
    </row>
    <row r="15" spans="1:3" s="389" customFormat="1" ht="12" customHeight="1" x14ac:dyDescent="0.2">
      <c r="A15" s="476" t="s">
        <v>104</v>
      </c>
      <c r="B15" s="7" t="s">
        <v>400</v>
      </c>
      <c r="C15" s="330"/>
    </row>
    <row r="16" spans="1:3" s="389" customFormat="1" ht="12" customHeight="1" x14ac:dyDescent="0.2">
      <c r="A16" s="476" t="s">
        <v>114</v>
      </c>
      <c r="B16" s="8" t="s">
        <v>282</v>
      </c>
      <c r="C16" s="379"/>
    </row>
    <row r="17" spans="1:3" s="483" customFormat="1" ht="12" customHeight="1" x14ac:dyDescent="0.2">
      <c r="A17" s="476" t="s">
        <v>115</v>
      </c>
      <c r="B17" s="8" t="s">
        <v>283</v>
      </c>
      <c r="C17" s="330"/>
    </row>
    <row r="18" spans="1:3" s="483" customFormat="1" ht="12" customHeight="1" x14ac:dyDescent="0.2">
      <c r="A18" s="476" t="s">
        <v>116</v>
      </c>
      <c r="B18" s="8" t="s">
        <v>436</v>
      </c>
      <c r="C18" s="331"/>
    </row>
    <row r="19" spans="1:3" s="483" customFormat="1" ht="12" customHeight="1" thickBot="1" x14ac:dyDescent="0.25">
      <c r="A19" s="476" t="s">
        <v>117</v>
      </c>
      <c r="B19" s="7" t="s">
        <v>284</v>
      </c>
      <c r="C19" s="331"/>
    </row>
    <row r="20" spans="1:3" s="389" customFormat="1" ht="12" customHeight="1" thickBot="1" x14ac:dyDescent="0.25">
      <c r="A20" s="205" t="s">
        <v>20</v>
      </c>
      <c r="B20" s="247" t="s">
        <v>401</v>
      </c>
      <c r="C20" s="332">
        <f>SUM(C21:C23)</f>
        <v>0</v>
      </c>
    </row>
    <row r="21" spans="1:3" s="483" customFormat="1" ht="12" customHeight="1" x14ac:dyDescent="0.2">
      <c r="A21" s="476" t="s">
        <v>105</v>
      </c>
      <c r="B21" s="9" t="s">
        <v>256</v>
      </c>
      <c r="C21" s="330"/>
    </row>
    <row r="22" spans="1:3" s="483" customFormat="1" ht="12" customHeight="1" x14ac:dyDescent="0.2">
      <c r="A22" s="476" t="s">
        <v>106</v>
      </c>
      <c r="B22" s="8" t="s">
        <v>402</v>
      </c>
      <c r="C22" s="330"/>
    </row>
    <row r="23" spans="1:3" s="483" customFormat="1" ht="12" customHeight="1" x14ac:dyDescent="0.2">
      <c r="A23" s="476" t="s">
        <v>107</v>
      </c>
      <c r="B23" s="8" t="s">
        <v>403</v>
      </c>
      <c r="C23" s="330"/>
    </row>
    <row r="24" spans="1:3" s="483" customFormat="1" ht="12" customHeight="1" thickBot="1" x14ac:dyDescent="0.25">
      <c r="A24" s="476" t="s">
        <v>108</v>
      </c>
      <c r="B24" s="8" t="s">
        <v>525</v>
      </c>
      <c r="C24" s="330"/>
    </row>
    <row r="25" spans="1:3" s="483" customFormat="1" ht="12" customHeight="1" thickBot="1" x14ac:dyDescent="0.25">
      <c r="A25" s="213" t="s">
        <v>21</v>
      </c>
      <c r="B25" s="129" t="s">
        <v>173</v>
      </c>
      <c r="C25" s="359"/>
    </row>
    <row r="26" spans="1:3" s="483" customFormat="1" ht="12" customHeight="1" thickBot="1" x14ac:dyDescent="0.25">
      <c r="A26" s="213" t="s">
        <v>22</v>
      </c>
      <c r="B26" s="129" t="s">
        <v>404</v>
      </c>
      <c r="C26" s="332">
        <f>+C27+C28</f>
        <v>0</v>
      </c>
    </row>
    <row r="27" spans="1:3" s="483" customFormat="1" ht="12" customHeight="1" x14ac:dyDescent="0.2">
      <c r="A27" s="477" t="s">
        <v>266</v>
      </c>
      <c r="B27" s="478" t="s">
        <v>402</v>
      </c>
      <c r="C27" s="79"/>
    </row>
    <row r="28" spans="1:3" s="483" customFormat="1" ht="12" customHeight="1" x14ac:dyDescent="0.2">
      <c r="A28" s="477" t="s">
        <v>267</v>
      </c>
      <c r="B28" s="479" t="s">
        <v>405</v>
      </c>
      <c r="C28" s="333"/>
    </row>
    <row r="29" spans="1:3" s="483" customFormat="1" ht="12" customHeight="1" thickBot="1" x14ac:dyDescent="0.25">
      <c r="A29" s="476" t="s">
        <v>268</v>
      </c>
      <c r="B29" s="147" t="s">
        <v>526</v>
      </c>
      <c r="C29" s="86"/>
    </row>
    <row r="30" spans="1:3" s="483" customFormat="1" ht="12" customHeight="1" thickBot="1" x14ac:dyDescent="0.25">
      <c r="A30" s="213" t="s">
        <v>23</v>
      </c>
      <c r="B30" s="129" t="s">
        <v>406</v>
      </c>
      <c r="C30" s="332">
        <f>+C31+C32+C33</f>
        <v>0</v>
      </c>
    </row>
    <row r="31" spans="1:3" s="483" customFormat="1" ht="12" customHeight="1" x14ac:dyDescent="0.2">
      <c r="A31" s="477" t="s">
        <v>92</v>
      </c>
      <c r="B31" s="478" t="s">
        <v>289</v>
      </c>
      <c r="C31" s="79"/>
    </row>
    <row r="32" spans="1:3" s="483" customFormat="1" ht="12" customHeight="1" x14ac:dyDescent="0.2">
      <c r="A32" s="477" t="s">
        <v>93</v>
      </c>
      <c r="B32" s="479" t="s">
        <v>290</v>
      </c>
      <c r="C32" s="333"/>
    </row>
    <row r="33" spans="1:3" s="483" customFormat="1" ht="12" customHeight="1" thickBot="1" x14ac:dyDescent="0.25">
      <c r="A33" s="476" t="s">
        <v>94</v>
      </c>
      <c r="B33" s="147" t="s">
        <v>291</v>
      </c>
      <c r="C33" s="86"/>
    </row>
    <row r="34" spans="1:3" s="389" customFormat="1" ht="12" customHeight="1" thickBot="1" x14ac:dyDescent="0.25">
      <c r="A34" s="213" t="s">
        <v>24</v>
      </c>
      <c r="B34" s="129" t="s">
        <v>374</v>
      </c>
      <c r="C34" s="359"/>
    </row>
    <row r="35" spans="1:3" s="389" customFormat="1" ht="12" customHeight="1" thickBot="1" x14ac:dyDescent="0.25">
      <c r="A35" s="213" t="s">
        <v>25</v>
      </c>
      <c r="B35" s="129" t="s">
        <v>407</v>
      </c>
      <c r="C35" s="380"/>
    </row>
    <row r="36" spans="1:3" s="389" customFormat="1" ht="12" customHeight="1" thickBot="1" x14ac:dyDescent="0.25">
      <c r="A36" s="205" t="s">
        <v>26</v>
      </c>
      <c r="B36" s="129" t="s">
        <v>527</v>
      </c>
      <c r="C36" s="381">
        <f>+C8+C20+C25+C26+C30+C34+C35</f>
        <v>0</v>
      </c>
    </row>
    <row r="37" spans="1:3" s="389" customFormat="1" ht="12" customHeight="1" thickBot="1" x14ac:dyDescent="0.25">
      <c r="A37" s="248" t="s">
        <v>27</v>
      </c>
      <c r="B37" s="129" t="s">
        <v>409</v>
      </c>
      <c r="C37" s="381">
        <f>+C38+C39+C40</f>
        <v>0</v>
      </c>
    </row>
    <row r="38" spans="1:3" s="389" customFormat="1" ht="12" customHeight="1" x14ac:dyDescent="0.2">
      <c r="A38" s="477" t="s">
        <v>410</v>
      </c>
      <c r="B38" s="478" t="s">
        <v>234</v>
      </c>
      <c r="C38" s="79"/>
    </row>
    <row r="39" spans="1:3" s="389" customFormat="1" ht="12" customHeight="1" x14ac:dyDescent="0.2">
      <c r="A39" s="477" t="s">
        <v>411</v>
      </c>
      <c r="B39" s="479" t="s">
        <v>2</v>
      </c>
      <c r="C39" s="333"/>
    </row>
    <row r="40" spans="1:3" s="483" customFormat="1" ht="12" customHeight="1" thickBot="1" x14ac:dyDescent="0.25">
      <c r="A40" s="476" t="s">
        <v>412</v>
      </c>
      <c r="B40" s="147" t="s">
        <v>413</v>
      </c>
      <c r="C40" s="86"/>
    </row>
    <row r="41" spans="1:3" s="483" customFormat="1" ht="15" customHeight="1" thickBot="1" x14ac:dyDescent="0.25">
      <c r="A41" s="248" t="s">
        <v>28</v>
      </c>
      <c r="B41" s="249" t="s">
        <v>414</v>
      </c>
      <c r="C41" s="384">
        <f>+C36+C37</f>
        <v>0</v>
      </c>
    </row>
    <row r="42" spans="1:3" s="483" customFormat="1" ht="15" customHeight="1" x14ac:dyDescent="0.2">
      <c r="A42" s="250"/>
      <c r="B42" s="251"/>
      <c r="C42" s="382"/>
    </row>
    <row r="43" spans="1:3" ht="13.5" thickBot="1" x14ac:dyDescent="0.25">
      <c r="A43" s="252"/>
      <c r="B43" s="253"/>
      <c r="C43" s="383"/>
    </row>
    <row r="44" spans="1:3" s="482" customFormat="1" ht="16.5" customHeight="1" thickBot="1" x14ac:dyDescent="0.25">
      <c r="A44" s="254"/>
      <c r="B44" s="255" t="s">
        <v>58</v>
      </c>
      <c r="C44" s="384"/>
    </row>
    <row r="45" spans="1:3" s="484" customFormat="1" ht="12" customHeight="1" thickBot="1" x14ac:dyDescent="0.25">
      <c r="A45" s="213" t="s">
        <v>19</v>
      </c>
      <c r="B45" s="129" t="s">
        <v>415</v>
      </c>
      <c r="C45" s="332">
        <f>SUM(C46:C50)</f>
        <v>0</v>
      </c>
    </row>
    <row r="46" spans="1:3" ht="12" customHeight="1" x14ac:dyDescent="0.2">
      <c r="A46" s="476" t="s">
        <v>99</v>
      </c>
      <c r="B46" s="9" t="s">
        <v>50</v>
      </c>
      <c r="C46" s="79"/>
    </row>
    <row r="47" spans="1:3" ht="12" customHeight="1" x14ac:dyDescent="0.2">
      <c r="A47" s="476" t="s">
        <v>100</v>
      </c>
      <c r="B47" s="8" t="s">
        <v>182</v>
      </c>
      <c r="C47" s="82"/>
    </row>
    <row r="48" spans="1:3" ht="12" customHeight="1" x14ac:dyDescent="0.2">
      <c r="A48" s="476" t="s">
        <v>101</v>
      </c>
      <c r="B48" s="8" t="s">
        <v>139</v>
      </c>
      <c r="C48" s="82"/>
    </row>
    <row r="49" spans="1:3" ht="12" customHeight="1" x14ac:dyDescent="0.2">
      <c r="A49" s="476" t="s">
        <v>102</v>
      </c>
      <c r="B49" s="8" t="s">
        <v>183</v>
      </c>
      <c r="C49" s="82"/>
    </row>
    <row r="50" spans="1:3" ht="12" customHeight="1" thickBot="1" x14ac:dyDescent="0.25">
      <c r="A50" s="476" t="s">
        <v>147</v>
      </c>
      <c r="B50" s="8" t="s">
        <v>184</v>
      </c>
      <c r="C50" s="82"/>
    </row>
    <row r="51" spans="1:3" ht="12" customHeight="1" thickBot="1" x14ac:dyDescent="0.25">
      <c r="A51" s="213" t="s">
        <v>20</v>
      </c>
      <c r="B51" s="129" t="s">
        <v>416</v>
      </c>
      <c r="C51" s="332">
        <f>SUM(C52:C54)</f>
        <v>0</v>
      </c>
    </row>
    <row r="52" spans="1:3" s="484" customFormat="1" ht="12" customHeight="1" x14ac:dyDescent="0.2">
      <c r="A52" s="476" t="s">
        <v>105</v>
      </c>
      <c r="B52" s="9" t="s">
        <v>227</v>
      </c>
      <c r="C52" s="79"/>
    </row>
    <row r="53" spans="1:3" ht="12" customHeight="1" x14ac:dyDescent="0.2">
      <c r="A53" s="476" t="s">
        <v>106</v>
      </c>
      <c r="B53" s="8" t="s">
        <v>186</v>
      </c>
      <c r="C53" s="82"/>
    </row>
    <row r="54" spans="1:3" ht="12" customHeight="1" x14ac:dyDescent="0.2">
      <c r="A54" s="476" t="s">
        <v>107</v>
      </c>
      <c r="B54" s="8" t="s">
        <v>59</v>
      </c>
      <c r="C54" s="82"/>
    </row>
    <row r="55" spans="1:3" ht="12" customHeight="1" thickBot="1" x14ac:dyDescent="0.25">
      <c r="A55" s="476" t="s">
        <v>108</v>
      </c>
      <c r="B55" s="8" t="s">
        <v>524</v>
      </c>
      <c r="C55" s="82"/>
    </row>
    <row r="56" spans="1:3" ht="15" customHeight="1" thickBot="1" x14ac:dyDescent="0.25">
      <c r="A56" s="213" t="s">
        <v>21</v>
      </c>
      <c r="B56" s="129" t="s">
        <v>13</v>
      </c>
      <c r="C56" s="359"/>
    </row>
    <row r="57" spans="1:3" ht="13.5" thickBot="1" x14ac:dyDescent="0.25">
      <c r="A57" s="213" t="s">
        <v>22</v>
      </c>
      <c r="B57" s="256" t="s">
        <v>531</v>
      </c>
      <c r="C57" s="385">
        <f>+C45+C51+C56</f>
        <v>0</v>
      </c>
    </row>
    <row r="58" spans="1:3" ht="15" customHeight="1" thickBot="1" x14ac:dyDescent="0.25">
      <c r="C58" s="386"/>
    </row>
    <row r="59" spans="1:3" ht="14.25" customHeight="1" thickBot="1" x14ac:dyDescent="0.25">
      <c r="A59" s="259" t="s">
        <v>519</v>
      </c>
      <c r="B59" s="260"/>
      <c r="C59" s="126"/>
    </row>
    <row r="60" spans="1:3" ht="13.5" thickBot="1" x14ac:dyDescent="0.25">
      <c r="A60" s="259" t="s">
        <v>205</v>
      </c>
      <c r="B60" s="260"/>
      <c r="C60" s="12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 x14ac:dyDescent="0.2"/>
  <cols>
    <col min="1" max="1" width="13.83203125" style="257" customWidth="1"/>
    <col min="2" max="2" width="79.1640625" style="258" customWidth="1"/>
    <col min="3" max="3" width="25" style="258" customWidth="1"/>
    <col min="4" max="16384" width="9.33203125" style="258"/>
  </cols>
  <sheetData>
    <row r="1" spans="1:3" s="237" customFormat="1" ht="21" customHeight="1" thickBot="1" x14ac:dyDescent="0.25">
      <c r="A1" s="236"/>
      <c r="B1" s="238"/>
      <c r="C1" s="587"/>
    </row>
    <row r="2" spans="1:3" s="480" customFormat="1" ht="25.5" customHeight="1" x14ac:dyDescent="0.2">
      <c r="A2" s="431" t="s">
        <v>203</v>
      </c>
      <c r="B2" s="373" t="s">
        <v>608</v>
      </c>
      <c r="C2" s="387" t="s">
        <v>61</v>
      </c>
    </row>
    <row r="3" spans="1:3" s="480" customFormat="1" ht="24.75" thickBot="1" x14ac:dyDescent="0.25">
      <c r="A3" s="474" t="s">
        <v>202</v>
      </c>
      <c r="B3" s="374" t="s">
        <v>532</v>
      </c>
      <c r="C3" s="388" t="s">
        <v>61</v>
      </c>
    </row>
    <row r="4" spans="1:3" s="481" customFormat="1" ht="15.95" customHeight="1" thickBot="1" x14ac:dyDescent="0.3">
      <c r="A4" s="240"/>
      <c r="B4" s="240"/>
      <c r="C4" s="241" t="str">
        <f>'9.3.2. sz. mell'!C4</f>
        <v>Forintban!</v>
      </c>
    </row>
    <row r="5" spans="1:3" ht="13.5" thickBot="1" x14ac:dyDescent="0.25">
      <c r="A5" s="432" t="s">
        <v>204</v>
      </c>
      <c r="B5" s="242" t="s">
        <v>565</v>
      </c>
      <c r="C5" s="588" t="s">
        <v>56</v>
      </c>
    </row>
    <row r="6" spans="1:3" s="482" customFormat="1" ht="12.95" customHeight="1" thickBot="1" x14ac:dyDescent="0.25">
      <c r="A6" s="205"/>
      <c r="B6" s="206" t="s">
        <v>493</v>
      </c>
      <c r="C6" s="207" t="s">
        <v>494</v>
      </c>
    </row>
    <row r="7" spans="1:3" s="482" customFormat="1" ht="15.95" customHeight="1" thickBot="1" x14ac:dyDescent="0.25">
      <c r="A7" s="244"/>
      <c r="B7" s="245" t="s">
        <v>57</v>
      </c>
      <c r="C7" s="246"/>
    </row>
    <row r="8" spans="1:3" s="389" customFormat="1" ht="12" customHeight="1" thickBot="1" x14ac:dyDescent="0.25">
      <c r="A8" s="205" t="s">
        <v>19</v>
      </c>
      <c r="B8" s="247" t="s">
        <v>520</v>
      </c>
      <c r="C8" s="332">
        <f>SUM(C9:C19)</f>
        <v>0</v>
      </c>
    </row>
    <row r="9" spans="1:3" s="389" customFormat="1" ht="12" customHeight="1" x14ac:dyDescent="0.2">
      <c r="A9" s="475" t="s">
        <v>99</v>
      </c>
      <c r="B9" s="10" t="s">
        <v>275</v>
      </c>
      <c r="C9" s="378"/>
    </row>
    <row r="10" spans="1:3" s="389" customFormat="1" ht="12" customHeight="1" x14ac:dyDescent="0.2">
      <c r="A10" s="476" t="s">
        <v>100</v>
      </c>
      <c r="B10" s="8" t="s">
        <v>276</v>
      </c>
      <c r="C10" s="330"/>
    </row>
    <row r="11" spans="1:3" s="389" customFormat="1" ht="12" customHeight="1" x14ac:dyDescent="0.2">
      <c r="A11" s="476" t="s">
        <v>101</v>
      </c>
      <c r="B11" s="8" t="s">
        <v>277</v>
      </c>
      <c r="C11" s="330"/>
    </row>
    <row r="12" spans="1:3" s="389" customFormat="1" ht="12" customHeight="1" x14ac:dyDescent="0.2">
      <c r="A12" s="476" t="s">
        <v>102</v>
      </c>
      <c r="B12" s="8" t="s">
        <v>278</v>
      </c>
      <c r="C12" s="330"/>
    </row>
    <row r="13" spans="1:3" s="389" customFormat="1" ht="12" customHeight="1" x14ac:dyDescent="0.2">
      <c r="A13" s="476" t="s">
        <v>147</v>
      </c>
      <c r="B13" s="8" t="s">
        <v>279</v>
      </c>
      <c r="C13" s="330"/>
    </row>
    <row r="14" spans="1:3" s="389" customFormat="1" ht="12" customHeight="1" x14ac:dyDescent="0.2">
      <c r="A14" s="476" t="s">
        <v>103</v>
      </c>
      <c r="B14" s="8" t="s">
        <v>399</v>
      </c>
      <c r="C14" s="330"/>
    </row>
    <row r="15" spans="1:3" s="389" customFormat="1" ht="12" customHeight="1" x14ac:dyDescent="0.2">
      <c r="A15" s="476" t="s">
        <v>104</v>
      </c>
      <c r="B15" s="7" t="s">
        <v>400</v>
      </c>
      <c r="C15" s="330"/>
    </row>
    <row r="16" spans="1:3" s="389" customFormat="1" ht="12" customHeight="1" x14ac:dyDescent="0.2">
      <c r="A16" s="476" t="s">
        <v>114</v>
      </c>
      <c r="B16" s="8" t="s">
        <v>282</v>
      </c>
      <c r="C16" s="379"/>
    </row>
    <row r="17" spans="1:3" s="483" customFormat="1" ht="12" customHeight="1" x14ac:dyDescent="0.2">
      <c r="A17" s="476" t="s">
        <v>115</v>
      </c>
      <c r="B17" s="8" t="s">
        <v>283</v>
      </c>
      <c r="C17" s="330"/>
    </row>
    <row r="18" spans="1:3" s="483" customFormat="1" ht="12" customHeight="1" x14ac:dyDescent="0.2">
      <c r="A18" s="476" t="s">
        <v>116</v>
      </c>
      <c r="B18" s="8" t="s">
        <v>436</v>
      </c>
      <c r="C18" s="331"/>
    </row>
    <row r="19" spans="1:3" s="483" customFormat="1" ht="12" customHeight="1" thickBot="1" x14ac:dyDescent="0.25">
      <c r="A19" s="476" t="s">
        <v>117</v>
      </c>
      <c r="B19" s="7" t="s">
        <v>284</v>
      </c>
      <c r="C19" s="331"/>
    </row>
    <row r="20" spans="1:3" s="389" customFormat="1" ht="12" customHeight="1" thickBot="1" x14ac:dyDescent="0.25">
      <c r="A20" s="205" t="s">
        <v>20</v>
      </c>
      <c r="B20" s="247" t="s">
        <v>401</v>
      </c>
      <c r="C20" s="332">
        <f>SUM(C21:C23)</f>
        <v>0</v>
      </c>
    </row>
    <row r="21" spans="1:3" s="483" customFormat="1" ht="12" customHeight="1" x14ac:dyDescent="0.2">
      <c r="A21" s="476" t="s">
        <v>105</v>
      </c>
      <c r="B21" s="9" t="s">
        <v>256</v>
      </c>
      <c r="C21" s="330"/>
    </row>
    <row r="22" spans="1:3" s="483" customFormat="1" ht="12" customHeight="1" x14ac:dyDescent="0.2">
      <c r="A22" s="476" t="s">
        <v>106</v>
      </c>
      <c r="B22" s="8" t="s">
        <v>402</v>
      </c>
      <c r="C22" s="330"/>
    </row>
    <row r="23" spans="1:3" s="483" customFormat="1" ht="12" customHeight="1" x14ac:dyDescent="0.2">
      <c r="A23" s="476" t="s">
        <v>107</v>
      </c>
      <c r="B23" s="8" t="s">
        <v>403</v>
      </c>
      <c r="C23" s="330"/>
    </row>
    <row r="24" spans="1:3" s="483" customFormat="1" ht="12" customHeight="1" thickBot="1" x14ac:dyDescent="0.25">
      <c r="A24" s="476" t="s">
        <v>108</v>
      </c>
      <c r="B24" s="8" t="s">
        <v>525</v>
      </c>
      <c r="C24" s="330"/>
    </row>
    <row r="25" spans="1:3" s="483" customFormat="1" ht="12" customHeight="1" thickBot="1" x14ac:dyDescent="0.25">
      <c r="A25" s="213" t="s">
        <v>21</v>
      </c>
      <c r="B25" s="129" t="s">
        <v>173</v>
      </c>
      <c r="C25" s="359"/>
    </row>
    <row r="26" spans="1:3" s="483" customFormat="1" ht="12" customHeight="1" thickBot="1" x14ac:dyDescent="0.25">
      <c r="A26" s="213" t="s">
        <v>22</v>
      </c>
      <c r="B26" s="129" t="s">
        <v>404</v>
      </c>
      <c r="C26" s="332">
        <f>+C27+C28</f>
        <v>0</v>
      </c>
    </row>
    <row r="27" spans="1:3" s="483" customFormat="1" ht="12" customHeight="1" x14ac:dyDescent="0.2">
      <c r="A27" s="477" t="s">
        <v>266</v>
      </c>
      <c r="B27" s="478" t="s">
        <v>402</v>
      </c>
      <c r="C27" s="79"/>
    </row>
    <row r="28" spans="1:3" s="483" customFormat="1" ht="12" customHeight="1" x14ac:dyDescent="0.2">
      <c r="A28" s="477" t="s">
        <v>267</v>
      </c>
      <c r="B28" s="479" t="s">
        <v>405</v>
      </c>
      <c r="C28" s="333"/>
    </row>
    <row r="29" spans="1:3" s="483" customFormat="1" ht="12" customHeight="1" thickBot="1" x14ac:dyDescent="0.25">
      <c r="A29" s="476" t="s">
        <v>268</v>
      </c>
      <c r="B29" s="147" t="s">
        <v>526</v>
      </c>
      <c r="C29" s="86"/>
    </row>
    <row r="30" spans="1:3" s="483" customFormat="1" ht="12" customHeight="1" thickBot="1" x14ac:dyDescent="0.25">
      <c r="A30" s="213" t="s">
        <v>23</v>
      </c>
      <c r="B30" s="129" t="s">
        <v>406</v>
      </c>
      <c r="C30" s="332">
        <f>+C31+C32+C33</f>
        <v>0</v>
      </c>
    </row>
    <row r="31" spans="1:3" s="483" customFormat="1" ht="12" customHeight="1" x14ac:dyDescent="0.2">
      <c r="A31" s="477" t="s">
        <v>92</v>
      </c>
      <c r="B31" s="478" t="s">
        <v>289</v>
      </c>
      <c r="C31" s="79"/>
    </row>
    <row r="32" spans="1:3" s="483" customFormat="1" ht="12" customHeight="1" x14ac:dyDescent="0.2">
      <c r="A32" s="477" t="s">
        <v>93</v>
      </c>
      <c r="B32" s="479" t="s">
        <v>290</v>
      </c>
      <c r="C32" s="333"/>
    </row>
    <row r="33" spans="1:3" s="483" customFormat="1" ht="12" customHeight="1" thickBot="1" x14ac:dyDescent="0.25">
      <c r="A33" s="476" t="s">
        <v>94</v>
      </c>
      <c r="B33" s="147" t="s">
        <v>291</v>
      </c>
      <c r="C33" s="86"/>
    </row>
    <row r="34" spans="1:3" s="389" customFormat="1" ht="12" customHeight="1" thickBot="1" x14ac:dyDescent="0.25">
      <c r="A34" s="213" t="s">
        <v>24</v>
      </c>
      <c r="B34" s="129" t="s">
        <v>374</v>
      </c>
      <c r="C34" s="359"/>
    </row>
    <row r="35" spans="1:3" s="389" customFormat="1" ht="12" customHeight="1" thickBot="1" x14ac:dyDescent="0.25">
      <c r="A35" s="213" t="s">
        <v>25</v>
      </c>
      <c r="B35" s="129" t="s">
        <v>407</v>
      </c>
      <c r="C35" s="380"/>
    </row>
    <row r="36" spans="1:3" s="389" customFormat="1" ht="12" customHeight="1" thickBot="1" x14ac:dyDescent="0.25">
      <c r="A36" s="205" t="s">
        <v>26</v>
      </c>
      <c r="B36" s="129" t="s">
        <v>527</v>
      </c>
      <c r="C36" s="381">
        <f>+C8+C20+C25+C26+C30+C34+C35</f>
        <v>0</v>
      </c>
    </row>
    <row r="37" spans="1:3" s="389" customFormat="1" ht="12" customHeight="1" thickBot="1" x14ac:dyDescent="0.25">
      <c r="A37" s="248" t="s">
        <v>27</v>
      </c>
      <c r="B37" s="129" t="s">
        <v>409</v>
      </c>
      <c r="C37" s="381">
        <f>+C38+C39+C40</f>
        <v>0</v>
      </c>
    </row>
    <row r="38" spans="1:3" s="389" customFormat="1" ht="12" customHeight="1" x14ac:dyDescent="0.2">
      <c r="A38" s="477" t="s">
        <v>410</v>
      </c>
      <c r="B38" s="478" t="s">
        <v>234</v>
      </c>
      <c r="C38" s="79"/>
    </row>
    <row r="39" spans="1:3" s="389" customFormat="1" ht="12" customHeight="1" x14ac:dyDescent="0.2">
      <c r="A39" s="477" t="s">
        <v>411</v>
      </c>
      <c r="B39" s="479" t="s">
        <v>2</v>
      </c>
      <c r="C39" s="333"/>
    </row>
    <row r="40" spans="1:3" s="483" customFormat="1" ht="12" customHeight="1" thickBot="1" x14ac:dyDescent="0.25">
      <c r="A40" s="476" t="s">
        <v>412</v>
      </c>
      <c r="B40" s="147" t="s">
        <v>413</v>
      </c>
      <c r="C40" s="86"/>
    </row>
    <row r="41" spans="1:3" s="483" customFormat="1" ht="15" customHeight="1" thickBot="1" x14ac:dyDescent="0.25">
      <c r="A41" s="248" t="s">
        <v>28</v>
      </c>
      <c r="B41" s="249" t="s">
        <v>414</v>
      </c>
      <c r="C41" s="384">
        <f>+C36+C37</f>
        <v>0</v>
      </c>
    </row>
    <row r="42" spans="1:3" s="483" customFormat="1" ht="15" customHeight="1" x14ac:dyDescent="0.2">
      <c r="A42" s="250"/>
      <c r="B42" s="251"/>
      <c r="C42" s="382"/>
    </row>
    <row r="43" spans="1:3" ht="13.5" thickBot="1" x14ac:dyDescent="0.25">
      <c r="A43" s="252"/>
      <c r="B43" s="253"/>
      <c r="C43" s="383"/>
    </row>
    <row r="44" spans="1:3" s="482" customFormat="1" ht="16.5" customHeight="1" thickBot="1" x14ac:dyDescent="0.25">
      <c r="A44" s="254"/>
      <c r="B44" s="255" t="s">
        <v>58</v>
      </c>
      <c r="C44" s="384"/>
    </row>
    <row r="45" spans="1:3" s="484" customFormat="1" ht="12" customHeight="1" thickBot="1" x14ac:dyDescent="0.25">
      <c r="A45" s="213" t="s">
        <v>19</v>
      </c>
      <c r="B45" s="129" t="s">
        <v>415</v>
      </c>
      <c r="C45" s="332">
        <f>SUM(C46:C50)</f>
        <v>0</v>
      </c>
    </row>
    <row r="46" spans="1:3" ht="12" customHeight="1" x14ac:dyDescent="0.2">
      <c r="A46" s="476" t="s">
        <v>99</v>
      </c>
      <c r="B46" s="9" t="s">
        <v>50</v>
      </c>
      <c r="C46" s="79"/>
    </row>
    <row r="47" spans="1:3" ht="12" customHeight="1" x14ac:dyDescent="0.2">
      <c r="A47" s="476" t="s">
        <v>100</v>
      </c>
      <c r="B47" s="8" t="s">
        <v>182</v>
      </c>
      <c r="C47" s="82"/>
    </row>
    <row r="48" spans="1:3" ht="12" customHeight="1" x14ac:dyDescent="0.2">
      <c r="A48" s="476" t="s">
        <v>101</v>
      </c>
      <c r="B48" s="8" t="s">
        <v>139</v>
      </c>
      <c r="C48" s="82"/>
    </row>
    <row r="49" spans="1:3" ht="12" customHeight="1" x14ac:dyDescent="0.2">
      <c r="A49" s="476" t="s">
        <v>102</v>
      </c>
      <c r="B49" s="8" t="s">
        <v>183</v>
      </c>
      <c r="C49" s="82"/>
    </row>
    <row r="50" spans="1:3" ht="12" customHeight="1" thickBot="1" x14ac:dyDescent="0.25">
      <c r="A50" s="476" t="s">
        <v>147</v>
      </c>
      <c r="B50" s="8" t="s">
        <v>184</v>
      </c>
      <c r="C50" s="82"/>
    </row>
    <row r="51" spans="1:3" ht="12" customHeight="1" thickBot="1" x14ac:dyDescent="0.25">
      <c r="A51" s="213" t="s">
        <v>20</v>
      </c>
      <c r="B51" s="129" t="s">
        <v>416</v>
      </c>
      <c r="C51" s="332">
        <f>SUM(C52:C54)</f>
        <v>0</v>
      </c>
    </row>
    <row r="52" spans="1:3" s="484" customFormat="1" ht="12" customHeight="1" x14ac:dyDescent="0.2">
      <c r="A52" s="476" t="s">
        <v>105</v>
      </c>
      <c r="B52" s="9" t="s">
        <v>227</v>
      </c>
      <c r="C52" s="79"/>
    </row>
    <row r="53" spans="1:3" ht="12" customHeight="1" x14ac:dyDescent="0.2">
      <c r="A53" s="476" t="s">
        <v>106</v>
      </c>
      <c r="B53" s="8" t="s">
        <v>186</v>
      </c>
      <c r="C53" s="82"/>
    </row>
    <row r="54" spans="1:3" ht="12" customHeight="1" x14ac:dyDescent="0.2">
      <c r="A54" s="476" t="s">
        <v>107</v>
      </c>
      <c r="B54" s="8" t="s">
        <v>59</v>
      </c>
      <c r="C54" s="82"/>
    </row>
    <row r="55" spans="1:3" ht="12" customHeight="1" thickBot="1" x14ac:dyDescent="0.25">
      <c r="A55" s="476" t="s">
        <v>108</v>
      </c>
      <c r="B55" s="8" t="s">
        <v>524</v>
      </c>
      <c r="C55" s="82"/>
    </row>
    <row r="56" spans="1:3" ht="15" customHeight="1" thickBot="1" x14ac:dyDescent="0.25">
      <c r="A56" s="213" t="s">
        <v>21</v>
      </c>
      <c r="B56" s="129" t="s">
        <v>13</v>
      </c>
      <c r="C56" s="359"/>
    </row>
    <row r="57" spans="1:3" ht="13.5" thickBot="1" x14ac:dyDescent="0.25">
      <c r="A57" s="213" t="s">
        <v>22</v>
      </c>
      <c r="B57" s="256" t="s">
        <v>531</v>
      </c>
      <c r="C57" s="385">
        <f>+C45+C51+C56</f>
        <v>0</v>
      </c>
    </row>
    <row r="58" spans="1:3" ht="15" customHeight="1" thickBot="1" x14ac:dyDescent="0.25">
      <c r="C58" s="386"/>
    </row>
    <row r="59" spans="1:3" ht="14.25" customHeight="1" thickBot="1" x14ac:dyDescent="0.25">
      <c r="A59" s="259" t="s">
        <v>519</v>
      </c>
      <c r="B59" s="260"/>
      <c r="C59" s="126"/>
    </row>
    <row r="60" spans="1:3" ht="13.5" thickBot="1" x14ac:dyDescent="0.25">
      <c r="A60" s="259" t="s">
        <v>205</v>
      </c>
      <c r="B60" s="260"/>
      <c r="C60" s="12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G26"/>
  <sheetViews>
    <sheetView zoomScale="130" zoomScaleNormal="130" workbookViewId="0">
      <selection activeCell="B20" sqref="B20"/>
    </sheetView>
  </sheetViews>
  <sheetFormatPr defaultRowHeight="12.75" x14ac:dyDescent="0.2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 x14ac:dyDescent="0.25">
      <c r="A1" s="629" t="s">
        <v>3</v>
      </c>
      <c r="B1" s="629"/>
      <c r="C1" s="629"/>
      <c r="D1" s="629"/>
      <c r="E1" s="629"/>
      <c r="F1" s="629"/>
      <c r="G1" s="629"/>
    </row>
    <row r="3" spans="1:7" s="169" customFormat="1" ht="27" customHeight="1" x14ac:dyDescent="0.25">
      <c r="A3" s="167" t="s">
        <v>209</v>
      </c>
      <c r="B3" s="168"/>
      <c r="C3" s="628" t="s">
        <v>640</v>
      </c>
      <c r="D3" s="628"/>
      <c r="E3" s="628"/>
      <c r="F3" s="628"/>
      <c r="G3" s="628"/>
    </row>
    <row r="4" spans="1:7" s="169" customFormat="1" ht="15.75" x14ac:dyDescent="0.25">
      <c r="A4" s="168"/>
      <c r="B4" s="168"/>
      <c r="C4" s="168"/>
      <c r="D4" s="168"/>
      <c r="E4" s="168"/>
      <c r="F4" s="168"/>
      <c r="G4" s="168"/>
    </row>
    <row r="5" spans="1:7" s="169" customFormat="1" ht="24.75" customHeight="1" x14ac:dyDescent="0.25">
      <c r="A5" s="167" t="s">
        <v>210</v>
      </c>
      <c r="B5" s="168"/>
      <c r="C5" s="628" t="s">
        <v>641</v>
      </c>
      <c r="D5" s="628"/>
      <c r="E5" s="628"/>
      <c r="F5" s="628"/>
      <c r="G5" s="168"/>
    </row>
    <row r="6" spans="1:7" s="170" customFormat="1" x14ac:dyDescent="0.2">
      <c r="A6" s="222"/>
      <c r="B6" s="222"/>
      <c r="C6" s="222"/>
      <c r="D6" s="222"/>
      <c r="E6" s="222"/>
      <c r="F6" s="222"/>
      <c r="G6" s="222"/>
    </row>
    <row r="7" spans="1:7" s="171" customFormat="1" ht="15" customHeight="1" x14ac:dyDescent="0.25">
      <c r="A7" s="277" t="s">
        <v>642</v>
      </c>
      <c r="B7" s="276"/>
      <c r="C7" s="276"/>
      <c r="D7" s="262"/>
      <c r="E7" s="262"/>
      <c r="F7" s="262"/>
      <c r="G7" s="262"/>
    </row>
    <row r="8" spans="1:7" s="171" customFormat="1" ht="15" customHeight="1" thickBot="1" x14ac:dyDescent="0.3">
      <c r="A8" s="277" t="s">
        <v>643</v>
      </c>
      <c r="B8" s="276"/>
      <c r="C8" s="276"/>
      <c r="D8" s="276"/>
      <c r="E8" s="276"/>
      <c r="F8" s="276"/>
      <c r="G8" s="548" t="str">
        <f>'9.3.3. sz. mell'!C4</f>
        <v>Forintban!</v>
      </c>
    </row>
    <row r="9" spans="1:7" s="78" customFormat="1" ht="42" customHeight="1" thickBot="1" x14ac:dyDescent="0.25">
      <c r="A9" s="202" t="s">
        <v>17</v>
      </c>
      <c r="B9" s="203" t="s">
        <v>211</v>
      </c>
      <c r="C9" s="203" t="s">
        <v>212</v>
      </c>
      <c r="D9" s="203" t="s">
        <v>213</v>
      </c>
      <c r="E9" s="203" t="s">
        <v>214</v>
      </c>
      <c r="F9" s="203" t="s">
        <v>215</v>
      </c>
      <c r="G9" s="204" t="s">
        <v>54</v>
      </c>
    </row>
    <row r="10" spans="1:7" ht="24" customHeight="1" x14ac:dyDescent="0.2">
      <c r="A10" s="263" t="s">
        <v>19</v>
      </c>
      <c r="B10" s="211" t="s">
        <v>216</v>
      </c>
      <c r="C10" s="172"/>
      <c r="D10" s="172"/>
      <c r="E10" s="172"/>
      <c r="F10" s="172"/>
      <c r="G10" s="264">
        <f>SUM(C10:F10)</f>
        <v>0</v>
      </c>
    </row>
    <row r="11" spans="1:7" ht="24" customHeight="1" x14ac:dyDescent="0.2">
      <c r="A11" s="265" t="s">
        <v>20</v>
      </c>
      <c r="B11" s="212" t="s">
        <v>217</v>
      </c>
      <c r="C11" s="173"/>
      <c r="D11" s="173"/>
      <c r="E11" s="173"/>
      <c r="F11" s="173"/>
      <c r="G11" s="266">
        <f t="shared" ref="G11:G16" si="0">SUM(C11:F11)</f>
        <v>0</v>
      </c>
    </row>
    <row r="12" spans="1:7" ht="24" customHeight="1" x14ac:dyDescent="0.2">
      <c r="A12" s="265" t="s">
        <v>21</v>
      </c>
      <c r="B12" s="212" t="s">
        <v>218</v>
      </c>
      <c r="C12" s="173"/>
      <c r="D12" s="173"/>
      <c r="E12" s="173"/>
      <c r="F12" s="173"/>
      <c r="G12" s="266">
        <f t="shared" si="0"/>
        <v>0</v>
      </c>
    </row>
    <row r="13" spans="1:7" ht="24" customHeight="1" x14ac:dyDescent="0.2">
      <c r="A13" s="265" t="s">
        <v>22</v>
      </c>
      <c r="B13" s="212" t="s">
        <v>219</v>
      </c>
      <c r="C13" s="173"/>
      <c r="D13" s="173"/>
      <c r="E13" s="173"/>
      <c r="F13" s="173"/>
      <c r="G13" s="266">
        <f t="shared" si="0"/>
        <v>0</v>
      </c>
    </row>
    <row r="14" spans="1:7" ht="24" customHeight="1" x14ac:dyDescent="0.2">
      <c r="A14" s="265" t="s">
        <v>23</v>
      </c>
      <c r="B14" s="212" t="s">
        <v>220</v>
      </c>
      <c r="C14" s="173"/>
      <c r="D14" s="173"/>
      <c r="E14" s="173"/>
      <c r="F14" s="173"/>
      <c r="G14" s="266">
        <f t="shared" si="0"/>
        <v>0</v>
      </c>
    </row>
    <row r="15" spans="1:7" ht="24" customHeight="1" thickBot="1" x14ac:dyDescent="0.25">
      <c r="A15" s="267" t="s">
        <v>24</v>
      </c>
      <c r="B15" s="268" t="s">
        <v>221</v>
      </c>
      <c r="C15" s="174">
        <v>1702881</v>
      </c>
      <c r="D15" s="174">
        <v>5483948</v>
      </c>
      <c r="E15" s="174">
        <v>24666411</v>
      </c>
      <c r="F15" s="174"/>
      <c r="G15" s="269">
        <f t="shared" si="0"/>
        <v>31853240</v>
      </c>
    </row>
    <row r="16" spans="1:7" s="175" customFormat="1" ht="24" customHeight="1" thickBot="1" x14ac:dyDescent="0.25">
      <c r="A16" s="270" t="s">
        <v>25</v>
      </c>
      <c r="B16" s="271" t="s">
        <v>54</v>
      </c>
      <c r="C16" s="272">
        <f>SUM(C10:C15)</f>
        <v>1702881</v>
      </c>
      <c r="D16" s="272">
        <f>SUM(D10:D15)</f>
        <v>5483948</v>
      </c>
      <c r="E16" s="272">
        <f>SUM(E10:E15)</f>
        <v>24666411</v>
      </c>
      <c r="F16" s="272">
        <f>SUM(F10:F15)</f>
        <v>0</v>
      </c>
      <c r="G16" s="273">
        <f t="shared" si="0"/>
        <v>31853240</v>
      </c>
    </row>
    <row r="17" spans="1:7" s="170" customFormat="1" x14ac:dyDescent="0.2">
      <c r="A17" s="222"/>
      <c r="B17" s="222"/>
      <c r="C17" s="222"/>
      <c r="D17" s="222"/>
      <c r="E17" s="222"/>
      <c r="F17" s="222"/>
      <c r="G17" s="222"/>
    </row>
    <row r="18" spans="1:7" s="170" customFormat="1" x14ac:dyDescent="0.2">
      <c r="A18" s="222"/>
      <c r="B18" s="222"/>
      <c r="C18" s="222"/>
      <c r="D18" s="222"/>
      <c r="E18" s="222"/>
      <c r="F18" s="222"/>
      <c r="G18" s="222"/>
    </row>
    <row r="19" spans="1:7" s="170" customFormat="1" x14ac:dyDescent="0.2">
      <c r="A19" s="222"/>
      <c r="B19" s="222"/>
      <c r="C19" s="222"/>
      <c r="D19" s="222"/>
      <c r="E19" s="222"/>
      <c r="F19" s="222"/>
      <c r="G19" s="222"/>
    </row>
    <row r="20" spans="1:7" s="170" customFormat="1" ht="15.75" x14ac:dyDescent="0.25">
      <c r="A20" s="169" t="str">
        <f>+CONCATENATE("Monok, ",LEFT(ÖSSZEFÜGGÉSEK!A5,4),". február hó .7 nap")</f>
        <v>Monok, 2018. február hó .7 nap</v>
      </c>
      <c r="D20" s="222"/>
      <c r="E20" s="222"/>
      <c r="F20" s="222"/>
      <c r="G20" s="222"/>
    </row>
    <row r="21" spans="1:7" s="170" customFormat="1" x14ac:dyDescent="0.2">
      <c r="A21" s="222"/>
      <c r="B21" s="222"/>
      <c r="C21" s="222"/>
      <c r="D21" s="222"/>
      <c r="E21" s="222"/>
      <c r="F21" s="222"/>
      <c r="G21" s="222"/>
    </row>
    <row r="22" spans="1:7" x14ac:dyDescent="0.2">
      <c r="A22" s="222"/>
      <c r="B22" s="222"/>
      <c r="C22" s="222"/>
      <c r="D22" s="222"/>
      <c r="E22" s="222"/>
      <c r="F22" s="222"/>
      <c r="G22" s="222"/>
    </row>
    <row r="23" spans="1:7" x14ac:dyDescent="0.2">
      <c r="A23" s="222"/>
      <c r="B23" s="222"/>
      <c r="C23" s="170"/>
      <c r="D23" s="170"/>
      <c r="E23" s="170"/>
      <c r="F23" s="170"/>
      <c r="G23" s="222"/>
    </row>
    <row r="24" spans="1:7" ht="13.5" x14ac:dyDescent="0.25">
      <c r="A24" s="222"/>
      <c r="B24" s="222"/>
      <c r="C24" s="274"/>
      <c r="D24" s="275" t="s">
        <v>222</v>
      </c>
      <c r="E24" s="275"/>
      <c r="F24" s="274"/>
      <c r="G24" s="222"/>
    </row>
    <row r="25" spans="1:7" ht="13.5" x14ac:dyDescent="0.25">
      <c r="C25" s="176"/>
      <c r="D25" s="177"/>
      <c r="E25" s="177"/>
      <c r="F25" s="176"/>
    </row>
    <row r="26" spans="1:7" ht="13.5" x14ac:dyDescent="0.25">
      <c r="C26" s="176"/>
      <c r="D26" s="177"/>
      <c r="E26" s="177"/>
      <c r="F26" s="176"/>
    </row>
  </sheetData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……/2017.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C9"/>
  <sheetViews>
    <sheetView tabSelected="1" zoomScaleNormal="100" workbookViewId="0">
      <selection activeCell="B1" sqref="B1"/>
    </sheetView>
  </sheetViews>
  <sheetFormatPr defaultRowHeight="12.75" x14ac:dyDescent="0.2"/>
  <cols>
    <col min="1" max="1" width="12.1640625" customWidth="1"/>
    <col min="2" max="2" width="67.33203125" customWidth="1"/>
    <col min="3" max="3" width="28.5" customWidth="1"/>
  </cols>
  <sheetData>
    <row r="1" spans="1:3" x14ac:dyDescent="0.2">
      <c r="B1" s="603" t="str">
        <f>+CONCATENATE("11. melléklet a ……/",LEFT(ÖSSZEFÜGGÉSEK!A5,4),". (XII.11.) önkormányzati rendelethez")</f>
        <v>11. melléklet a ……/2018. (XII.11.) önkormányzati rendelethez</v>
      </c>
    </row>
    <row r="4" spans="1:3" ht="14.25" x14ac:dyDescent="0.2">
      <c r="A4" s="614" t="s">
        <v>648</v>
      </c>
      <c r="B4" s="614"/>
      <c r="C4" s="614"/>
    </row>
    <row r="5" spans="1:3" ht="15" thickBot="1" x14ac:dyDescent="0.25">
      <c r="A5" s="156"/>
      <c r="B5" s="156"/>
      <c r="C5" s="165" t="str">
        <f>'2.2.sz.mell  '!E2</f>
        <v>Forintban!</v>
      </c>
    </row>
    <row r="6" spans="1:3" ht="13.5" thickBot="1" x14ac:dyDescent="0.25">
      <c r="A6" s="181" t="s">
        <v>17</v>
      </c>
      <c r="B6" s="182" t="s">
        <v>62</v>
      </c>
      <c r="C6" s="183" t="str">
        <f>+'1.1.sz.mell.'!C3</f>
        <v>2018. évi előirányzat</v>
      </c>
    </row>
    <row r="7" spans="1:3" ht="13.5" thickBot="1" x14ac:dyDescent="0.25">
      <c r="A7" s="184"/>
      <c r="B7" s="542" t="s">
        <v>493</v>
      </c>
      <c r="C7" s="543" t="s">
        <v>494</v>
      </c>
    </row>
    <row r="8" spans="1:3" ht="13.5" thickBot="1" x14ac:dyDescent="0.25">
      <c r="A8" s="185" t="s">
        <v>19</v>
      </c>
      <c r="B8" s="372" t="s">
        <v>650</v>
      </c>
      <c r="C8" s="369">
        <v>9500000</v>
      </c>
    </row>
    <row r="9" spans="1:3" ht="13.5" thickBot="1" x14ac:dyDescent="0.25">
      <c r="A9" s="623" t="s">
        <v>649</v>
      </c>
      <c r="B9" s="624"/>
      <c r="C9" s="188">
        <f>SUM(C8:C8)</f>
        <v>9500000</v>
      </c>
    </row>
  </sheetData>
  <mergeCells count="2">
    <mergeCell ref="A4:C4"/>
    <mergeCell ref="A9:B9"/>
  </mergeCells>
  <pageMargins left="0.7" right="0.7" top="0.75" bottom="0.75" header="0.3" footer="0.3"/>
  <pageSetup paperSize="9" scale="9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G167"/>
  <sheetViews>
    <sheetView view="pageLayout" topLeftCell="A145" zoomScaleNormal="120" zoomScaleSheetLayoutView="100" workbookViewId="0">
      <selection activeCell="E101" sqref="E101"/>
    </sheetView>
  </sheetViews>
  <sheetFormatPr defaultRowHeight="15.75" x14ac:dyDescent="0.25"/>
  <cols>
    <col min="1" max="1" width="9" style="406" customWidth="1"/>
    <col min="2" max="2" width="75.83203125" style="406" customWidth="1"/>
    <col min="3" max="3" width="15.5" style="407" customWidth="1"/>
    <col min="4" max="5" width="15.5" style="406" customWidth="1"/>
    <col min="6" max="6" width="9" style="39" customWidth="1"/>
    <col min="7" max="16384" width="9.33203125" style="39"/>
  </cols>
  <sheetData>
    <row r="1" spans="1:5" ht="15.95" customHeight="1" x14ac:dyDescent="0.25">
      <c r="A1" s="604" t="s">
        <v>16</v>
      </c>
      <c r="B1" s="604"/>
      <c r="C1" s="604"/>
      <c r="D1" s="604"/>
      <c r="E1" s="604"/>
    </row>
    <row r="2" spans="1:5" ht="15.95" customHeight="1" thickBot="1" x14ac:dyDescent="0.3">
      <c r="A2" s="605" t="s">
        <v>151</v>
      </c>
      <c r="B2" s="605"/>
      <c r="D2" s="146"/>
      <c r="E2" s="322" t="str">
        <f>'10.sz.mell'!G8</f>
        <v>Forintban!</v>
      </c>
    </row>
    <row r="3" spans="1:5" ht="38.1" customHeight="1" thickBot="1" x14ac:dyDescent="0.3">
      <c r="A3" s="23" t="s">
        <v>70</v>
      </c>
      <c r="B3" s="24" t="s">
        <v>18</v>
      </c>
      <c r="C3" s="24" t="str">
        <f>+CONCATENATE(LEFT(ÖSSZEFÜGGÉSEK!A5,4)-2,". évi tény")</f>
        <v>2016. évi tény</v>
      </c>
      <c r="D3" s="429" t="str">
        <f>+CONCATENATE(LEFT(ÖSSZEFÜGGÉSEK!A5,4)-1,". évi várható")</f>
        <v>2017. évi várható</v>
      </c>
      <c r="E3" s="166" t="str">
        <f>+'1.1.sz.mell.'!C3</f>
        <v>2018. évi előirányzat</v>
      </c>
    </row>
    <row r="4" spans="1:5" s="41" customFormat="1" ht="12" customHeight="1" thickBot="1" x14ac:dyDescent="0.25">
      <c r="A4" s="32" t="s">
        <v>493</v>
      </c>
      <c r="B4" s="33" t="s">
        <v>494</v>
      </c>
      <c r="C4" s="33" t="s">
        <v>495</v>
      </c>
      <c r="D4" s="33" t="s">
        <v>497</v>
      </c>
      <c r="E4" s="473" t="s">
        <v>496</v>
      </c>
    </row>
    <row r="5" spans="1:5" s="1" customFormat="1" ht="12" customHeight="1" thickBot="1" x14ac:dyDescent="0.25">
      <c r="A5" s="20" t="s">
        <v>19</v>
      </c>
      <c r="B5" s="21" t="s">
        <v>250</v>
      </c>
      <c r="C5" s="421">
        <f>+C6+C7+C8+C9+C10+C11</f>
        <v>141033950</v>
      </c>
      <c r="D5" s="421">
        <f>+D6+D7+D8+D9+D10+D11</f>
        <v>130766465</v>
      </c>
      <c r="E5" s="278">
        <f>+E6+E7+E8+E9+E10+E11</f>
        <v>146461524</v>
      </c>
    </row>
    <row r="6" spans="1:5" s="1" customFormat="1" ht="12" customHeight="1" x14ac:dyDescent="0.2">
      <c r="A6" s="15" t="s">
        <v>99</v>
      </c>
      <c r="B6" s="441" t="s">
        <v>251</v>
      </c>
      <c r="C6" s="423">
        <v>24620575</v>
      </c>
      <c r="D6" s="423">
        <v>26672743</v>
      </c>
      <c r="E6" s="280">
        <v>27640716</v>
      </c>
    </row>
    <row r="7" spans="1:5" s="1" customFormat="1" ht="12" customHeight="1" x14ac:dyDescent="0.2">
      <c r="A7" s="14" t="s">
        <v>100</v>
      </c>
      <c r="B7" s="442" t="s">
        <v>252</v>
      </c>
      <c r="C7" s="422">
        <v>37741879</v>
      </c>
      <c r="D7" s="422">
        <v>36274039</v>
      </c>
      <c r="E7" s="279">
        <v>35265384</v>
      </c>
    </row>
    <row r="8" spans="1:5" s="1" customFormat="1" ht="12" customHeight="1" x14ac:dyDescent="0.2">
      <c r="A8" s="14" t="s">
        <v>101</v>
      </c>
      <c r="B8" s="442" t="s">
        <v>253</v>
      </c>
      <c r="C8" s="422">
        <v>50022973</v>
      </c>
      <c r="D8" s="422">
        <v>45735410</v>
      </c>
      <c r="E8" s="279">
        <v>46381626</v>
      </c>
    </row>
    <row r="9" spans="1:5" s="1" customFormat="1" ht="12" customHeight="1" x14ac:dyDescent="0.2">
      <c r="A9" s="14" t="s">
        <v>102</v>
      </c>
      <c r="B9" s="442" t="s">
        <v>254</v>
      </c>
      <c r="C9" s="422">
        <v>1870740</v>
      </c>
      <c r="D9" s="422">
        <v>1829700</v>
      </c>
      <c r="E9" s="279">
        <v>1879130</v>
      </c>
    </row>
    <row r="10" spans="1:5" s="1" customFormat="1" ht="12" customHeight="1" x14ac:dyDescent="0.2">
      <c r="A10" s="14" t="s">
        <v>147</v>
      </c>
      <c r="B10" s="308" t="s">
        <v>432</v>
      </c>
      <c r="C10" s="422">
        <v>26093636</v>
      </c>
      <c r="D10" s="422">
        <v>20158079</v>
      </c>
      <c r="E10" s="279">
        <v>34704002</v>
      </c>
    </row>
    <row r="11" spans="1:5" s="1" customFormat="1" ht="12" customHeight="1" thickBot="1" x14ac:dyDescent="0.25">
      <c r="A11" s="16" t="s">
        <v>103</v>
      </c>
      <c r="B11" s="309" t="s">
        <v>433</v>
      </c>
      <c r="C11" s="422">
        <v>684147</v>
      </c>
      <c r="D11" s="422">
        <v>96494</v>
      </c>
      <c r="E11" s="279">
        <v>590666</v>
      </c>
    </row>
    <row r="12" spans="1:5" s="1" customFormat="1" ht="12" customHeight="1" thickBot="1" x14ac:dyDescent="0.25">
      <c r="A12" s="20" t="s">
        <v>20</v>
      </c>
      <c r="B12" s="307" t="s">
        <v>255</v>
      </c>
      <c r="C12" s="421">
        <f>+C13+C14+C15+C16+C17</f>
        <v>157935615</v>
      </c>
      <c r="D12" s="421">
        <f>+D13+D14+D15+D16+D17</f>
        <v>158282432</v>
      </c>
      <c r="E12" s="278">
        <f>+E13+E14+E15+E16+E17</f>
        <v>420261167</v>
      </c>
    </row>
    <row r="13" spans="1:5" s="1" customFormat="1" ht="12" customHeight="1" x14ac:dyDescent="0.2">
      <c r="A13" s="15" t="s">
        <v>105</v>
      </c>
      <c r="B13" s="441" t="s">
        <v>256</v>
      </c>
      <c r="C13" s="423"/>
      <c r="D13" s="423"/>
      <c r="E13" s="280"/>
    </row>
    <row r="14" spans="1:5" s="1" customFormat="1" ht="12" customHeight="1" x14ac:dyDescent="0.2">
      <c r="A14" s="14" t="s">
        <v>106</v>
      </c>
      <c r="B14" s="442" t="s">
        <v>257</v>
      </c>
      <c r="C14" s="422"/>
      <c r="D14" s="422"/>
      <c r="E14" s="279"/>
    </row>
    <row r="15" spans="1:5" s="1" customFormat="1" ht="12" customHeight="1" x14ac:dyDescent="0.2">
      <c r="A15" s="14" t="s">
        <v>107</v>
      </c>
      <c r="B15" s="442" t="s">
        <v>422</v>
      </c>
      <c r="C15" s="422"/>
      <c r="D15" s="422"/>
      <c r="E15" s="279"/>
    </row>
    <row r="16" spans="1:5" s="1" customFormat="1" ht="12" customHeight="1" x14ac:dyDescent="0.2">
      <c r="A16" s="14" t="s">
        <v>108</v>
      </c>
      <c r="B16" s="442" t="s">
        <v>423</v>
      </c>
      <c r="C16" s="422"/>
      <c r="D16" s="422"/>
      <c r="E16" s="279"/>
    </row>
    <row r="17" spans="1:5" s="1" customFormat="1" ht="12" customHeight="1" x14ac:dyDescent="0.2">
      <c r="A17" s="14" t="s">
        <v>109</v>
      </c>
      <c r="B17" s="442" t="s">
        <v>258</v>
      </c>
      <c r="C17" s="422">
        <v>157935615</v>
      </c>
      <c r="D17" s="422">
        <v>158282432</v>
      </c>
      <c r="E17" s="279">
        <v>420261167</v>
      </c>
    </row>
    <row r="18" spans="1:5" s="1" customFormat="1" ht="12" customHeight="1" thickBot="1" x14ac:dyDescent="0.25">
      <c r="A18" s="16" t="s">
        <v>118</v>
      </c>
      <c r="B18" s="309" t="s">
        <v>259</v>
      </c>
      <c r="C18" s="424">
        <v>1205480</v>
      </c>
      <c r="D18" s="424">
        <v>422141</v>
      </c>
      <c r="E18" s="281">
        <v>332538956</v>
      </c>
    </row>
    <row r="19" spans="1:5" s="1" customFormat="1" ht="12" customHeight="1" thickBot="1" x14ac:dyDescent="0.25">
      <c r="A19" s="20" t="s">
        <v>21</v>
      </c>
      <c r="B19" s="21" t="s">
        <v>260</v>
      </c>
      <c r="C19" s="421">
        <f>+C20+C21+C22+C23+C24</f>
        <v>22190243</v>
      </c>
      <c r="D19" s="421">
        <f>+D20+D21+D22+D23+D24</f>
        <v>165374000</v>
      </c>
      <c r="E19" s="278">
        <f>+E20+E21+E22+E23+E24</f>
        <v>2256000</v>
      </c>
    </row>
    <row r="20" spans="1:5" s="1" customFormat="1" ht="12" customHeight="1" x14ac:dyDescent="0.2">
      <c r="A20" s="15" t="s">
        <v>88</v>
      </c>
      <c r="B20" s="441" t="s">
        <v>261</v>
      </c>
      <c r="C20" s="423">
        <v>20000000</v>
      </c>
      <c r="D20" s="423">
        <v>1774000</v>
      </c>
      <c r="E20" s="280">
        <v>2256000</v>
      </c>
    </row>
    <row r="21" spans="1:5" s="1" customFormat="1" ht="12" customHeight="1" x14ac:dyDescent="0.2">
      <c r="A21" s="14" t="s">
        <v>89</v>
      </c>
      <c r="B21" s="442" t="s">
        <v>262</v>
      </c>
      <c r="C21" s="422"/>
      <c r="D21" s="422"/>
      <c r="E21" s="279"/>
    </row>
    <row r="22" spans="1:5" s="1" customFormat="1" ht="12" customHeight="1" x14ac:dyDescent="0.2">
      <c r="A22" s="14" t="s">
        <v>90</v>
      </c>
      <c r="B22" s="442" t="s">
        <v>424</v>
      </c>
      <c r="C22" s="422"/>
      <c r="D22" s="422"/>
      <c r="E22" s="279"/>
    </row>
    <row r="23" spans="1:5" s="1" customFormat="1" ht="12" customHeight="1" x14ac:dyDescent="0.2">
      <c r="A23" s="14" t="s">
        <v>91</v>
      </c>
      <c r="B23" s="442" t="s">
        <v>425</v>
      </c>
      <c r="C23" s="422"/>
      <c r="D23" s="422"/>
      <c r="E23" s="279"/>
    </row>
    <row r="24" spans="1:5" s="1" customFormat="1" ht="12" customHeight="1" x14ac:dyDescent="0.2">
      <c r="A24" s="14" t="s">
        <v>170</v>
      </c>
      <c r="B24" s="442" t="s">
        <v>263</v>
      </c>
      <c r="C24" s="422">
        <v>2190243</v>
      </c>
      <c r="D24" s="422">
        <v>163600000</v>
      </c>
      <c r="E24" s="279"/>
    </row>
    <row r="25" spans="1:5" s="1" customFormat="1" ht="12" customHeight="1" thickBot="1" x14ac:dyDescent="0.25">
      <c r="A25" s="16" t="s">
        <v>171</v>
      </c>
      <c r="B25" s="443" t="s">
        <v>264</v>
      </c>
      <c r="C25" s="424">
        <v>2190243</v>
      </c>
      <c r="D25" s="424">
        <v>136000000</v>
      </c>
      <c r="E25" s="281"/>
    </row>
    <row r="26" spans="1:5" s="1" customFormat="1" ht="12" customHeight="1" thickBot="1" x14ac:dyDescent="0.25">
      <c r="A26" s="20" t="s">
        <v>172</v>
      </c>
      <c r="B26" s="21" t="s">
        <v>265</v>
      </c>
      <c r="C26" s="428">
        <f>SUM(C27:C33)</f>
        <v>19849941</v>
      </c>
      <c r="D26" s="428">
        <f>SUM(D27:D33)</f>
        <v>15071993</v>
      </c>
      <c r="E26" s="472">
        <f>SUM(E27:E33)</f>
        <v>16821895</v>
      </c>
    </row>
    <row r="27" spans="1:5" s="1" customFormat="1" ht="12" customHeight="1" x14ac:dyDescent="0.2">
      <c r="A27" s="15" t="s">
        <v>266</v>
      </c>
      <c r="B27" s="441" t="s">
        <v>580</v>
      </c>
      <c r="C27" s="423">
        <v>7363300</v>
      </c>
      <c r="D27" s="423">
        <v>2192807</v>
      </c>
      <c r="E27" s="313">
        <v>2625515</v>
      </c>
    </row>
    <row r="28" spans="1:5" s="1" customFormat="1" ht="12" customHeight="1" x14ac:dyDescent="0.2">
      <c r="A28" s="14" t="s">
        <v>267</v>
      </c>
      <c r="B28" s="442" t="s">
        <v>558</v>
      </c>
      <c r="C28" s="422"/>
      <c r="D28" s="422">
        <v>60000</v>
      </c>
      <c r="E28" s="314"/>
    </row>
    <row r="29" spans="1:5" s="1" customFormat="1" ht="12" customHeight="1" x14ac:dyDescent="0.2">
      <c r="A29" s="14" t="s">
        <v>268</v>
      </c>
      <c r="B29" s="442" t="s">
        <v>559</v>
      </c>
      <c r="C29" s="422">
        <v>9495136</v>
      </c>
      <c r="D29" s="422">
        <v>10249189</v>
      </c>
      <c r="E29" s="314">
        <v>10645415</v>
      </c>
    </row>
    <row r="30" spans="1:5" s="1" customFormat="1" ht="12" customHeight="1" x14ac:dyDescent="0.2">
      <c r="A30" s="14" t="s">
        <v>269</v>
      </c>
      <c r="B30" s="442" t="s">
        <v>560</v>
      </c>
      <c r="C30" s="422"/>
      <c r="D30" s="422"/>
      <c r="E30" s="314"/>
    </row>
    <row r="31" spans="1:5" s="1" customFormat="1" ht="12" customHeight="1" x14ac:dyDescent="0.2">
      <c r="A31" s="14" t="s">
        <v>554</v>
      </c>
      <c r="B31" s="442" t="s">
        <v>270</v>
      </c>
      <c r="C31" s="422">
        <v>1813715</v>
      </c>
      <c r="D31" s="422">
        <v>1616318</v>
      </c>
      <c r="E31" s="314">
        <v>2259190</v>
      </c>
    </row>
    <row r="32" spans="1:5" s="1" customFormat="1" ht="12" customHeight="1" x14ac:dyDescent="0.2">
      <c r="A32" s="14" t="s">
        <v>555</v>
      </c>
      <c r="B32" s="442" t="s">
        <v>271</v>
      </c>
      <c r="C32" s="422"/>
      <c r="D32" s="422"/>
      <c r="E32" s="314"/>
    </row>
    <row r="33" spans="1:5" s="1" customFormat="1" ht="12" customHeight="1" thickBot="1" x14ac:dyDescent="0.25">
      <c r="A33" s="16" t="s">
        <v>556</v>
      </c>
      <c r="B33" s="443" t="s">
        <v>272</v>
      </c>
      <c r="C33" s="424">
        <v>1177790</v>
      </c>
      <c r="D33" s="424">
        <v>953679</v>
      </c>
      <c r="E33" s="320">
        <v>1291775</v>
      </c>
    </row>
    <row r="34" spans="1:5" s="1" customFormat="1" ht="12" customHeight="1" thickBot="1" x14ac:dyDescent="0.25">
      <c r="A34" s="20" t="s">
        <v>23</v>
      </c>
      <c r="B34" s="21" t="s">
        <v>434</v>
      </c>
      <c r="C34" s="421">
        <f>SUM(C35:C45)</f>
        <v>23930919</v>
      </c>
      <c r="D34" s="421">
        <f>SUM(D35:D45)</f>
        <v>32063179</v>
      </c>
      <c r="E34" s="278">
        <f>SUM(E35:E45)</f>
        <v>34831025</v>
      </c>
    </row>
    <row r="35" spans="1:5" s="1" customFormat="1" ht="12" customHeight="1" x14ac:dyDescent="0.2">
      <c r="A35" s="15" t="s">
        <v>92</v>
      </c>
      <c r="B35" s="441" t="s">
        <v>275</v>
      </c>
      <c r="C35" s="423">
        <v>284670</v>
      </c>
      <c r="D35" s="423">
        <v>179317</v>
      </c>
      <c r="E35" s="280">
        <v>184700</v>
      </c>
    </row>
    <row r="36" spans="1:5" s="1" customFormat="1" ht="12" customHeight="1" x14ac:dyDescent="0.2">
      <c r="A36" s="14" t="s">
        <v>93</v>
      </c>
      <c r="B36" s="442" t="s">
        <v>276</v>
      </c>
      <c r="C36" s="422">
        <v>10063089</v>
      </c>
      <c r="D36" s="422">
        <v>16594023</v>
      </c>
      <c r="E36" s="279">
        <v>18337449</v>
      </c>
    </row>
    <row r="37" spans="1:5" s="1" customFormat="1" ht="12" customHeight="1" x14ac:dyDescent="0.2">
      <c r="A37" s="14" t="s">
        <v>94</v>
      </c>
      <c r="B37" s="442" t="s">
        <v>277</v>
      </c>
      <c r="C37" s="422">
        <v>4155756</v>
      </c>
      <c r="D37" s="422">
        <v>3827141</v>
      </c>
      <c r="E37" s="279">
        <v>3732245</v>
      </c>
    </row>
    <row r="38" spans="1:5" s="1" customFormat="1" ht="12" customHeight="1" x14ac:dyDescent="0.2">
      <c r="A38" s="14" t="s">
        <v>174</v>
      </c>
      <c r="B38" s="442" t="s">
        <v>278</v>
      </c>
      <c r="C38" s="422"/>
      <c r="D38" s="422"/>
      <c r="E38" s="279"/>
    </row>
    <row r="39" spans="1:5" s="1" customFormat="1" ht="12" customHeight="1" x14ac:dyDescent="0.2">
      <c r="A39" s="14" t="s">
        <v>175</v>
      </c>
      <c r="B39" s="442" t="s">
        <v>279</v>
      </c>
      <c r="C39" s="422">
        <v>4951975</v>
      </c>
      <c r="D39" s="422">
        <v>5953936</v>
      </c>
      <c r="E39" s="279">
        <v>6474200</v>
      </c>
    </row>
    <row r="40" spans="1:5" s="1" customFormat="1" ht="12" customHeight="1" x14ac:dyDescent="0.2">
      <c r="A40" s="14" t="s">
        <v>176</v>
      </c>
      <c r="B40" s="442" t="s">
        <v>280</v>
      </c>
      <c r="C40" s="422">
        <v>3595731</v>
      </c>
      <c r="D40" s="422">
        <v>5461804</v>
      </c>
      <c r="E40" s="279">
        <v>6102431</v>
      </c>
    </row>
    <row r="41" spans="1:5" s="1" customFormat="1" ht="12" customHeight="1" x14ac:dyDescent="0.2">
      <c r="A41" s="14" t="s">
        <v>177</v>
      </c>
      <c r="B41" s="442" t="s">
        <v>281</v>
      </c>
      <c r="C41" s="422">
        <v>136000</v>
      </c>
      <c r="D41" s="422">
        <v>39000</v>
      </c>
      <c r="E41" s="279"/>
    </row>
    <row r="42" spans="1:5" s="1" customFormat="1" ht="12" customHeight="1" x14ac:dyDescent="0.2">
      <c r="A42" s="14" t="s">
        <v>178</v>
      </c>
      <c r="B42" s="442" t="s">
        <v>561</v>
      </c>
      <c r="C42" s="422">
        <v>3966</v>
      </c>
      <c r="D42" s="422">
        <v>7958</v>
      </c>
      <c r="E42" s="279"/>
    </row>
    <row r="43" spans="1:5" s="1" customFormat="1" ht="12" customHeight="1" x14ac:dyDescent="0.2">
      <c r="A43" s="14" t="s">
        <v>273</v>
      </c>
      <c r="B43" s="442" t="s">
        <v>283</v>
      </c>
      <c r="C43" s="425">
        <v>191260</v>
      </c>
      <c r="D43" s="425"/>
      <c r="E43" s="282"/>
    </row>
    <row r="44" spans="1:5" s="1" customFormat="1" ht="12" customHeight="1" x14ac:dyDescent="0.2">
      <c r="A44" s="16" t="s">
        <v>274</v>
      </c>
      <c r="B44" s="443" t="s">
        <v>436</v>
      </c>
      <c r="C44" s="426"/>
      <c r="D44" s="426"/>
      <c r="E44" s="283"/>
    </row>
    <row r="45" spans="1:5" s="1" customFormat="1" ht="12" customHeight="1" thickBot="1" x14ac:dyDescent="0.25">
      <c r="A45" s="16" t="s">
        <v>435</v>
      </c>
      <c r="B45" s="309" t="s">
        <v>284</v>
      </c>
      <c r="C45" s="426">
        <v>548472</v>
      </c>
      <c r="D45" s="426"/>
      <c r="E45" s="283"/>
    </row>
    <row r="46" spans="1:5" s="1" customFormat="1" ht="12" customHeight="1" thickBot="1" x14ac:dyDescent="0.25">
      <c r="A46" s="20" t="s">
        <v>24</v>
      </c>
      <c r="B46" s="21" t="s">
        <v>285</v>
      </c>
      <c r="C46" s="421">
        <f>SUM(C47:C51)</f>
        <v>0</v>
      </c>
      <c r="D46" s="421">
        <f>SUM(D47:D51)</f>
        <v>0</v>
      </c>
      <c r="E46" s="278">
        <f>SUM(E47:E51)</f>
        <v>0</v>
      </c>
    </row>
    <row r="47" spans="1:5" s="1" customFormat="1" ht="12" customHeight="1" x14ac:dyDescent="0.2">
      <c r="A47" s="15" t="s">
        <v>95</v>
      </c>
      <c r="B47" s="441" t="s">
        <v>289</v>
      </c>
      <c r="C47" s="487"/>
      <c r="D47" s="487"/>
      <c r="E47" s="305"/>
    </row>
    <row r="48" spans="1:5" s="1" customFormat="1" ht="12" customHeight="1" x14ac:dyDescent="0.2">
      <c r="A48" s="14" t="s">
        <v>96</v>
      </c>
      <c r="B48" s="442" t="s">
        <v>290</v>
      </c>
      <c r="C48" s="425"/>
      <c r="D48" s="425"/>
      <c r="E48" s="282"/>
    </row>
    <row r="49" spans="1:5" s="1" customFormat="1" ht="12" customHeight="1" x14ac:dyDescent="0.2">
      <c r="A49" s="14" t="s">
        <v>286</v>
      </c>
      <c r="B49" s="442" t="s">
        <v>291</v>
      </c>
      <c r="C49" s="425"/>
      <c r="D49" s="425"/>
      <c r="E49" s="282"/>
    </row>
    <row r="50" spans="1:5" s="1" customFormat="1" ht="12" customHeight="1" x14ac:dyDescent="0.2">
      <c r="A50" s="14" t="s">
        <v>287</v>
      </c>
      <c r="B50" s="442" t="s">
        <v>292</v>
      </c>
      <c r="C50" s="425"/>
      <c r="D50" s="425"/>
      <c r="E50" s="282"/>
    </row>
    <row r="51" spans="1:5" s="1" customFormat="1" ht="12" customHeight="1" thickBot="1" x14ac:dyDescent="0.25">
      <c r="A51" s="16" t="s">
        <v>288</v>
      </c>
      <c r="B51" s="309" t="s">
        <v>293</v>
      </c>
      <c r="C51" s="426"/>
      <c r="D51" s="426"/>
      <c r="E51" s="283"/>
    </row>
    <row r="52" spans="1:5" s="1" customFormat="1" ht="12" customHeight="1" thickBot="1" x14ac:dyDescent="0.25">
      <c r="A52" s="20" t="s">
        <v>179</v>
      </c>
      <c r="B52" s="21" t="s">
        <v>294</v>
      </c>
      <c r="C52" s="421">
        <f>SUM(C53:C55)</f>
        <v>3917467</v>
      </c>
      <c r="D52" s="421">
        <f>SUM(D53:D55)</f>
        <v>4706000</v>
      </c>
      <c r="E52" s="278">
        <f>SUM(E53:E55)</f>
        <v>4667000</v>
      </c>
    </row>
    <row r="53" spans="1:5" s="1" customFormat="1" ht="12" customHeight="1" x14ac:dyDescent="0.2">
      <c r="A53" s="15" t="s">
        <v>97</v>
      </c>
      <c r="B53" s="441" t="s">
        <v>295</v>
      </c>
      <c r="C53" s="423"/>
      <c r="D53" s="423"/>
      <c r="E53" s="280"/>
    </row>
    <row r="54" spans="1:5" s="1" customFormat="1" ht="12" customHeight="1" x14ac:dyDescent="0.2">
      <c r="A54" s="14" t="s">
        <v>98</v>
      </c>
      <c r="B54" s="442" t="s">
        <v>426</v>
      </c>
      <c r="C54" s="422"/>
      <c r="D54" s="422"/>
      <c r="E54" s="279"/>
    </row>
    <row r="55" spans="1:5" s="1" customFormat="1" ht="12" customHeight="1" x14ac:dyDescent="0.2">
      <c r="A55" s="14" t="s">
        <v>298</v>
      </c>
      <c r="B55" s="442" t="s">
        <v>296</v>
      </c>
      <c r="C55" s="422">
        <v>3917467</v>
      </c>
      <c r="D55" s="422">
        <v>4706000</v>
      </c>
      <c r="E55" s="279">
        <v>4667000</v>
      </c>
    </row>
    <row r="56" spans="1:5" s="1" customFormat="1" ht="12" customHeight="1" thickBot="1" x14ac:dyDescent="0.25">
      <c r="A56" s="16" t="s">
        <v>299</v>
      </c>
      <c r="B56" s="309" t="s">
        <v>297</v>
      </c>
      <c r="C56" s="424"/>
      <c r="D56" s="424"/>
      <c r="E56" s="281"/>
    </row>
    <row r="57" spans="1:5" s="1" customFormat="1" ht="12" customHeight="1" thickBot="1" x14ac:dyDescent="0.25">
      <c r="A57" s="20" t="s">
        <v>26</v>
      </c>
      <c r="B57" s="307" t="s">
        <v>300</v>
      </c>
      <c r="C57" s="421">
        <f>SUM(C58:C60)</f>
        <v>0</v>
      </c>
      <c r="D57" s="421">
        <f>SUM(D58:D60)</f>
        <v>1047220</v>
      </c>
      <c r="E57" s="278">
        <f>SUM(E58:E60)</f>
        <v>2500000</v>
      </c>
    </row>
    <row r="58" spans="1:5" s="1" customFormat="1" ht="12" customHeight="1" x14ac:dyDescent="0.2">
      <c r="A58" s="15" t="s">
        <v>180</v>
      </c>
      <c r="B58" s="441" t="s">
        <v>302</v>
      </c>
      <c r="C58" s="425"/>
      <c r="D58" s="425"/>
      <c r="E58" s="282"/>
    </row>
    <row r="59" spans="1:5" s="1" customFormat="1" ht="12" customHeight="1" x14ac:dyDescent="0.2">
      <c r="A59" s="14" t="s">
        <v>181</v>
      </c>
      <c r="B59" s="442" t="s">
        <v>427</v>
      </c>
      <c r="C59" s="425"/>
      <c r="D59" s="425"/>
      <c r="E59" s="282"/>
    </row>
    <row r="60" spans="1:5" s="1" customFormat="1" ht="12" customHeight="1" x14ac:dyDescent="0.2">
      <c r="A60" s="14" t="s">
        <v>228</v>
      </c>
      <c r="B60" s="442" t="s">
        <v>303</v>
      </c>
      <c r="C60" s="425"/>
      <c r="D60" s="425">
        <v>1047220</v>
      </c>
      <c r="E60" s="282">
        <v>2500000</v>
      </c>
    </row>
    <row r="61" spans="1:5" s="1" customFormat="1" ht="12" customHeight="1" thickBot="1" x14ac:dyDescent="0.25">
      <c r="A61" s="16" t="s">
        <v>301</v>
      </c>
      <c r="B61" s="309" t="s">
        <v>304</v>
      </c>
      <c r="C61" s="425"/>
      <c r="D61" s="425"/>
      <c r="E61" s="282"/>
    </row>
    <row r="62" spans="1:5" s="1" customFormat="1" ht="12" customHeight="1" thickBot="1" x14ac:dyDescent="0.25">
      <c r="A62" s="513" t="s">
        <v>476</v>
      </c>
      <c r="B62" s="21" t="s">
        <v>305</v>
      </c>
      <c r="C62" s="428">
        <f>+C5+C12+C19+C26+C34+C46+C52+C57</f>
        <v>368858135</v>
      </c>
      <c r="D62" s="428">
        <f>+D5+D12+D19+D26+D34+D46+D52+D57</f>
        <v>507311289</v>
      </c>
      <c r="E62" s="472">
        <f>+E5+E12+E19+E26+E34+E46+E52+E57</f>
        <v>627798611</v>
      </c>
    </row>
    <row r="63" spans="1:5" s="1" customFormat="1" ht="12" customHeight="1" thickBot="1" x14ac:dyDescent="0.25">
      <c r="A63" s="488" t="s">
        <v>306</v>
      </c>
      <c r="B63" s="307" t="s">
        <v>545</v>
      </c>
      <c r="C63" s="421">
        <f>SUM(C64:C66)</f>
        <v>0</v>
      </c>
      <c r="D63" s="421">
        <f>SUM(D64:D66)</f>
        <v>0</v>
      </c>
      <c r="E63" s="278">
        <f>SUM(E64:E66)</f>
        <v>0</v>
      </c>
    </row>
    <row r="64" spans="1:5" s="1" customFormat="1" ht="12" customHeight="1" x14ac:dyDescent="0.2">
      <c r="A64" s="15" t="s">
        <v>335</v>
      </c>
      <c r="B64" s="441" t="s">
        <v>308</v>
      </c>
      <c r="C64" s="425"/>
      <c r="D64" s="425"/>
      <c r="E64" s="282"/>
    </row>
    <row r="65" spans="1:7" s="1" customFormat="1" ht="12" customHeight="1" x14ac:dyDescent="0.2">
      <c r="A65" s="14" t="s">
        <v>344</v>
      </c>
      <c r="B65" s="442" t="s">
        <v>309</v>
      </c>
      <c r="C65" s="425"/>
      <c r="D65" s="425"/>
      <c r="E65" s="282"/>
    </row>
    <row r="66" spans="1:7" s="1" customFormat="1" ht="12" customHeight="1" thickBot="1" x14ac:dyDescent="0.25">
      <c r="A66" s="16" t="s">
        <v>345</v>
      </c>
      <c r="B66" s="507" t="s">
        <v>461</v>
      </c>
      <c r="C66" s="425"/>
      <c r="D66" s="425"/>
      <c r="E66" s="282"/>
    </row>
    <row r="67" spans="1:7" s="1" customFormat="1" ht="12" customHeight="1" thickBot="1" x14ac:dyDescent="0.25">
      <c r="A67" s="488" t="s">
        <v>311</v>
      </c>
      <c r="B67" s="307" t="s">
        <v>312</v>
      </c>
      <c r="C67" s="421">
        <f>SUM(C68:C71)</f>
        <v>0</v>
      </c>
      <c r="D67" s="421">
        <f>SUM(D68:D71)</f>
        <v>0</v>
      </c>
      <c r="E67" s="278">
        <f>SUM(E68:E71)</f>
        <v>0</v>
      </c>
    </row>
    <row r="68" spans="1:7" s="1" customFormat="1" ht="12" customHeight="1" x14ac:dyDescent="0.2">
      <c r="A68" s="15" t="s">
        <v>148</v>
      </c>
      <c r="B68" s="596" t="s">
        <v>313</v>
      </c>
      <c r="C68" s="425"/>
      <c r="D68" s="425"/>
      <c r="E68" s="282"/>
    </row>
    <row r="69" spans="1:7" s="1" customFormat="1" ht="13.5" customHeight="1" x14ac:dyDescent="0.25">
      <c r="A69" s="14" t="s">
        <v>149</v>
      </c>
      <c r="B69" s="596" t="s">
        <v>572</v>
      </c>
      <c r="C69" s="425"/>
      <c r="D69" s="425"/>
      <c r="E69" s="282"/>
      <c r="G69" s="42"/>
    </row>
    <row r="70" spans="1:7" s="1" customFormat="1" ht="12" customHeight="1" x14ac:dyDescent="0.2">
      <c r="A70" s="14" t="s">
        <v>336</v>
      </c>
      <c r="B70" s="596" t="s">
        <v>314</v>
      </c>
      <c r="C70" s="425"/>
      <c r="D70" s="425"/>
      <c r="E70" s="282"/>
    </row>
    <row r="71" spans="1:7" s="1" customFormat="1" ht="12" customHeight="1" thickBot="1" x14ac:dyDescent="0.25">
      <c r="A71" s="16" t="s">
        <v>337</v>
      </c>
      <c r="B71" s="597" t="s">
        <v>573</v>
      </c>
      <c r="C71" s="425"/>
      <c r="D71" s="425"/>
      <c r="E71" s="282"/>
    </row>
    <row r="72" spans="1:7" s="1" customFormat="1" ht="12" customHeight="1" thickBot="1" x14ac:dyDescent="0.25">
      <c r="A72" s="488" t="s">
        <v>315</v>
      </c>
      <c r="B72" s="307" t="s">
        <v>316</v>
      </c>
      <c r="C72" s="421">
        <f>SUM(C73:C74)</f>
        <v>52130078</v>
      </c>
      <c r="D72" s="421">
        <f>SUM(D73:D74)</f>
        <v>35735297</v>
      </c>
      <c r="E72" s="278">
        <f>SUM(E73:E74)</f>
        <v>168378201</v>
      </c>
    </row>
    <row r="73" spans="1:7" s="1" customFormat="1" ht="12" customHeight="1" x14ac:dyDescent="0.2">
      <c r="A73" s="15" t="s">
        <v>338</v>
      </c>
      <c r="B73" s="441" t="s">
        <v>317</v>
      </c>
      <c r="C73" s="425">
        <v>52130078</v>
      </c>
      <c r="D73" s="425">
        <v>35735297</v>
      </c>
      <c r="E73" s="282">
        <v>168378201</v>
      </c>
    </row>
    <row r="74" spans="1:7" s="1" customFormat="1" ht="12" customHeight="1" thickBot="1" x14ac:dyDescent="0.25">
      <c r="A74" s="16" t="s">
        <v>339</v>
      </c>
      <c r="B74" s="309" t="s">
        <v>318</v>
      </c>
      <c r="C74" s="425"/>
      <c r="D74" s="425"/>
      <c r="E74" s="282"/>
    </row>
    <row r="75" spans="1:7" s="1" customFormat="1" ht="12" customHeight="1" thickBot="1" x14ac:dyDescent="0.25">
      <c r="A75" s="488" t="s">
        <v>319</v>
      </c>
      <c r="B75" s="307" t="s">
        <v>320</v>
      </c>
      <c r="C75" s="421">
        <f>SUM(C76:C78)</f>
        <v>3814085</v>
      </c>
      <c r="D75" s="421">
        <f>SUM(D76:D78)</f>
        <v>3886664</v>
      </c>
      <c r="E75" s="278">
        <f>SUM(E76:E78)</f>
        <v>0</v>
      </c>
    </row>
    <row r="76" spans="1:7" s="1" customFormat="1" ht="12" customHeight="1" x14ac:dyDescent="0.2">
      <c r="A76" s="15" t="s">
        <v>340</v>
      </c>
      <c r="B76" s="441" t="s">
        <v>321</v>
      </c>
      <c r="C76" s="425">
        <v>3814085</v>
      </c>
      <c r="D76" s="425">
        <v>3886664</v>
      </c>
      <c r="E76" s="282"/>
    </row>
    <row r="77" spans="1:7" s="1" customFormat="1" ht="12" customHeight="1" x14ac:dyDescent="0.2">
      <c r="A77" s="14" t="s">
        <v>341</v>
      </c>
      <c r="B77" s="442" t="s">
        <v>322</v>
      </c>
      <c r="C77" s="425"/>
      <c r="D77" s="425"/>
      <c r="E77" s="282"/>
    </row>
    <row r="78" spans="1:7" s="1" customFormat="1" ht="12" customHeight="1" thickBot="1" x14ac:dyDescent="0.25">
      <c r="A78" s="16" t="s">
        <v>342</v>
      </c>
      <c r="B78" s="309" t="s">
        <v>574</v>
      </c>
      <c r="C78" s="425"/>
      <c r="D78" s="425"/>
      <c r="E78" s="282"/>
    </row>
    <row r="79" spans="1:7" s="1" customFormat="1" ht="12" customHeight="1" thickBot="1" x14ac:dyDescent="0.25">
      <c r="A79" s="488" t="s">
        <v>323</v>
      </c>
      <c r="B79" s="307" t="s">
        <v>343</v>
      </c>
      <c r="C79" s="421">
        <f>SUM(C80:C83)</f>
        <v>0</v>
      </c>
      <c r="D79" s="421">
        <f>SUM(D80:D83)</f>
        <v>0</v>
      </c>
      <c r="E79" s="278">
        <f>SUM(E80:E83)</f>
        <v>0</v>
      </c>
    </row>
    <row r="80" spans="1:7" s="1" customFormat="1" ht="12" customHeight="1" x14ac:dyDescent="0.2">
      <c r="A80" s="445" t="s">
        <v>324</v>
      </c>
      <c r="B80" s="441" t="s">
        <v>325</v>
      </c>
      <c r="C80" s="425"/>
      <c r="D80" s="425"/>
      <c r="E80" s="282"/>
    </row>
    <row r="81" spans="1:6" s="1" customFormat="1" ht="12" customHeight="1" x14ac:dyDescent="0.2">
      <c r="A81" s="446" t="s">
        <v>326</v>
      </c>
      <c r="B81" s="442" t="s">
        <v>327</v>
      </c>
      <c r="C81" s="425"/>
      <c r="D81" s="425"/>
      <c r="E81" s="282"/>
    </row>
    <row r="82" spans="1:6" s="1" customFormat="1" ht="12" customHeight="1" x14ac:dyDescent="0.2">
      <c r="A82" s="446" t="s">
        <v>328</v>
      </c>
      <c r="B82" s="442" t="s">
        <v>329</v>
      </c>
      <c r="C82" s="425"/>
      <c r="D82" s="425"/>
      <c r="E82" s="282"/>
    </row>
    <row r="83" spans="1:6" s="1" customFormat="1" ht="12" customHeight="1" thickBot="1" x14ac:dyDescent="0.25">
      <c r="A83" s="447" t="s">
        <v>330</v>
      </c>
      <c r="B83" s="309" t="s">
        <v>331</v>
      </c>
      <c r="C83" s="425"/>
      <c r="D83" s="425"/>
      <c r="E83" s="282"/>
    </row>
    <row r="84" spans="1:6" s="1" customFormat="1" ht="12" customHeight="1" thickBot="1" x14ac:dyDescent="0.25">
      <c r="A84" s="488" t="s">
        <v>332</v>
      </c>
      <c r="B84" s="307" t="s">
        <v>475</v>
      </c>
      <c r="C84" s="490"/>
      <c r="D84" s="490"/>
      <c r="E84" s="491"/>
    </row>
    <row r="85" spans="1:6" s="1" customFormat="1" ht="12" customHeight="1" thickBot="1" x14ac:dyDescent="0.25">
      <c r="A85" s="488" t="s">
        <v>334</v>
      </c>
      <c r="B85" s="307" t="s">
        <v>333</v>
      </c>
      <c r="C85" s="490"/>
      <c r="D85" s="490"/>
      <c r="E85" s="491"/>
    </row>
    <row r="86" spans="1:6" s="1" customFormat="1" ht="12" customHeight="1" thickBot="1" x14ac:dyDescent="0.25">
      <c r="A86" s="488" t="s">
        <v>346</v>
      </c>
      <c r="B86" s="448" t="s">
        <v>478</v>
      </c>
      <c r="C86" s="428">
        <f>+C63+C67+C72+C75+C79+C85+C84</f>
        <v>55944163</v>
      </c>
      <c r="D86" s="428">
        <f>+D63+D67+D72+D75+D79+D85+D84</f>
        <v>39621961</v>
      </c>
      <c r="E86" s="472">
        <f>+E63+E67+E72+E75+E79+E85+E84</f>
        <v>168378201</v>
      </c>
    </row>
    <row r="87" spans="1:6" s="1" customFormat="1" ht="12" customHeight="1" thickBot="1" x14ac:dyDescent="0.25">
      <c r="A87" s="489" t="s">
        <v>477</v>
      </c>
      <c r="B87" s="449" t="s">
        <v>479</v>
      </c>
      <c r="C87" s="428">
        <f>+C62+C86</f>
        <v>424802298</v>
      </c>
      <c r="D87" s="428">
        <f>+D62+D86</f>
        <v>546933250</v>
      </c>
      <c r="E87" s="472">
        <f>+E62+E86</f>
        <v>796176812</v>
      </c>
    </row>
    <row r="88" spans="1:6" s="1" customFormat="1" ht="12" customHeight="1" x14ac:dyDescent="0.2">
      <c r="A88" s="390"/>
      <c r="B88" s="391"/>
      <c r="C88" s="392"/>
      <c r="D88" s="393"/>
      <c r="E88" s="394"/>
    </row>
    <row r="89" spans="1:6" s="1" customFormat="1" ht="12" customHeight="1" x14ac:dyDescent="0.2">
      <c r="A89" s="604" t="s">
        <v>48</v>
      </c>
      <c r="B89" s="604"/>
      <c r="C89" s="604"/>
      <c r="D89" s="604"/>
      <c r="E89" s="604"/>
    </row>
    <row r="90" spans="1:6" s="1" customFormat="1" ht="12" customHeight="1" thickBot="1" x14ac:dyDescent="0.25">
      <c r="A90" s="606" t="s">
        <v>152</v>
      </c>
      <c r="B90" s="606"/>
      <c r="C90" s="407"/>
      <c r="D90" s="146"/>
      <c r="E90" s="322" t="str">
        <f>E2</f>
        <v>Forintban!</v>
      </c>
    </row>
    <row r="91" spans="1:6" s="1" customFormat="1" ht="24" customHeight="1" thickBot="1" x14ac:dyDescent="0.25">
      <c r="A91" s="23" t="s">
        <v>17</v>
      </c>
      <c r="B91" s="24" t="s">
        <v>49</v>
      </c>
      <c r="C91" s="24" t="str">
        <f>+C3</f>
        <v>2016. évi tény</v>
      </c>
      <c r="D91" s="24" t="str">
        <f>+D3</f>
        <v>2017. évi várható</v>
      </c>
      <c r="E91" s="166" t="str">
        <f>+E3</f>
        <v>2018. évi előirányzat</v>
      </c>
      <c r="F91" s="154"/>
    </row>
    <row r="92" spans="1:6" s="1" customFormat="1" ht="12" customHeight="1" thickBot="1" x14ac:dyDescent="0.25">
      <c r="A92" s="32" t="s">
        <v>493</v>
      </c>
      <c r="B92" s="33" t="s">
        <v>494</v>
      </c>
      <c r="C92" s="33" t="s">
        <v>495</v>
      </c>
      <c r="D92" s="33" t="s">
        <v>497</v>
      </c>
      <c r="E92" s="473" t="s">
        <v>496</v>
      </c>
      <c r="F92" s="154"/>
    </row>
    <row r="93" spans="1:6" s="1" customFormat="1" ht="15" customHeight="1" thickBot="1" x14ac:dyDescent="0.25">
      <c r="A93" s="22" t="s">
        <v>19</v>
      </c>
      <c r="B93" s="28" t="s">
        <v>437</v>
      </c>
      <c r="C93" s="420">
        <f>C94+C95+C96+C97+C98+C111</f>
        <v>349600653</v>
      </c>
      <c r="D93" s="420">
        <f>D94+D95+D96+D97+D98+D111</f>
        <v>332764855</v>
      </c>
      <c r="E93" s="517">
        <f>E94+E95+E96+E97+E98+E111</f>
        <v>437842337</v>
      </c>
      <c r="F93" s="154"/>
    </row>
    <row r="94" spans="1:6" s="1" customFormat="1" ht="12.95" customHeight="1" x14ac:dyDescent="0.2">
      <c r="A94" s="17" t="s">
        <v>99</v>
      </c>
      <c r="B94" s="10" t="s">
        <v>50</v>
      </c>
      <c r="C94" s="524">
        <v>182188812</v>
      </c>
      <c r="D94" s="524">
        <v>168645185</v>
      </c>
      <c r="E94" s="518">
        <v>181628374</v>
      </c>
    </row>
    <row r="95" spans="1:6" ht="16.5" customHeight="1" x14ac:dyDescent="0.25">
      <c r="A95" s="14" t="s">
        <v>100</v>
      </c>
      <c r="B95" s="8" t="s">
        <v>182</v>
      </c>
      <c r="C95" s="422">
        <v>34024910</v>
      </c>
      <c r="D95" s="422">
        <v>25955532</v>
      </c>
      <c r="E95" s="279">
        <v>27646289</v>
      </c>
    </row>
    <row r="96" spans="1:6" x14ac:dyDescent="0.25">
      <c r="A96" s="14" t="s">
        <v>101</v>
      </c>
      <c r="B96" s="8" t="s">
        <v>139</v>
      </c>
      <c r="C96" s="424">
        <v>110286229</v>
      </c>
      <c r="D96" s="424">
        <v>116781706</v>
      </c>
      <c r="E96" s="281">
        <v>192098421</v>
      </c>
    </row>
    <row r="97" spans="1:5" s="41" customFormat="1" ht="12" customHeight="1" x14ac:dyDescent="0.2">
      <c r="A97" s="14" t="s">
        <v>102</v>
      </c>
      <c r="B97" s="11" t="s">
        <v>183</v>
      </c>
      <c r="C97" s="424">
        <v>14381319</v>
      </c>
      <c r="D97" s="424">
        <v>11510002</v>
      </c>
      <c r="E97" s="281">
        <v>11094245</v>
      </c>
    </row>
    <row r="98" spans="1:5" ht="12" customHeight="1" x14ac:dyDescent="0.25">
      <c r="A98" s="14" t="s">
        <v>113</v>
      </c>
      <c r="B98" s="19" t="s">
        <v>184</v>
      </c>
      <c r="C98" s="424">
        <v>8719383</v>
      </c>
      <c r="D98" s="424">
        <v>9872430</v>
      </c>
      <c r="E98" s="281">
        <v>15875008</v>
      </c>
    </row>
    <row r="99" spans="1:5" ht="12" customHeight="1" x14ac:dyDescent="0.25">
      <c r="A99" s="14" t="s">
        <v>103</v>
      </c>
      <c r="B99" s="8" t="s">
        <v>442</v>
      </c>
      <c r="C99" s="424">
        <v>1743238</v>
      </c>
      <c r="D99" s="424">
        <v>296839</v>
      </c>
      <c r="E99" s="281"/>
    </row>
    <row r="100" spans="1:5" ht="12" customHeight="1" x14ac:dyDescent="0.25">
      <c r="A100" s="14" t="s">
        <v>104</v>
      </c>
      <c r="B100" s="150" t="s">
        <v>441</v>
      </c>
      <c r="C100" s="424"/>
      <c r="D100" s="424"/>
      <c r="E100" s="281"/>
    </row>
    <row r="101" spans="1:5" ht="12" customHeight="1" x14ac:dyDescent="0.25">
      <c r="A101" s="14" t="s">
        <v>114</v>
      </c>
      <c r="B101" s="150" t="s">
        <v>440</v>
      </c>
      <c r="C101" s="424"/>
      <c r="D101" s="424"/>
      <c r="E101" s="281"/>
    </row>
    <row r="102" spans="1:5" ht="12" customHeight="1" x14ac:dyDescent="0.25">
      <c r="A102" s="14" t="s">
        <v>115</v>
      </c>
      <c r="B102" s="148" t="s">
        <v>349</v>
      </c>
      <c r="C102" s="424"/>
      <c r="D102" s="424"/>
      <c r="E102" s="281"/>
    </row>
    <row r="103" spans="1:5" ht="12" customHeight="1" x14ac:dyDescent="0.25">
      <c r="A103" s="14" t="s">
        <v>116</v>
      </c>
      <c r="B103" s="149" t="s">
        <v>350</v>
      </c>
      <c r="C103" s="424"/>
      <c r="D103" s="424"/>
      <c r="E103" s="281"/>
    </row>
    <row r="104" spans="1:5" ht="12" customHeight="1" x14ac:dyDescent="0.25">
      <c r="A104" s="14" t="s">
        <v>117</v>
      </c>
      <c r="B104" s="149" t="s">
        <v>351</v>
      </c>
      <c r="C104" s="424"/>
      <c r="D104" s="424"/>
      <c r="E104" s="281"/>
    </row>
    <row r="105" spans="1:5" ht="12" customHeight="1" x14ac:dyDescent="0.25">
      <c r="A105" s="14" t="s">
        <v>119</v>
      </c>
      <c r="B105" s="148" t="s">
        <v>352</v>
      </c>
      <c r="C105" s="424">
        <v>6288224</v>
      </c>
      <c r="D105" s="424">
        <v>9293226</v>
      </c>
      <c r="E105" s="281">
        <v>15413548</v>
      </c>
    </row>
    <row r="106" spans="1:5" ht="12" customHeight="1" x14ac:dyDescent="0.25">
      <c r="A106" s="14" t="s">
        <v>185</v>
      </c>
      <c r="B106" s="148" t="s">
        <v>353</v>
      </c>
      <c r="C106" s="424"/>
      <c r="D106" s="424"/>
      <c r="E106" s="281"/>
    </row>
    <row r="107" spans="1:5" ht="12" customHeight="1" x14ac:dyDescent="0.25">
      <c r="A107" s="14" t="s">
        <v>347</v>
      </c>
      <c r="B107" s="149" t="s">
        <v>354</v>
      </c>
      <c r="C107" s="424"/>
      <c r="D107" s="424"/>
      <c r="E107" s="281"/>
    </row>
    <row r="108" spans="1:5" ht="12" customHeight="1" x14ac:dyDescent="0.25">
      <c r="A108" s="13" t="s">
        <v>348</v>
      </c>
      <c r="B108" s="150" t="s">
        <v>355</v>
      </c>
      <c r="C108" s="424"/>
      <c r="D108" s="424"/>
      <c r="E108" s="281"/>
    </row>
    <row r="109" spans="1:5" ht="12" customHeight="1" x14ac:dyDescent="0.25">
      <c r="A109" s="14" t="s">
        <v>438</v>
      </c>
      <c r="B109" s="150" t="s">
        <v>356</v>
      </c>
      <c r="C109" s="424"/>
      <c r="D109" s="424"/>
      <c r="E109" s="281"/>
    </row>
    <row r="110" spans="1:5" ht="12" customHeight="1" x14ac:dyDescent="0.25">
      <c r="A110" s="16" t="s">
        <v>439</v>
      </c>
      <c r="B110" s="150" t="s">
        <v>357</v>
      </c>
      <c r="C110" s="424">
        <v>687921</v>
      </c>
      <c r="D110" s="424">
        <v>282365</v>
      </c>
      <c r="E110" s="281">
        <v>390000</v>
      </c>
    </row>
    <row r="111" spans="1:5" ht="12" customHeight="1" x14ac:dyDescent="0.25">
      <c r="A111" s="14" t="s">
        <v>443</v>
      </c>
      <c r="B111" s="11" t="s">
        <v>51</v>
      </c>
      <c r="C111" s="422"/>
      <c r="D111" s="422"/>
      <c r="E111" s="279">
        <v>9500000</v>
      </c>
    </row>
    <row r="112" spans="1:5" ht="12" customHeight="1" x14ac:dyDescent="0.25">
      <c r="A112" s="14" t="s">
        <v>444</v>
      </c>
      <c r="B112" s="8" t="s">
        <v>446</v>
      </c>
      <c r="C112" s="422"/>
      <c r="D112" s="422"/>
      <c r="E112" s="279"/>
    </row>
    <row r="113" spans="1:5" ht="12" customHeight="1" thickBot="1" x14ac:dyDescent="0.3">
      <c r="A113" s="18" t="s">
        <v>445</v>
      </c>
      <c r="B113" s="511" t="s">
        <v>447</v>
      </c>
      <c r="C113" s="525"/>
      <c r="D113" s="525"/>
      <c r="E113" s="519">
        <v>9500000</v>
      </c>
    </row>
    <row r="114" spans="1:5" ht="12" customHeight="1" thickBot="1" x14ac:dyDescent="0.3">
      <c r="A114" s="508" t="s">
        <v>20</v>
      </c>
      <c r="B114" s="509" t="s">
        <v>358</v>
      </c>
      <c r="C114" s="526">
        <f>+C115+C117+C119</f>
        <v>35750557</v>
      </c>
      <c r="D114" s="526">
        <f>+D115+D117+D119</f>
        <v>41976109</v>
      </c>
      <c r="E114" s="520">
        <f>+E115+E117+E119</f>
        <v>354447811</v>
      </c>
    </row>
    <row r="115" spans="1:5" ht="12" customHeight="1" x14ac:dyDescent="0.25">
      <c r="A115" s="15" t="s">
        <v>105</v>
      </c>
      <c r="B115" s="8" t="s">
        <v>227</v>
      </c>
      <c r="C115" s="423">
        <v>30576006</v>
      </c>
      <c r="D115" s="423">
        <v>41194859</v>
      </c>
      <c r="E115" s="280">
        <v>125079886</v>
      </c>
    </row>
    <row r="116" spans="1:5" x14ac:dyDescent="0.25">
      <c r="A116" s="15" t="s">
        <v>106</v>
      </c>
      <c r="B116" s="12" t="s">
        <v>362</v>
      </c>
      <c r="C116" s="423"/>
      <c r="D116" s="423"/>
      <c r="E116" s="280">
        <v>122280476</v>
      </c>
    </row>
    <row r="117" spans="1:5" ht="12" customHeight="1" x14ac:dyDescent="0.25">
      <c r="A117" s="15" t="s">
        <v>107</v>
      </c>
      <c r="B117" s="12" t="s">
        <v>186</v>
      </c>
      <c r="C117" s="422">
        <v>5084352</v>
      </c>
      <c r="D117" s="422">
        <v>781250</v>
      </c>
      <c r="E117" s="279">
        <v>229367925</v>
      </c>
    </row>
    <row r="118" spans="1:5" ht="12" customHeight="1" x14ac:dyDescent="0.25">
      <c r="A118" s="15" t="s">
        <v>108</v>
      </c>
      <c r="B118" s="12" t="s">
        <v>363</v>
      </c>
      <c r="C118" s="422"/>
      <c r="D118" s="422"/>
      <c r="E118" s="279">
        <v>219800100</v>
      </c>
    </row>
    <row r="119" spans="1:5" ht="12" customHeight="1" x14ac:dyDescent="0.25">
      <c r="A119" s="15" t="s">
        <v>109</v>
      </c>
      <c r="B119" s="309" t="s">
        <v>229</v>
      </c>
      <c r="C119" s="422">
        <v>90199</v>
      </c>
      <c r="D119" s="422"/>
      <c r="E119" s="279"/>
    </row>
    <row r="120" spans="1:5" ht="12" customHeight="1" x14ac:dyDescent="0.25">
      <c r="A120" s="15" t="s">
        <v>118</v>
      </c>
      <c r="B120" s="308" t="s">
        <v>428</v>
      </c>
      <c r="C120" s="422"/>
      <c r="D120" s="422"/>
      <c r="E120" s="279"/>
    </row>
    <row r="121" spans="1:5" ht="12" customHeight="1" x14ac:dyDescent="0.25">
      <c r="A121" s="15" t="s">
        <v>120</v>
      </c>
      <c r="B121" s="437" t="s">
        <v>368</v>
      </c>
      <c r="C121" s="422"/>
      <c r="D121" s="422"/>
      <c r="E121" s="279"/>
    </row>
    <row r="122" spans="1:5" ht="12" customHeight="1" x14ac:dyDescent="0.25">
      <c r="A122" s="15" t="s">
        <v>187</v>
      </c>
      <c r="B122" s="149" t="s">
        <v>351</v>
      </c>
      <c r="C122" s="422">
        <v>90199</v>
      </c>
      <c r="D122" s="422"/>
      <c r="E122" s="279"/>
    </row>
    <row r="123" spans="1:5" ht="12" customHeight="1" x14ac:dyDescent="0.25">
      <c r="A123" s="15" t="s">
        <v>188</v>
      </c>
      <c r="B123" s="149" t="s">
        <v>367</v>
      </c>
      <c r="C123" s="422"/>
      <c r="D123" s="422"/>
      <c r="E123" s="279"/>
    </row>
    <row r="124" spans="1:5" ht="12" customHeight="1" x14ac:dyDescent="0.25">
      <c r="A124" s="15" t="s">
        <v>189</v>
      </c>
      <c r="B124" s="149" t="s">
        <v>366</v>
      </c>
      <c r="C124" s="422"/>
      <c r="D124" s="422"/>
      <c r="E124" s="279"/>
    </row>
    <row r="125" spans="1:5" ht="12" customHeight="1" x14ac:dyDescent="0.25">
      <c r="A125" s="15" t="s">
        <v>359</v>
      </c>
      <c r="B125" s="149" t="s">
        <v>354</v>
      </c>
      <c r="C125" s="422"/>
      <c r="D125" s="422"/>
      <c r="E125" s="279"/>
    </row>
    <row r="126" spans="1:5" ht="12" customHeight="1" x14ac:dyDescent="0.25">
      <c r="A126" s="15" t="s">
        <v>360</v>
      </c>
      <c r="B126" s="149" t="s">
        <v>365</v>
      </c>
      <c r="C126" s="422"/>
      <c r="D126" s="422"/>
      <c r="E126" s="279"/>
    </row>
    <row r="127" spans="1:5" ht="12" customHeight="1" thickBot="1" x14ac:dyDescent="0.3">
      <c r="A127" s="13" t="s">
        <v>361</v>
      </c>
      <c r="B127" s="149" t="s">
        <v>364</v>
      </c>
      <c r="C127" s="424"/>
      <c r="D127" s="424"/>
      <c r="E127" s="281"/>
    </row>
    <row r="128" spans="1:5" ht="12" customHeight="1" thickBot="1" x14ac:dyDescent="0.3">
      <c r="A128" s="20" t="s">
        <v>21</v>
      </c>
      <c r="B128" s="129" t="s">
        <v>448</v>
      </c>
      <c r="C128" s="421">
        <f>+C93+C114</f>
        <v>385351210</v>
      </c>
      <c r="D128" s="421">
        <f>+D93+D114</f>
        <v>374740964</v>
      </c>
      <c r="E128" s="278">
        <f>+E93+E114</f>
        <v>792290148</v>
      </c>
    </row>
    <row r="129" spans="1:5" ht="12" customHeight="1" thickBot="1" x14ac:dyDescent="0.3">
      <c r="A129" s="20" t="s">
        <v>22</v>
      </c>
      <c r="B129" s="129" t="s">
        <v>449</v>
      </c>
      <c r="C129" s="421">
        <f>+C130+C131+C132</f>
        <v>0</v>
      </c>
      <c r="D129" s="421">
        <f>+D130+D131+D132</f>
        <v>0</v>
      </c>
      <c r="E129" s="278">
        <f>+E130+E131+E132</f>
        <v>0</v>
      </c>
    </row>
    <row r="130" spans="1:5" ht="12" customHeight="1" x14ac:dyDescent="0.25">
      <c r="A130" s="15" t="s">
        <v>266</v>
      </c>
      <c r="B130" s="12" t="s">
        <v>456</v>
      </c>
      <c r="C130" s="422"/>
      <c r="D130" s="422"/>
      <c r="E130" s="279"/>
    </row>
    <row r="131" spans="1:5" ht="12" customHeight="1" x14ac:dyDescent="0.25">
      <c r="A131" s="15" t="s">
        <v>267</v>
      </c>
      <c r="B131" s="12" t="s">
        <v>457</v>
      </c>
      <c r="C131" s="422"/>
      <c r="D131" s="422"/>
      <c r="E131" s="279"/>
    </row>
    <row r="132" spans="1:5" ht="12" customHeight="1" thickBot="1" x14ac:dyDescent="0.3">
      <c r="A132" s="13" t="s">
        <v>268</v>
      </c>
      <c r="B132" s="12" t="s">
        <v>458</v>
      </c>
      <c r="C132" s="422"/>
      <c r="D132" s="422"/>
      <c r="E132" s="279"/>
    </row>
    <row r="133" spans="1:5" ht="12" customHeight="1" thickBot="1" x14ac:dyDescent="0.3">
      <c r="A133" s="20" t="s">
        <v>23</v>
      </c>
      <c r="B133" s="129" t="s">
        <v>450</v>
      </c>
      <c r="C133" s="421">
        <f>SUM(C134:C139)</f>
        <v>0</v>
      </c>
      <c r="D133" s="421">
        <f>SUM(D134:D139)</f>
        <v>0</v>
      </c>
      <c r="E133" s="278">
        <f>SUM(E134:E139)</f>
        <v>0</v>
      </c>
    </row>
    <row r="134" spans="1:5" ht="12" customHeight="1" x14ac:dyDescent="0.25">
      <c r="A134" s="15" t="s">
        <v>92</v>
      </c>
      <c r="B134" s="9" t="s">
        <v>459</v>
      </c>
      <c r="C134" s="422"/>
      <c r="D134" s="422"/>
      <c r="E134" s="279"/>
    </row>
    <row r="135" spans="1:5" ht="12" customHeight="1" x14ac:dyDescent="0.25">
      <c r="A135" s="15" t="s">
        <v>93</v>
      </c>
      <c r="B135" s="9" t="s">
        <v>451</v>
      </c>
      <c r="C135" s="422"/>
      <c r="D135" s="422"/>
      <c r="E135" s="279"/>
    </row>
    <row r="136" spans="1:5" ht="12" customHeight="1" x14ac:dyDescent="0.25">
      <c r="A136" s="15" t="s">
        <v>94</v>
      </c>
      <c r="B136" s="9" t="s">
        <v>452</v>
      </c>
      <c r="C136" s="422"/>
      <c r="D136" s="422"/>
      <c r="E136" s="279"/>
    </row>
    <row r="137" spans="1:5" ht="12" customHeight="1" x14ac:dyDescent="0.25">
      <c r="A137" s="15" t="s">
        <v>174</v>
      </c>
      <c r="B137" s="9" t="s">
        <v>453</v>
      </c>
      <c r="C137" s="422"/>
      <c r="D137" s="422"/>
      <c r="E137" s="279"/>
    </row>
    <row r="138" spans="1:5" ht="12" customHeight="1" x14ac:dyDescent="0.25">
      <c r="A138" s="15" t="s">
        <v>175</v>
      </c>
      <c r="B138" s="9" t="s">
        <v>454</v>
      </c>
      <c r="C138" s="422"/>
      <c r="D138" s="422"/>
      <c r="E138" s="279"/>
    </row>
    <row r="139" spans="1:5" ht="12" customHeight="1" thickBot="1" x14ac:dyDescent="0.3">
      <c r="A139" s="13" t="s">
        <v>176</v>
      </c>
      <c r="B139" s="9" t="s">
        <v>455</v>
      </c>
      <c r="C139" s="422"/>
      <c r="D139" s="422"/>
      <c r="E139" s="279"/>
    </row>
    <row r="140" spans="1:5" ht="12" customHeight="1" thickBot="1" x14ac:dyDescent="0.3">
      <c r="A140" s="20" t="s">
        <v>24</v>
      </c>
      <c r="B140" s="129" t="s">
        <v>463</v>
      </c>
      <c r="C140" s="428">
        <f>+C141+C142+C143+C144</f>
        <v>3715791</v>
      </c>
      <c r="D140" s="428">
        <f>+D141+D142+D143+D144</f>
        <v>3814085</v>
      </c>
      <c r="E140" s="472">
        <f>+E141+E142+E143+E144</f>
        <v>3886664</v>
      </c>
    </row>
    <row r="141" spans="1:5" ht="12" customHeight="1" x14ac:dyDescent="0.25">
      <c r="A141" s="15" t="s">
        <v>95</v>
      </c>
      <c r="B141" s="9" t="s">
        <v>369</v>
      </c>
      <c r="C141" s="422"/>
      <c r="D141" s="422"/>
      <c r="E141" s="279"/>
    </row>
    <row r="142" spans="1:5" ht="12" customHeight="1" x14ac:dyDescent="0.25">
      <c r="A142" s="15" t="s">
        <v>96</v>
      </c>
      <c r="B142" s="9" t="s">
        <v>370</v>
      </c>
      <c r="C142" s="422">
        <v>3715791</v>
      </c>
      <c r="D142" s="422">
        <v>3814085</v>
      </c>
      <c r="E142" s="279">
        <v>3886664</v>
      </c>
    </row>
    <row r="143" spans="1:5" ht="12" customHeight="1" x14ac:dyDescent="0.25">
      <c r="A143" s="15" t="s">
        <v>286</v>
      </c>
      <c r="B143" s="9" t="s">
        <v>464</v>
      </c>
      <c r="C143" s="422"/>
      <c r="D143" s="422"/>
      <c r="E143" s="279"/>
    </row>
    <row r="144" spans="1:5" ht="12" customHeight="1" thickBot="1" x14ac:dyDescent="0.3">
      <c r="A144" s="13" t="s">
        <v>287</v>
      </c>
      <c r="B144" s="7" t="s">
        <v>389</v>
      </c>
      <c r="C144" s="422"/>
      <c r="D144" s="422"/>
      <c r="E144" s="279"/>
    </row>
    <row r="145" spans="1:6" ht="12" customHeight="1" thickBot="1" x14ac:dyDescent="0.3">
      <c r="A145" s="20" t="s">
        <v>25</v>
      </c>
      <c r="B145" s="129" t="s">
        <v>465</v>
      </c>
      <c r="C145" s="527">
        <f>SUM(C146:C150)</f>
        <v>0</v>
      </c>
      <c r="D145" s="527">
        <f>SUM(D146:D150)</f>
        <v>0</v>
      </c>
      <c r="E145" s="521">
        <f>SUM(E146:E150)</f>
        <v>0</v>
      </c>
    </row>
    <row r="146" spans="1:6" ht="12" customHeight="1" x14ac:dyDescent="0.25">
      <c r="A146" s="15" t="s">
        <v>97</v>
      </c>
      <c r="B146" s="9" t="s">
        <v>460</v>
      </c>
      <c r="C146" s="422"/>
      <c r="D146" s="422"/>
      <c r="E146" s="279"/>
    </row>
    <row r="147" spans="1:6" ht="12" customHeight="1" x14ac:dyDescent="0.25">
      <c r="A147" s="15" t="s">
        <v>98</v>
      </c>
      <c r="B147" s="9" t="s">
        <v>467</v>
      </c>
      <c r="C147" s="422"/>
      <c r="D147" s="422"/>
      <c r="E147" s="279"/>
    </row>
    <row r="148" spans="1:6" ht="12" customHeight="1" x14ac:dyDescent="0.25">
      <c r="A148" s="15" t="s">
        <v>298</v>
      </c>
      <c r="B148" s="9" t="s">
        <v>462</v>
      </c>
      <c r="C148" s="422"/>
      <c r="D148" s="422"/>
      <c r="E148" s="279"/>
    </row>
    <row r="149" spans="1:6" ht="12" customHeight="1" x14ac:dyDescent="0.25">
      <c r="A149" s="15" t="s">
        <v>299</v>
      </c>
      <c r="B149" s="9" t="s">
        <v>468</v>
      </c>
      <c r="C149" s="422"/>
      <c r="D149" s="422"/>
      <c r="E149" s="279"/>
    </row>
    <row r="150" spans="1:6" ht="12" customHeight="1" thickBot="1" x14ac:dyDescent="0.3">
      <c r="A150" s="15" t="s">
        <v>466</v>
      </c>
      <c r="B150" s="9" t="s">
        <v>469</v>
      </c>
      <c r="C150" s="422"/>
      <c r="D150" s="422"/>
      <c r="E150" s="279"/>
    </row>
    <row r="151" spans="1:6" ht="12" customHeight="1" thickBot="1" x14ac:dyDescent="0.3">
      <c r="A151" s="20" t="s">
        <v>26</v>
      </c>
      <c r="B151" s="129" t="s">
        <v>470</v>
      </c>
      <c r="C151" s="528"/>
      <c r="D151" s="528"/>
      <c r="E151" s="522"/>
    </row>
    <row r="152" spans="1:6" ht="12" customHeight="1" thickBot="1" x14ac:dyDescent="0.3">
      <c r="A152" s="20" t="s">
        <v>27</v>
      </c>
      <c r="B152" s="129" t="s">
        <v>471</v>
      </c>
      <c r="C152" s="528"/>
      <c r="D152" s="528"/>
      <c r="E152" s="522"/>
    </row>
    <row r="153" spans="1:6" ht="15" customHeight="1" thickBot="1" x14ac:dyDescent="0.3">
      <c r="A153" s="20" t="s">
        <v>28</v>
      </c>
      <c r="B153" s="129" t="s">
        <v>473</v>
      </c>
      <c r="C153" s="529">
        <f>+C129+C133+C140+C145+C151+C152</f>
        <v>3715791</v>
      </c>
      <c r="D153" s="529">
        <f>+D129+D133+D140+D145+D151+D152</f>
        <v>3814085</v>
      </c>
      <c r="E153" s="523">
        <f>+E129+E133+E140+E145+E151+E152</f>
        <v>3886664</v>
      </c>
      <c r="F153" s="130"/>
    </row>
    <row r="154" spans="1:6" s="1" customFormat="1" ht="12.95" customHeight="1" thickBot="1" x14ac:dyDescent="0.25">
      <c r="A154" s="310" t="s">
        <v>29</v>
      </c>
      <c r="B154" s="403" t="s">
        <v>472</v>
      </c>
      <c r="C154" s="529">
        <f>+C128+C153</f>
        <v>389067001</v>
      </c>
      <c r="D154" s="529">
        <f>+D128+D153</f>
        <v>378555049</v>
      </c>
      <c r="E154" s="523">
        <f>+E128+E153</f>
        <v>796176812</v>
      </c>
    </row>
    <row r="155" spans="1:6" x14ac:dyDescent="0.25">
      <c r="C155" s="406"/>
    </row>
    <row r="156" spans="1:6" x14ac:dyDescent="0.25">
      <c r="C156" s="406"/>
    </row>
    <row r="157" spans="1:6" x14ac:dyDescent="0.25">
      <c r="C157" s="406"/>
    </row>
    <row r="158" spans="1:6" ht="16.5" customHeight="1" x14ac:dyDescent="0.25">
      <c r="C158" s="406"/>
    </row>
    <row r="159" spans="1:6" x14ac:dyDescent="0.25">
      <c r="C159" s="406"/>
    </row>
    <row r="160" spans="1:6" x14ac:dyDescent="0.25">
      <c r="C160" s="406"/>
    </row>
    <row r="161" spans="3:3" x14ac:dyDescent="0.25">
      <c r="C161" s="406"/>
    </row>
    <row r="162" spans="3:3" x14ac:dyDescent="0.25">
      <c r="C162" s="406"/>
    </row>
    <row r="163" spans="3:3" x14ac:dyDescent="0.25">
      <c r="C163" s="406"/>
    </row>
    <row r="164" spans="3:3" x14ac:dyDescent="0.25">
      <c r="C164" s="406"/>
    </row>
    <row r="165" spans="3:3" x14ac:dyDescent="0.25">
      <c r="C165" s="406"/>
    </row>
    <row r="166" spans="3:3" x14ac:dyDescent="0.25">
      <c r="C166" s="406"/>
    </row>
    <row r="167" spans="3:3" x14ac:dyDescent="0.25">
      <c r="C167" s="406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Monok Község Önkormányzat
2018.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59"/>
  <sheetViews>
    <sheetView topLeftCell="A124" zoomScale="130" zoomScaleNormal="130" zoomScaleSheetLayoutView="100" workbookViewId="0">
      <selection activeCell="C101" sqref="C101"/>
    </sheetView>
  </sheetViews>
  <sheetFormatPr defaultRowHeight="15.75" x14ac:dyDescent="0.25"/>
  <cols>
    <col min="1" max="1" width="9.5" style="404" customWidth="1"/>
    <col min="2" max="2" width="91.6640625" style="404" customWidth="1"/>
    <col min="3" max="3" width="21.6640625" style="405" customWidth="1"/>
    <col min="4" max="4" width="9" style="438" customWidth="1"/>
    <col min="5" max="16384" width="9.33203125" style="438"/>
  </cols>
  <sheetData>
    <row r="1" spans="1:3" ht="15.95" customHeight="1" x14ac:dyDescent="0.25">
      <c r="A1" s="604" t="s">
        <v>16</v>
      </c>
      <c r="B1" s="604"/>
      <c r="C1" s="604"/>
    </row>
    <row r="2" spans="1:3" ht="15.95" customHeight="1" thickBot="1" x14ac:dyDescent="0.3">
      <c r="A2" s="605" t="s">
        <v>151</v>
      </c>
      <c r="B2" s="605"/>
      <c r="C2" s="322" t="str">
        <f>'1.1.sz.mell.'!C2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39" customFormat="1" ht="12" customHeight="1" thickBot="1" x14ac:dyDescent="0.25">
      <c r="A4" s="433"/>
      <c r="B4" s="434" t="s">
        <v>493</v>
      </c>
      <c r="C4" s="435" t="s">
        <v>494</v>
      </c>
    </row>
    <row r="5" spans="1:3" s="440" customFormat="1" ht="12" customHeight="1" thickBot="1" x14ac:dyDescent="0.25">
      <c r="A5" s="20" t="s">
        <v>19</v>
      </c>
      <c r="B5" s="21" t="s">
        <v>250</v>
      </c>
      <c r="C5" s="312">
        <f>+C6+C7+C8+C9+C10+C11</f>
        <v>93801854</v>
      </c>
    </row>
    <row r="6" spans="1:3" s="440" customFormat="1" ht="12" customHeight="1" x14ac:dyDescent="0.2">
      <c r="A6" s="15" t="s">
        <v>99</v>
      </c>
      <c r="B6" s="441" t="s">
        <v>251</v>
      </c>
      <c r="C6" s="315">
        <v>21640716</v>
      </c>
    </row>
    <row r="7" spans="1:3" s="440" customFormat="1" ht="12" customHeight="1" x14ac:dyDescent="0.2">
      <c r="A7" s="14" t="s">
        <v>100</v>
      </c>
      <c r="B7" s="442" t="s">
        <v>252</v>
      </c>
      <c r="C7" s="314">
        <v>35265384</v>
      </c>
    </row>
    <row r="8" spans="1:3" s="440" customFormat="1" ht="12" customHeight="1" x14ac:dyDescent="0.2">
      <c r="A8" s="14" t="s">
        <v>101</v>
      </c>
      <c r="B8" s="442" t="s">
        <v>552</v>
      </c>
      <c r="C8" s="314">
        <v>36786754</v>
      </c>
    </row>
    <row r="9" spans="1:3" s="440" customFormat="1" ht="12" customHeight="1" x14ac:dyDescent="0.2">
      <c r="A9" s="14" t="s">
        <v>102</v>
      </c>
      <c r="B9" s="442" t="s">
        <v>254</v>
      </c>
      <c r="C9" s="314"/>
    </row>
    <row r="10" spans="1:3" s="440" customFormat="1" ht="12" customHeight="1" x14ac:dyDescent="0.2">
      <c r="A10" s="14" t="s">
        <v>147</v>
      </c>
      <c r="B10" s="308" t="s">
        <v>432</v>
      </c>
      <c r="C10" s="314"/>
    </row>
    <row r="11" spans="1:3" s="440" customFormat="1" ht="12" customHeight="1" thickBot="1" x14ac:dyDescent="0.25">
      <c r="A11" s="16" t="s">
        <v>103</v>
      </c>
      <c r="B11" s="309" t="s">
        <v>433</v>
      </c>
      <c r="C11" s="314">
        <v>109000</v>
      </c>
    </row>
    <row r="12" spans="1:3" s="440" customFormat="1" ht="12" customHeight="1" thickBot="1" x14ac:dyDescent="0.25">
      <c r="A12" s="20" t="s">
        <v>20</v>
      </c>
      <c r="B12" s="307" t="s">
        <v>255</v>
      </c>
      <c r="C12" s="312">
        <f>+C13+C14+C15+C16+C17</f>
        <v>83642202</v>
      </c>
    </row>
    <row r="13" spans="1:3" s="440" customFormat="1" ht="12" customHeight="1" x14ac:dyDescent="0.2">
      <c r="A13" s="15" t="s">
        <v>105</v>
      </c>
      <c r="B13" s="441" t="s">
        <v>256</v>
      </c>
      <c r="C13" s="315"/>
    </row>
    <row r="14" spans="1:3" s="440" customFormat="1" ht="12" customHeight="1" x14ac:dyDescent="0.2">
      <c r="A14" s="14" t="s">
        <v>106</v>
      </c>
      <c r="B14" s="442" t="s">
        <v>257</v>
      </c>
      <c r="C14" s="314"/>
    </row>
    <row r="15" spans="1:3" s="440" customFormat="1" ht="12" customHeight="1" x14ac:dyDescent="0.2">
      <c r="A15" s="14" t="s">
        <v>107</v>
      </c>
      <c r="B15" s="442" t="s">
        <v>422</v>
      </c>
      <c r="C15" s="314"/>
    </row>
    <row r="16" spans="1:3" s="440" customFormat="1" ht="12" customHeight="1" x14ac:dyDescent="0.2">
      <c r="A16" s="14" t="s">
        <v>108</v>
      </c>
      <c r="B16" s="442" t="s">
        <v>423</v>
      </c>
      <c r="C16" s="314"/>
    </row>
    <row r="17" spans="1:3" s="440" customFormat="1" ht="12" customHeight="1" x14ac:dyDescent="0.2">
      <c r="A17" s="14" t="s">
        <v>109</v>
      </c>
      <c r="B17" s="442" t="s">
        <v>575</v>
      </c>
      <c r="C17" s="314">
        <v>83642202</v>
      </c>
    </row>
    <row r="18" spans="1:3" s="440" customFormat="1" ht="12" customHeight="1" thickBot="1" x14ac:dyDescent="0.25">
      <c r="A18" s="16" t="s">
        <v>118</v>
      </c>
      <c r="B18" s="309" t="s">
        <v>259</v>
      </c>
      <c r="C18" s="316"/>
    </row>
    <row r="19" spans="1:3" s="440" customFormat="1" ht="12" customHeight="1" thickBot="1" x14ac:dyDescent="0.25">
      <c r="A19" s="20" t="s">
        <v>21</v>
      </c>
      <c r="B19" s="21" t="s">
        <v>260</v>
      </c>
      <c r="C19" s="312">
        <f>+C20+C21+C22+C23+C24</f>
        <v>0</v>
      </c>
    </row>
    <row r="20" spans="1:3" s="440" customFormat="1" ht="12" customHeight="1" x14ac:dyDescent="0.2">
      <c r="A20" s="15" t="s">
        <v>88</v>
      </c>
      <c r="B20" s="441" t="s">
        <v>261</v>
      </c>
      <c r="C20" s="315"/>
    </row>
    <row r="21" spans="1:3" s="440" customFormat="1" ht="12" customHeight="1" x14ac:dyDescent="0.2">
      <c r="A21" s="14" t="s">
        <v>89</v>
      </c>
      <c r="B21" s="442" t="s">
        <v>262</v>
      </c>
      <c r="C21" s="314"/>
    </row>
    <row r="22" spans="1:3" s="440" customFormat="1" ht="12" customHeight="1" x14ac:dyDescent="0.2">
      <c r="A22" s="14" t="s">
        <v>90</v>
      </c>
      <c r="B22" s="442" t="s">
        <v>424</v>
      </c>
      <c r="C22" s="314"/>
    </row>
    <row r="23" spans="1:3" s="440" customFormat="1" ht="12" customHeight="1" x14ac:dyDescent="0.2">
      <c r="A23" s="14" t="s">
        <v>91</v>
      </c>
      <c r="B23" s="442" t="s">
        <v>425</v>
      </c>
      <c r="C23" s="314"/>
    </row>
    <row r="24" spans="1:3" s="440" customFormat="1" ht="12" customHeight="1" x14ac:dyDescent="0.2">
      <c r="A24" s="14" t="s">
        <v>170</v>
      </c>
      <c r="B24" s="442" t="s">
        <v>263</v>
      </c>
      <c r="C24" s="314"/>
    </row>
    <row r="25" spans="1:3" s="440" customFormat="1" ht="12" customHeight="1" thickBot="1" x14ac:dyDescent="0.25">
      <c r="A25" s="16" t="s">
        <v>171</v>
      </c>
      <c r="B25" s="443" t="s">
        <v>264</v>
      </c>
      <c r="C25" s="316"/>
    </row>
    <row r="26" spans="1:3" s="440" customFormat="1" ht="12" customHeight="1" thickBot="1" x14ac:dyDescent="0.25">
      <c r="A26" s="20" t="s">
        <v>172</v>
      </c>
      <c r="B26" s="21" t="s">
        <v>562</v>
      </c>
      <c r="C26" s="318">
        <f>SUM(C27:C33)</f>
        <v>0</v>
      </c>
    </row>
    <row r="27" spans="1:3" s="440" customFormat="1" ht="12" customHeight="1" x14ac:dyDescent="0.2">
      <c r="A27" s="15" t="s">
        <v>266</v>
      </c>
      <c r="B27" s="441" t="s">
        <v>557</v>
      </c>
      <c r="C27" s="315"/>
    </row>
    <row r="28" spans="1:3" s="440" customFormat="1" ht="12" customHeight="1" x14ac:dyDescent="0.2">
      <c r="A28" s="14" t="s">
        <v>267</v>
      </c>
      <c r="B28" s="442" t="s">
        <v>558</v>
      </c>
      <c r="C28" s="314"/>
    </row>
    <row r="29" spans="1:3" s="440" customFormat="1" ht="12" customHeight="1" x14ac:dyDescent="0.2">
      <c r="A29" s="14" t="s">
        <v>268</v>
      </c>
      <c r="B29" s="442" t="s">
        <v>559</v>
      </c>
      <c r="C29" s="314"/>
    </row>
    <row r="30" spans="1:3" s="440" customFormat="1" ht="12" customHeight="1" x14ac:dyDescent="0.2">
      <c r="A30" s="14" t="s">
        <v>269</v>
      </c>
      <c r="B30" s="442" t="s">
        <v>560</v>
      </c>
      <c r="C30" s="314"/>
    </row>
    <row r="31" spans="1:3" s="440" customFormat="1" ht="12" customHeight="1" x14ac:dyDescent="0.2">
      <c r="A31" s="14" t="s">
        <v>554</v>
      </c>
      <c r="B31" s="442" t="s">
        <v>270</v>
      </c>
      <c r="C31" s="314"/>
    </row>
    <row r="32" spans="1:3" s="440" customFormat="1" ht="12" customHeight="1" x14ac:dyDescent="0.2">
      <c r="A32" s="14" t="s">
        <v>555</v>
      </c>
      <c r="B32" s="442" t="s">
        <v>271</v>
      </c>
      <c r="C32" s="314"/>
    </row>
    <row r="33" spans="1:3" s="440" customFormat="1" ht="12" customHeight="1" thickBot="1" x14ac:dyDescent="0.25">
      <c r="A33" s="16" t="s">
        <v>556</v>
      </c>
      <c r="B33" s="541" t="s">
        <v>272</v>
      </c>
      <c r="C33" s="316"/>
    </row>
    <row r="34" spans="1:3" s="440" customFormat="1" ht="12" customHeight="1" thickBot="1" x14ac:dyDescent="0.25">
      <c r="A34" s="20" t="s">
        <v>23</v>
      </c>
      <c r="B34" s="21" t="s">
        <v>434</v>
      </c>
      <c r="C34" s="312">
        <f>SUM(C35:C45)</f>
        <v>22029270</v>
      </c>
    </row>
    <row r="35" spans="1:3" s="440" customFormat="1" ht="12" customHeight="1" x14ac:dyDescent="0.2">
      <c r="A35" s="15" t="s">
        <v>92</v>
      </c>
      <c r="B35" s="441" t="s">
        <v>275</v>
      </c>
      <c r="C35" s="315">
        <v>107280</v>
      </c>
    </row>
    <row r="36" spans="1:3" s="440" customFormat="1" ht="12" customHeight="1" x14ac:dyDescent="0.2">
      <c r="A36" s="14" t="s">
        <v>93</v>
      </c>
      <c r="B36" s="442" t="s">
        <v>276</v>
      </c>
      <c r="C36" s="314">
        <v>9093550</v>
      </c>
    </row>
    <row r="37" spans="1:3" s="440" customFormat="1" ht="12" customHeight="1" x14ac:dyDescent="0.2">
      <c r="A37" s="14" t="s">
        <v>94</v>
      </c>
      <c r="B37" s="442" t="s">
        <v>277</v>
      </c>
      <c r="C37" s="314">
        <v>2897475</v>
      </c>
    </row>
    <row r="38" spans="1:3" s="440" customFormat="1" ht="12" customHeight="1" x14ac:dyDescent="0.2">
      <c r="A38" s="14" t="s">
        <v>174</v>
      </c>
      <c r="B38" s="442" t="s">
        <v>278</v>
      </c>
      <c r="C38" s="314"/>
    </row>
    <row r="39" spans="1:3" s="440" customFormat="1" ht="12" customHeight="1" x14ac:dyDescent="0.2">
      <c r="A39" s="14" t="s">
        <v>175</v>
      </c>
      <c r="B39" s="442" t="s">
        <v>279</v>
      </c>
      <c r="C39" s="314">
        <v>6474200</v>
      </c>
    </row>
    <row r="40" spans="1:3" s="440" customFormat="1" ht="12" customHeight="1" x14ac:dyDescent="0.2">
      <c r="A40" s="14" t="s">
        <v>176</v>
      </c>
      <c r="B40" s="442" t="s">
        <v>280</v>
      </c>
      <c r="C40" s="314">
        <v>3456765</v>
      </c>
    </row>
    <row r="41" spans="1:3" s="440" customFormat="1" ht="12" customHeight="1" x14ac:dyDescent="0.2">
      <c r="A41" s="14" t="s">
        <v>177</v>
      </c>
      <c r="B41" s="442" t="s">
        <v>281</v>
      </c>
      <c r="C41" s="314"/>
    </row>
    <row r="42" spans="1:3" s="440" customFormat="1" ht="12" customHeight="1" x14ac:dyDescent="0.2">
      <c r="A42" s="14" t="s">
        <v>178</v>
      </c>
      <c r="B42" s="442" t="s">
        <v>561</v>
      </c>
      <c r="C42" s="314"/>
    </row>
    <row r="43" spans="1:3" s="440" customFormat="1" ht="12" customHeight="1" x14ac:dyDescent="0.2">
      <c r="A43" s="14" t="s">
        <v>273</v>
      </c>
      <c r="B43" s="442" t="s">
        <v>283</v>
      </c>
      <c r="C43" s="317"/>
    </row>
    <row r="44" spans="1:3" s="440" customFormat="1" ht="12" customHeight="1" x14ac:dyDescent="0.2">
      <c r="A44" s="16" t="s">
        <v>274</v>
      </c>
      <c r="B44" s="443" t="s">
        <v>436</v>
      </c>
      <c r="C44" s="427"/>
    </row>
    <row r="45" spans="1:3" s="440" customFormat="1" ht="12" customHeight="1" thickBot="1" x14ac:dyDescent="0.25">
      <c r="A45" s="16" t="s">
        <v>435</v>
      </c>
      <c r="B45" s="309" t="s">
        <v>284</v>
      </c>
      <c r="C45" s="427"/>
    </row>
    <row r="46" spans="1:3" s="440" customFormat="1" ht="12" customHeight="1" thickBot="1" x14ac:dyDescent="0.25">
      <c r="A46" s="20" t="s">
        <v>24</v>
      </c>
      <c r="B46" s="21" t="s">
        <v>285</v>
      </c>
      <c r="C46" s="312">
        <f>SUM(C47:C51)</f>
        <v>0</v>
      </c>
    </row>
    <row r="47" spans="1:3" s="440" customFormat="1" ht="12" customHeight="1" x14ac:dyDescent="0.2">
      <c r="A47" s="15" t="s">
        <v>95</v>
      </c>
      <c r="B47" s="441" t="s">
        <v>289</v>
      </c>
      <c r="C47" s="485"/>
    </row>
    <row r="48" spans="1:3" s="440" customFormat="1" ht="12" customHeight="1" x14ac:dyDescent="0.2">
      <c r="A48" s="14" t="s">
        <v>96</v>
      </c>
      <c r="B48" s="442" t="s">
        <v>290</v>
      </c>
      <c r="C48" s="317"/>
    </row>
    <row r="49" spans="1:3" s="440" customFormat="1" ht="12" customHeight="1" x14ac:dyDescent="0.2">
      <c r="A49" s="14" t="s">
        <v>286</v>
      </c>
      <c r="B49" s="442" t="s">
        <v>291</v>
      </c>
      <c r="C49" s="317"/>
    </row>
    <row r="50" spans="1:3" s="440" customFormat="1" ht="12" customHeight="1" x14ac:dyDescent="0.2">
      <c r="A50" s="14" t="s">
        <v>287</v>
      </c>
      <c r="B50" s="442" t="s">
        <v>292</v>
      </c>
      <c r="C50" s="317"/>
    </row>
    <row r="51" spans="1:3" s="440" customFormat="1" ht="12" customHeight="1" thickBot="1" x14ac:dyDescent="0.25">
      <c r="A51" s="16" t="s">
        <v>288</v>
      </c>
      <c r="B51" s="309" t="s">
        <v>293</v>
      </c>
      <c r="C51" s="427"/>
    </row>
    <row r="52" spans="1:3" s="440" customFormat="1" ht="12" customHeight="1" thickBot="1" x14ac:dyDescent="0.25">
      <c r="A52" s="20" t="s">
        <v>179</v>
      </c>
      <c r="B52" s="21" t="s">
        <v>294</v>
      </c>
      <c r="C52" s="312">
        <f>SUM(C53:C55)</f>
        <v>60000</v>
      </c>
    </row>
    <row r="53" spans="1:3" s="440" customFormat="1" ht="12" customHeight="1" x14ac:dyDescent="0.2">
      <c r="A53" s="15" t="s">
        <v>97</v>
      </c>
      <c r="B53" s="441" t="s">
        <v>295</v>
      </c>
      <c r="C53" s="315"/>
    </row>
    <row r="54" spans="1:3" s="440" customFormat="1" ht="12" customHeight="1" x14ac:dyDescent="0.2">
      <c r="A54" s="14" t="s">
        <v>98</v>
      </c>
      <c r="B54" s="442" t="s">
        <v>426</v>
      </c>
      <c r="C54" s="314"/>
    </row>
    <row r="55" spans="1:3" s="440" customFormat="1" ht="12" customHeight="1" x14ac:dyDescent="0.2">
      <c r="A55" s="14" t="s">
        <v>298</v>
      </c>
      <c r="B55" s="442" t="s">
        <v>296</v>
      </c>
      <c r="C55" s="314">
        <v>60000</v>
      </c>
    </row>
    <row r="56" spans="1:3" s="440" customFormat="1" ht="12" customHeight="1" thickBot="1" x14ac:dyDescent="0.25">
      <c r="A56" s="16" t="s">
        <v>299</v>
      </c>
      <c r="B56" s="309" t="s">
        <v>297</v>
      </c>
      <c r="C56" s="316"/>
    </row>
    <row r="57" spans="1:3" s="440" customFormat="1" ht="12" customHeight="1" thickBot="1" x14ac:dyDescent="0.25">
      <c r="A57" s="20" t="s">
        <v>26</v>
      </c>
      <c r="B57" s="307" t="s">
        <v>300</v>
      </c>
      <c r="C57" s="312">
        <f>SUM(C58:C60)</f>
        <v>0</v>
      </c>
    </row>
    <row r="58" spans="1:3" s="440" customFormat="1" ht="12" customHeight="1" x14ac:dyDescent="0.2">
      <c r="A58" s="15" t="s">
        <v>180</v>
      </c>
      <c r="B58" s="441" t="s">
        <v>302</v>
      </c>
      <c r="C58" s="317"/>
    </row>
    <row r="59" spans="1:3" s="440" customFormat="1" ht="12" customHeight="1" x14ac:dyDescent="0.2">
      <c r="A59" s="14" t="s">
        <v>181</v>
      </c>
      <c r="B59" s="442" t="s">
        <v>427</v>
      </c>
      <c r="C59" s="317"/>
    </row>
    <row r="60" spans="1:3" s="440" customFormat="1" ht="12" customHeight="1" x14ac:dyDescent="0.2">
      <c r="A60" s="14" t="s">
        <v>228</v>
      </c>
      <c r="B60" s="442" t="s">
        <v>303</v>
      </c>
      <c r="C60" s="317"/>
    </row>
    <row r="61" spans="1:3" s="440" customFormat="1" ht="12" customHeight="1" thickBot="1" x14ac:dyDescent="0.25">
      <c r="A61" s="16" t="s">
        <v>301</v>
      </c>
      <c r="B61" s="309" t="s">
        <v>304</v>
      </c>
      <c r="C61" s="317"/>
    </row>
    <row r="62" spans="1:3" s="440" customFormat="1" ht="12" customHeight="1" thickBot="1" x14ac:dyDescent="0.25">
      <c r="A62" s="513" t="s">
        <v>476</v>
      </c>
      <c r="B62" s="21" t="s">
        <v>305</v>
      </c>
      <c r="C62" s="318">
        <f>+C5+C12+C19+C26+C34+C46+C52+C57</f>
        <v>199533326</v>
      </c>
    </row>
    <row r="63" spans="1:3" s="440" customFormat="1" ht="12" customHeight="1" thickBot="1" x14ac:dyDescent="0.25">
      <c r="A63" s="488" t="s">
        <v>306</v>
      </c>
      <c r="B63" s="307" t="s">
        <v>307</v>
      </c>
      <c r="C63" s="312">
        <f>SUM(C64:C66)</f>
        <v>0</v>
      </c>
    </row>
    <row r="64" spans="1:3" s="440" customFormat="1" ht="12" customHeight="1" x14ac:dyDescent="0.2">
      <c r="A64" s="15" t="s">
        <v>335</v>
      </c>
      <c r="B64" s="441" t="s">
        <v>308</v>
      </c>
      <c r="C64" s="317"/>
    </row>
    <row r="65" spans="1:3" s="440" customFormat="1" ht="12" customHeight="1" x14ac:dyDescent="0.2">
      <c r="A65" s="14" t="s">
        <v>344</v>
      </c>
      <c r="B65" s="442" t="s">
        <v>309</v>
      </c>
      <c r="C65" s="317"/>
    </row>
    <row r="66" spans="1:3" s="440" customFormat="1" ht="12" customHeight="1" thickBot="1" x14ac:dyDescent="0.25">
      <c r="A66" s="16" t="s">
        <v>345</v>
      </c>
      <c r="B66" s="507" t="s">
        <v>461</v>
      </c>
      <c r="C66" s="317"/>
    </row>
    <row r="67" spans="1:3" s="440" customFormat="1" ht="12" customHeight="1" thickBot="1" x14ac:dyDescent="0.25">
      <c r="A67" s="488" t="s">
        <v>311</v>
      </c>
      <c r="B67" s="307" t="s">
        <v>312</v>
      </c>
      <c r="C67" s="312">
        <f>SUM(C68:C71)</f>
        <v>0</v>
      </c>
    </row>
    <row r="68" spans="1:3" s="440" customFormat="1" ht="12" customHeight="1" x14ac:dyDescent="0.2">
      <c r="A68" s="15" t="s">
        <v>148</v>
      </c>
      <c r="B68" s="441" t="s">
        <v>313</v>
      </c>
      <c r="C68" s="317"/>
    </row>
    <row r="69" spans="1:3" s="440" customFormat="1" ht="12" customHeight="1" x14ac:dyDescent="0.2">
      <c r="A69" s="14" t="s">
        <v>149</v>
      </c>
      <c r="B69" s="442" t="s">
        <v>572</v>
      </c>
      <c r="C69" s="317"/>
    </row>
    <row r="70" spans="1:3" s="440" customFormat="1" ht="12" customHeight="1" x14ac:dyDescent="0.2">
      <c r="A70" s="14" t="s">
        <v>336</v>
      </c>
      <c r="B70" s="442" t="s">
        <v>314</v>
      </c>
      <c r="C70" s="317"/>
    </row>
    <row r="71" spans="1:3" s="440" customFormat="1" ht="12" customHeight="1" thickBot="1" x14ac:dyDescent="0.25">
      <c r="A71" s="16" t="s">
        <v>337</v>
      </c>
      <c r="B71" s="309" t="s">
        <v>573</v>
      </c>
      <c r="C71" s="317"/>
    </row>
    <row r="72" spans="1:3" s="440" customFormat="1" ht="12" customHeight="1" thickBot="1" x14ac:dyDescent="0.25">
      <c r="A72" s="488" t="s">
        <v>315</v>
      </c>
      <c r="B72" s="307" t="s">
        <v>316</v>
      </c>
      <c r="C72" s="312">
        <f>SUM(C73:C74)</f>
        <v>26610364</v>
      </c>
    </row>
    <row r="73" spans="1:3" s="440" customFormat="1" ht="12" customHeight="1" x14ac:dyDescent="0.2">
      <c r="A73" s="15" t="s">
        <v>338</v>
      </c>
      <c r="B73" s="441" t="s">
        <v>317</v>
      </c>
      <c r="C73" s="317">
        <v>26610364</v>
      </c>
    </row>
    <row r="74" spans="1:3" s="440" customFormat="1" ht="12" customHeight="1" thickBot="1" x14ac:dyDescent="0.25">
      <c r="A74" s="16" t="s">
        <v>339</v>
      </c>
      <c r="B74" s="309" t="s">
        <v>318</v>
      </c>
      <c r="C74" s="317"/>
    </row>
    <row r="75" spans="1:3" s="440" customFormat="1" ht="12" customHeight="1" thickBot="1" x14ac:dyDescent="0.25">
      <c r="A75" s="488" t="s">
        <v>319</v>
      </c>
      <c r="B75" s="307" t="s">
        <v>320</v>
      </c>
      <c r="C75" s="312">
        <f>SUM(C76:C78)</f>
        <v>0</v>
      </c>
    </row>
    <row r="76" spans="1:3" s="440" customFormat="1" ht="12" customHeight="1" x14ac:dyDescent="0.2">
      <c r="A76" s="15" t="s">
        <v>340</v>
      </c>
      <c r="B76" s="441" t="s">
        <v>321</v>
      </c>
      <c r="C76" s="317"/>
    </row>
    <row r="77" spans="1:3" s="440" customFormat="1" ht="12" customHeight="1" x14ac:dyDescent="0.2">
      <c r="A77" s="14" t="s">
        <v>341</v>
      </c>
      <c r="B77" s="442" t="s">
        <v>322</v>
      </c>
      <c r="C77" s="317"/>
    </row>
    <row r="78" spans="1:3" s="440" customFormat="1" ht="12" customHeight="1" thickBot="1" x14ac:dyDescent="0.25">
      <c r="A78" s="16" t="s">
        <v>342</v>
      </c>
      <c r="B78" s="309" t="s">
        <v>574</v>
      </c>
      <c r="C78" s="317"/>
    </row>
    <row r="79" spans="1:3" s="440" customFormat="1" ht="12" customHeight="1" thickBot="1" x14ac:dyDescent="0.25">
      <c r="A79" s="488" t="s">
        <v>323</v>
      </c>
      <c r="B79" s="307" t="s">
        <v>343</v>
      </c>
      <c r="C79" s="312">
        <f>SUM(C80:C83)</f>
        <v>0</v>
      </c>
    </row>
    <row r="80" spans="1:3" s="440" customFormat="1" ht="12" customHeight="1" x14ac:dyDescent="0.2">
      <c r="A80" s="445" t="s">
        <v>324</v>
      </c>
      <c r="B80" s="441" t="s">
        <v>325</v>
      </c>
      <c r="C80" s="317"/>
    </row>
    <row r="81" spans="1:3" s="440" customFormat="1" ht="12" customHeight="1" x14ac:dyDescent="0.2">
      <c r="A81" s="446" t="s">
        <v>326</v>
      </c>
      <c r="B81" s="442" t="s">
        <v>327</v>
      </c>
      <c r="C81" s="317"/>
    </row>
    <row r="82" spans="1:3" s="440" customFormat="1" ht="12" customHeight="1" x14ac:dyDescent="0.2">
      <c r="A82" s="446" t="s">
        <v>328</v>
      </c>
      <c r="B82" s="442" t="s">
        <v>329</v>
      </c>
      <c r="C82" s="317"/>
    </row>
    <row r="83" spans="1:3" s="440" customFormat="1" ht="12" customHeight="1" thickBot="1" x14ac:dyDescent="0.25">
      <c r="A83" s="447" t="s">
        <v>330</v>
      </c>
      <c r="B83" s="309" t="s">
        <v>331</v>
      </c>
      <c r="C83" s="317"/>
    </row>
    <row r="84" spans="1:3" s="440" customFormat="1" ht="12" customHeight="1" thickBot="1" x14ac:dyDescent="0.25">
      <c r="A84" s="488" t="s">
        <v>332</v>
      </c>
      <c r="B84" s="307" t="s">
        <v>475</v>
      </c>
      <c r="C84" s="486"/>
    </row>
    <row r="85" spans="1:3" s="440" customFormat="1" ht="13.5" customHeight="1" thickBot="1" x14ac:dyDescent="0.25">
      <c r="A85" s="488" t="s">
        <v>334</v>
      </c>
      <c r="B85" s="307" t="s">
        <v>333</v>
      </c>
      <c r="C85" s="486"/>
    </row>
    <row r="86" spans="1:3" s="440" customFormat="1" ht="15.75" customHeight="1" thickBot="1" x14ac:dyDescent="0.25">
      <c r="A86" s="488" t="s">
        <v>346</v>
      </c>
      <c r="B86" s="448" t="s">
        <v>478</v>
      </c>
      <c r="C86" s="318">
        <f>+C63+C67+C72+C75+C79+C85+C84</f>
        <v>26610364</v>
      </c>
    </row>
    <row r="87" spans="1:3" s="440" customFormat="1" ht="16.5" customHeight="1" thickBot="1" x14ac:dyDescent="0.25">
      <c r="A87" s="489" t="s">
        <v>477</v>
      </c>
      <c r="B87" s="449" t="s">
        <v>479</v>
      </c>
      <c r="C87" s="318">
        <f>+C62+C86</f>
        <v>226143690</v>
      </c>
    </row>
    <row r="88" spans="1:3" s="440" customFormat="1" ht="83.25" customHeight="1" x14ac:dyDescent="0.2">
      <c r="A88" s="5"/>
      <c r="B88" s="6"/>
      <c r="C88" s="319"/>
    </row>
    <row r="89" spans="1:3" ht="16.5" customHeight="1" x14ac:dyDescent="0.25">
      <c r="A89" s="604" t="s">
        <v>48</v>
      </c>
      <c r="B89" s="604"/>
      <c r="C89" s="604"/>
    </row>
    <row r="90" spans="1:3" s="450" customFormat="1" ht="16.5" customHeight="1" thickBot="1" x14ac:dyDescent="0.3">
      <c r="A90" s="606" t="s">
        <v>152</v>
      </c>
      <c r="B90" s="606"/>
      <c r="C90" s="145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2018. évi előirányzat</v>
      </c>
    </row>
    <row r="92" spans="1:3" s="439" customFormat="1" ht="12" customHeight="1" thickBot="1" x14ac:dyDescent="0.25">
      <c r="A92" s="32"/>
      <c r="B92" s="33" t="s">
        <v>493</v>
      </c>
      <c r="C92" s="34" t="s">
        <v>494</v>
      </c>
    </row>
    <row r="93" spans="1:3" ht="12" customHeight="1" thickBot="1" x14ac:dyDescent="0.3">
      <c r="A93" s="22" t="s">
        <v>19</v>
      </c>
      <c r="B93" s="28" t="s">
        <v>437</v>
      </c>
      <c r="C93" s="311">
        <f>C94+C95+C96+C97+C98+C111</f>
        <v>220947876</v>
      </c>
    </row>
    <row r="94" spans="1:3" ht="12" customHeight="1" x14ac:dyDescent="0.25">
      <c r="A94" s="17" t="s">
        <v>99</v>
      </c>
      <c r="B94" s="10" t="s">
        <v>50</v>
      </c>
      <c r="C94" s="313">
        <v>127205648</v>
      </c>
    </row>
    <row r="95" spans="1:3" ht="12" customHeight="1" x14ac:dyDescent="0.25">
      <c r="A95" s="14" t="s">
        <v>100</v>
      </c>
      <c r="B95" s="8" t="s">
        <v>182</v>
      </c>
      <c r="C95" s="314">
        <v>15865090</v>
      </c>
    </row>
    <row r="96" spans="1:3" ht="12" customHeight="1" x14ac:dyDescent="0.25">
      <c r="A96" s="14" t="s">
        <v>101</v>
      </c>
      <c r="B96" s="8" t="s">
        <v>139</v>
      </c>
      <c r="C96" s="316">
        <v>51207885</v>
      </c>
    </row>
    <row r="97" spans="1:3" ht="12" customHeight="1" x14ac:dyDescent="0.25">
      <c r="A97" s="14" t="s">
        <v>102</v>
      </c>
      <c r="B97" s="11" t="s">
        <v>183</v>
      </c>
      <c r="C97" s="316">
        <v>11094245</v>
      </c>
    </row>
    <row r="98" spans="1:3" ht="12" customHeight="1" x14ac:dyDescent="0.25">
      <c r="A98" s="14" t="s">
        <v>113</v>
      </c>
      <c r="B98" s="19" t="s">
        <v>184</v>
      </c>
      <c r="C98" s="316">
        <v>15575008</v>
      </c>
    </row>
    <row r="99" spans="1:3" ht="12" customHeight="1" x14ac:dyDescent="0.25">
      <c r="A99" s="14" t="s">
        <v>103</v>
      </c>
      <c r="B99" s="8" t="s">
        <v>442</v>
      </c>
      <c r="C99" s="316"/>
    </row>
    <row r="100" spans="1:3" ht="12" customHeight="1" x14ac:dyDescent="0.25">
      <c r="A100" s="14" t="s">
        <v>104</v>
      </c>
      <c r="B100" s="150" t="s">
        <v>441</v>
      </c>
      <c r="C100" s="316"/>
    </row>
    <row r="101" spans="1:3" ht="12" customHeight="1" x14ac:dyDescent="0.25">
      <c r="A101" s="14" t="s">
        <v>114</v>
      </c>
      <c r="B101" s="150" t="s">
        <v>440</v>
      </c>
      <c r="C101" s="316"/>
    </row>
    <row r="102" spans="1:3" ht="12" customHeight="1" x14ac:dyDescent="0.25">
      <c r="A102" s="14" t="s">
        <v>115</v>
      </c>
      <c r="B102" s="148" t="s">
        <v>349</v>
      </c>
      <c r="C102" s="316"/>
    </row>
    <row r="103" spans="1:3" ht="12" customHeight="1" x14ac:dyDescent="0.25">
      <c r="A103" s="14" t="s">
        <v>116</v>
      </c>
      <c r="B103" s="149" t="s">
        <v>350</v>
      </c>
      <c r="C103" s="316"/>
    </row>
    <row r="104" spans="1:3" ht="12" customHeight="1" x14ac:dyDescent="0.25">
      <c r="A104" s="14" t="s">
        <v>117</v>
      </c>
      <c r="B104" s="149" t="s">
        <v>351</v>
      </c>
      <c r="C104" s="316"/>
    </row>
    <row r="105" spans="1:3" ht="12" customHeight="1" x14ac:dyDescent="0.25">
      <c r="A105" s="14" t="s">
        <v>119</v>
      </c>
      <c r="B105" s="148" t="s">
        <v>352</v>
      </c>
      <c r="C105" s="316">
        <v>15485008</v>
      </c>
    </row>
    <row r="106" spans="1:3" ht="12" customHeight="1" x14ac:dyDescent="0.25">
      <c r="A106" s="14" t="s">
        <v>185</v>
      </c>
      <c r="B106" s="148" t="s">
        <v>353</v>
      </c>
      <c r="C106" s="316"/>
    </row>
    <row r="107" spans="1:3" ht="12" customHeight="1" x14ac:dyDescent="0.25">
      <c r="A107" s="14" t="s">
        <v>347</v>
      </c>
      <c r="B107" s="149" t="s">
        <v>354</v>
      </c>
      <c r="C107" s="316"/>
    </row>
    <row r="108" spans="1:3" ht="12" customHeight="1" x14ac:dyDescent="0.25">
      <c r="A108" s="13" t="s">
        <v>348</v>
      </c>
      <c r="B108" s="150" t="s">
        <v>355</v>
      </c>
      <c r="C108" s="316"/>
    </row>
    <row r="109" spans="1:3" ht="12" customHeight="1" x14ac:dyDescent="0.25">
      <c r="A109" s="14" t="s">
        <v>438</v>
      </c>
      <c r="B109" s="150" t="s">
        <v>356</v>
      </c>
      <c r="C109" s="316"/>
    </row>
    <row r="110" spans="1:3" ht="12" customHeight="1" x14ac:dyDescent="0.25">
      <c r="A110" s="16" t="s">
        <v>439</v>
      </c>
      <c r="B110" s="150" t="s">
        <v>357</v>
      </c>
      <c r="C110" s="316">
        <v>90000</v>
      </c>
    </row>
    <row r="111" spans="1:3" ht="12" customHeight="1" x14ac:dyDescent="0.25">
      <c r="A111" s="14" t="s">
        <v>443</v>
      </c>
      <c r="B111" s="11" t="s">
        <v>51</v>
      </c>
      <c r="C111" s="314"/>
    </row>
    <row r="112" spans="1:3" ht="12" customHeight="1" x14ac:dyDescent="0.25">
      <c r="A112" s="14" t="s">
        <v>444</v>
      </c>
      <c r="B112" s="8" t="s">
        <v>446</v>
      </c>
      <c r="C112" s="314"/>
    </row>
    <row r="113" spans="1:3" ht="12" customHeight="1" thickBot="1" x14ac:dyDescent="0.3">
      <c r="A113" s="18" t="s">
        <v>445</v>
      </c>
      <c r="B113" s="511" t="s">
        <v>447</v>
      </c>
      <c r="C113" s="320"/>
    </row>
    <row r="114" spans="1:3" ht="12" customHeight="1" thickBot="1" x14ac:dyDescent="0.3">
      <c r="A114" s="508" t="s">
        <v>20</v>
      </c>
      <c r="B114" s="509" t="s">
        <v>358</v>
      </c>
      <c r="C114" s="510">
        <f>+C115+C117+C119</f>
        <v>1309150</v>
      </c>
    </row>
    <row r="115" spans="1:3" ht="12" customHeight="1" x14ac:dyDescent="0.25">
      <c r="A115" s="15" t="s">
        <v>105</v>
      </c>
      <c r="B115" s="8" t="s">
        <v>227</v>
      </c>
      <c r="C115" s="315">
        <v>1309150</v>
      </c>
    </row>
    <row r="116" spans="1:3" ht="12" customHeight="1" x14ac:dyDescent="0.25">
      <c r="A116" s="15" t="s">
        <v>106</v>
      </c>
      <c r="B116" s="12" t="s">
        <v>362</v>
      </c>
      <c r="C116" s="315"/>
    </row>
    <row r="117" spans="1:3" ht="12" customHeight="1" x14ac:dyDescent="0.25">
      <c r="A117" s="15" t="s">
        <v>107</v>
      </c>
      <c r="B117" s="12" t="s">
        <v>186</v>
      </c>
      <c r="C117" s="314"/>
    </row>
    <row r="118" spans="1:3" ht="12" customHeight="1" x14ac:dyDescent="0.25">
      <c r="A118" s="15" t="s">
        <v>108</v>
      </c>
      <c r="B118" s="12" t="s">
        <v>363</v>
      </c>
      <c r="C118" s="279"/>
    </row>
    <row r="119" spans="1:3" ht="12" customHeight="1" x14ac:dyDescent="0.25">
      <c r="A119" s="15" t="s">
        <v>109</v>
      </c>
      <c r="B119" s="309" t="s">
        <v>576</v>
      </c>
      <c r="C119" s="279"/>
    </row>
    <row r="120" spans="1:3" ht="12" customHeight="1" x14ac:dyDescent="0.25">
      <c r="A120" s="15" t="s">
        <v>118</v>
      </c>
      <c r="B120" s="308" t="s">
        <v>428</v>
      </c>
      <c r="C120" s="279"/>
    </row>
    <row r="121" spans="1:3" ht="12" customHeight="1" x14ac:dyDescent="0.25">
      <c r="A121" s="15" t="s">
        <v>120</v>
      </c>
      <c r="B121" s="437" t="s">
        <v>368</v>
      </c>
      <c r="C121" s="279"/>
    </row>
    <row r="122" spans="1:3" x14ac:dyDescent="0.25">
      <c r="A122" s="15" t="s">
        <v>187</v>
      </c>
      <c r="B122" s="149" t="s">
        <v>351</v>
      </c>
      <c r="C122" s="279"/>
    </row>
    <row r="123" spans="1:3" ht="12" customHeight="1" x14ac:dyDescent="0.25">
      <c r="A123" s="15" t="s">
        <v>188</v>
      </c>
      <c r="B123" s="149" t="s">
        <v>367</v>
      </c>
      <c r="C123" s="279"/>
    </row>
    <row r="124" spans="1:3" ht="12" customHeight="1" x14ac:dyDescent="0.25">
      <c r="A124" s="15" t="s">
        <v>189</v>
      </c>
      <c r="B124" s="149" t="s">
        <v>366</v>
      </c>
      <c r="C124" s="279"/>
    </row>
    <row r="125" spans="1:3" ht="12" customHeight="1" x14ac:dyDescent="0.25">
      <c r="A125" s="15" t="s">
        <v>359</v>
      </c>
      <c r="B125" s="149" t="s">
        <v>354</v>
      </c>
      <c r="C125" s="279"/>
    </row>
    <row r="126" spans="1:3" ht="12" customHeight="1" x14ac:dyDescent="0.25">
      <c r="A126" s="15" t="s">
        <v>360</v>
      </c>
      <c r="B126" s="149" t="s">
        <v>365</v>
      </c>
      <c r="C126" s="279"/>
    </row>
    <row r="127" spans="1:3" ht="16.5" thickBot="1" x14ac:dyDescent="0.3">
      <c r="A127" s="13" t="s">
        <v>361</v>
      </c>
      <c r="B127" s="149" t="s">
        <v>364</v>
      </c>
      <c r="C127" s="281"/>
    </row>
    <row r="128" spans="1:3" ht="12" customHeight="1" thickBot="1" x14ac:dyDescent="0.3">
      <c r="A128" s="20" t="s">
        <v>21</v>
      </c>
      <c r="B128" s="129" t="s">
        <v>448</v>
      </c>
      <c r="C128" s="312">
        <f>+C93+C114</f>
        <v>222257026</v>
      </c>
    </row>
    <row r="129" spans="1:3" ht="12" customHeight="1" thickBot="1" x14ac:dyDescent="0.3">
      <c r="A129" s="20" t="s">
        <v>22</v>
      </c>
      <c r="B129" s="129" t="s">
        <v>449</v>
      </c>
      <c r="C129" s="312">
        <f>+C130+C131+C132</f>
        <v>0</v>
      </c>
    </row>
    <row r="130" spans="1:3" ht="12" customHeight="1" x14ac:dyDescent="0.25">
      <c r="A130" s="15" t="s">
        <v>266</v>
      </c>
      <c r="B130" s="12" t="s">
        <v>456</v>
      </c>
      <c r="C130" s="279"/>
    </row>
    <row r="131" spans="1:3" ht="12" customHeight="1" x14ac:dyDescent="0.25">
      <c r="A131" s="15" t="s">
        <v>267</v>
      </c>
      <c r="B131" s="12" t="s">
        <v>457</v>
      </c>
      <c r="C131" s="279"/>
    </row>
    <row r="132" spans="1:3" ht="12" customHeight="1" thickBot="1" x14ac:dyDescent="0.3">
      <c r="A132" s="13" t="s">
        <v>268</v>
      </c>
      <c r="B132" s="12" t="s">
        <v>458</v>
      </c>
      <c r="C132" s="279"/>
    </row>
    <row r="133" spans="1:3" ht="12" customHeight="1" thickBot="1" x14ac:dyDescent="0.3">
      <c r="A133" s="20" t="s">
        <v>23</v>
      </c>
      <c r="B133" s="129" t="s">
        <v>450</v>
      </c>
      <c r="C133" s="312">
        <f>SUM(C134:C139)</f>
        <v>0</v>
      </c>
    </row>
    <row r="134" spans="1:3" ht="12" customHeight="1" x14ac:dyDescent="0.25">
      <c r="A134" s="15" t="s">
        <v>92</v>
      </c>
      <c r="B134" s="9" t="s">
        <v>459</v>
      </c>
      <c r="C134" s="279"/>
    </row>
    <row r="135" spans="1:3" ht="12" customHeight="1" x14ac:dyDescent="0.25">
      <c r="A135" s="15" t="s">
        <v>93</v>
      </c>
      <c r="B135" s="9" t="s">
        <v>451</v>
      </c>
      <c r="C135" s="279"/>
    </row>
    <row r="136" spans="1:3" ht="12" customHeight="1" x14ac:dyDescent="0.25">
      <c r="A136" s="15" t="s">
        <v>94</v>
      </c>
      <c r="B136" s="9" t="s">
        <v>452</v>
      </c>
      <c r="C136" s="279"/>
    </row>
    <row r="137" spans="1:3" ht="12" customHeight="1" x14ac:dyDescent="0.25">
      <c r="A137" s="15" t="s">
        <v>174</v>
      </c>
      <c r="B137" s="9" t="s">
        <v>453</v>
      </c>
      <c r="C137" s="279"/>
    </row>
    <row r="138" spans="1:3" ht="12" customHeight="1" x14ac:dyDescent="0.25">
      <c r="A138" s="15" t="s">
        <v>175</v>
      </c>
      <c r="B138" s="9" t="s">
        <v>454</v>
      </c>
      <c r="C138" s="279"/>
    </row>
    <row r="139" spans="1:3" ht="12" customHeight="1" thickBot="1" x14ac:dyDescent="0.3">
      <c r="A139" s="13" t="s">
        <v>176</v>
      </c>
      <c r="B139" s="9" t="s">
        <v>455</v>
      </c>
      <c r="C139" s="279"/>
    </row>
    <row r="140" spans="1:3" ht="12" customHeight="1" thickBot="1" x14ac:dyDescent="0.3">
      <c r="A140" s="20" t="s">
        <v>24</v>
      </c>
      <c r="B140" s="129" t="s">
        <v>463</v>
      </c>
      <c r="C140" s="318">
        <f>+C141+C142+C143+C144</f>
        <v>3886664</v>
      </c>
    </row>
    <row r="141" spans="1:3" ht="12" customHeight="1" x14ac:dyDescent="0.25">
      <c r="A141" s="15" t="s">
        <v>95</v>
      </c>
      <c r="B141" s="9" t="s">
        <v>369</v>
      </c>
      <c r="C141" s="279"/>
    </row>
    <row r="142" spans="1:3" ht="12" customHeight="1" x14ac:dyDescent="0.25">
      <c r="A142" s="15" t="s">
        <v>96</v>
      </c>
      <c r="B142" s="9" t="s">
        <v>370</v>
      </c>
      <c r="C142" s="279">
        <v>3886664</v>
      </c>
    </row>
    <row r="143" spans="1:3" ht="12" customHeight="1" x14ac:dyDescent="0.25">
      <c r="A143" s="15" t="s">
        <v>286</v>
      </c>
      <c r="B143" s="9" t="s">
        <v>464</v>
      </c>
      <c r="C143" s="279"/>
    </row>
    <row r="144" spans="1:3" ht="12" customHeight="1" thickBot="1" x14ac:dyDescent="0.3">
      <c r="A144" s="13" t="s">
        <v>287</v>
      </c>
      <c r="B144" s="7" t="s">
        <v>389</v>
      </c>
      <c r="C144" s="279"/>
    </row>
    <row r="145" spans="1:9" ht="12" customHeight="1" thickBot="1" x14ac:dyDescent="0.3">
      <c r="A145" s="20" t="s">
        <v>25</v>
      </c>
      <c r="B145" s="129" t="s">
        <v>465</v>
      </c>
      <c r="C145" s="321">
        <f>SUM(C146:C150)</f>
        <v>0</v>
      </c>
    </row>
    <row r="146" spans="1:9" ht="12" customHeight="1" x14ac:dyDescent="0.25">
      <c r="A146" s="15" t="s">
        <v>97</v>
      </c>
      <c r="B146" s="9" t="s">
        <v>460</v>
      </c>
      <c r="C146" s="279"/>
    </row>
    <row r="147" spans="1:9" ht="12" customHeight="1" x14ac:dyDescent="0.25">
      <c r="A147" s="15" t="s">
        <v>98</v>
      </c>
      <c r="B147" s="9" t="s">
        <v>467</v>
      </c>
      <c r="C147" s="279"/>
    </row>
    <row r="148" spans="1:9" ht="12" customHeight="1" x14ac:dyDescent="0.25">
      <c r="A148" s="15" t="s">
        <v>298</v>
      </c>
      <c r="B148" s="9" t="s">
        <v>462</v>
      </c>
      <c r="C148" s="279"/>
    </row>
    <row r="149" spans="1:9" ht="12" customHeight="1" x14ac:dyDescent="0.25">
      <c r="A149" s="15" t="s">
        <v>299</v>
      </c>
      <c r="B149" s="9" t="s">
        <v>468</v>
      </c>
      <c r="C149" s="279"/>
    </row>
    <row r="150" spans="1:9" ht="12" customHeight="1" thickBot="1" x14ac:dyDescent="0.3">
      <c r="A150" s="15" t="s">
        <v>466</v>
      </c>
      <c r="B150" s="9" t="s">
        <v>469</v>
      </c>
      <c r="C150" s="279"/>
    </row>
    <row r="151" spans="1:9" ht="12" customHeight="1" thickBot="1" x14ac:dyDescent="0.3">
      <c r="A151" s="20" t="s">
        <v>26</v>
      </c>
      <c r="B151" s="129" t="s">
        <v>470</v>
      </c>
      <c r="C151" s="512"/>
    </row>
    <row r="152" spans="1:9" ht="12" customHeight="1" thickBot="1" x14ac:dyDescent="0.3">
      <c r="A152" s="20" t="s">
        <v>27</v>
      </c>
      <c r="B152" s="129" t="s">
        <v>471</v>
      </c>
      <c r="C152" s="512"/>
    </row>
    <row r="153" spans="1:9" ht="15" customHeight="1" thickBot="1" x14ac:dyDescent="0.3">
      <c r="A153" s="20" t="s">
        <v>28</v>
      </c>
      <c r="B153" s="129" t="s">
        <v>473</v>
      </c>
      <c r="C153" s="451">
        <f>+C129+C133+C140+C145+C151+C152</f>
        <v>3886664</v>
      </c>
      <c r="F153" s="452"/>
      <c r="G153" s="453"/>
      <c r="H153" s="453"/>
      <c r="I153" s="453"/>
    </row>
    <row r="154" spans="1:9" s="440" customFormat="1" ht="12.95" customHeight="1" thickBot="1" x14ac:dyDescent="0.25">
      <c r="A154" s="310" t="s">
        <v>29</v>
      </c>
      <c r="B154" s="403" t="s">
        <v>472</v>
      </c>
      <c r="C154" s="451">
        <f>+C128+C153</f>
        <v>226143690</v>
      </c>
    </row>
    <row r="155" spans="1:9" ht="7.5" customHeight="1" x14ac:dyDescent="0.25"/>
    <row r="156" spans="1:9" x14ac:dyDescent="0.25">
      <c r="A156" s="607" t="s">
        <v>371</v>
      </c>
      <c r="B156" s="607"/>
      <c r="C156" s="607"/>
    </row>
    <row r="157" spans="1:9" ht="15" customHeight="1" thickBot="1" x14ac:dyDescent="0.3">
      <c r="A157" s="605" t="s">
        <v>153</v>
      </c>
      <c r="B157" s="605"/>
      <c r="C157" s="322" t="str">
        <f>C90</f>
        <v>Forintban!</v>
      </c>
    </row>
    <row r="158" spans="1:9" ht="13.5" customHeight="1" thickBot="1" x14ac:dyDescent="0.3">
      <c r="A158" s="20">
        <v>1</v>
      </c>
      <c r="B158" s="27" t="s">
        <v>474</v>
      </c>
      <c r="C158" s="312">
        <f>+C62-C128</f>
        <v>-22723700</v>
      </c>
      <c r="D158" s="454"/>
    </row>
    <row r="159" spans="1:9" ht="27.75" customHeight="1" thickBot="1" x14ac:dyDescent="0.3">
      <c r="A159" s="20" t="s">
        <v>20</v>
      </c>
      <c r="B159" s="27" t="s">
        <v>480</v>
      </c>
      <c r="C159" s="312">
        <f>+C86-C153</f>
        <v>22723700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Monok Község Önkormányzat
2018. ÉVI KÖLTSÉGVETÉS
KÖTELEZŐ FELADATAINAK MÉRLEGE &amp;R&amp;"Times New Roman CE,Félkövér dőlt"&amp;11 1.2. melléklet a ........./2018. (II.13.)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J20"/>
  <sheetViews>
    <sheetView view="pageLayout" zoomScaleNormal="100" workbookViewId="0">
      <selection activeCell="E19" sqref="E19"/>
    </sheetView>
  </sheetViews>
  <sheetFormatPr defaultRowHeight="12.75" x14ac:dyDescent="0.2"/>
  <cols>
    <col min="1" max="1" width="6.83203125" style="197" customWidth="1"/>
    <col min="2" max="2" width="49.6640625" style="57" customWidth="1"/>
    <col min="3" max="8" width="12.83203125" style="57" customWidth="1"/>
    <col min="9" max="9" width="14.33203125" style="57" customWidth="1"/>
    <col min="10" max="10" width="3.33203125" style="57" customWidth="1"/>
    <col min="11" max="16384" width="9.33203125" style="57"/>
  </cols>
  <sheetData>
    <row r="1" spans="1:10" ht="27.75" customHeight="1" x14ac:dyDescent="0.2">
      <c r="A1" s="631" t="s">
        <v>4</v>
      </c>
      <c r="B1" s="631"/>
      <c r="C1" s="631"/>
      <c r="D1" s="631"/>
      <c r="E1" s="631"/>
      <c r="F1" s="631"/>
      <c r="G1" s="631"/>
      <c r="H1" s="631"/>
      <c r="I1" s="631"/>
    </row>
    <row r="2" spans="1:10" ht="20.25" customHeight="1" thickBot="1" x14ac:dyDescent="0.3">
      <c r="I2" s="501" t="str">
        <f>'1. sz tájékoztató t.'!E2</f>
        <v>Forintban!</v>
      </c>
    </row>
    <row r="3" spans="1:10" s="502" customFormat="1" ht="26.25" customHeight="1" x14ac:dyDescent="0.2">
      <c r="A3" s="639" t="s">
        <v>70</v>
      </c>
      <c r="B3" s="634" t="s">
        <v>86</v>
      </c>
      <c r="C3" s="639" t="s">
        <v>87</v>
      </c>
      <c r="D3" s="639" t="str">
        <f>+CONCATENATE(LEFT(ÖSSZEFÜGGÉSEK!A5,4)," előtti kifizetés")</f>
        <v>2018 előtti kifizetés</v>
      </c>
      <c r="E3" s="636" t="s">
        <v>69</v>
      </c>
      <c r="F3" s="637"/>
      <c r="G3" s="637"/>
      <c r="H3" s="638"/>
      <c r="I3" s="634" t="s">
        <v>52</v>
      </c>
    </row>
    <row r="4" spans="1:10" s="503" customFormat="1" ht="32.25" customHeight="1" thickBot="1" x14ac:dyDescent="0.25">
      <c r="A4" s="640"/>
      <c r="B4" s="635"/>
      <c r="C4" s="635"/>
      <c r="D4" s="640"/>
      <c r="E4" s="284" t="str">
        <f>+CONCATENATE(LEFT(ÖSSZEFÜGGÉSEK!A5,4),".")</f>
        <v>2018.</v>
      </c>
      <c r="F4" s="284" t="str">
        <f>+CONCATENATE(LEFT(ÖSSZEFÜGGÉSEK!A5,4)+1,".")</f>
        <v>2019.</v>
      </c>
      <c r="G4" s="284" t="str">
        <f>+CONCATENATE(LEFT(ÖSSZEFÜGGÉSEK!A5,4)+2,".")</f>
        <v>2020.</v>
      </c>
      <c r="H4" s="285" t="str">
        <f>+CONCATENATE(LEFT(ÖSSZEFÜGGÉSEK!A5,4)+2,".",CHAR(10)," után")</f>
        <v>2020.
 után</v>
      </c>
      <c r="I4" s="635"/>
    </row>
    <row r="5" spans="1:10" s="504" customFormat="1" ht="12.95" customHeight="1" thickBot="1" x14ac:dyDescent="0.25">
      <c r="A5" s="286" t="s">
        <v>493</v>
      </c>
      <c r="B5" s="287" t="s">
        <v>494</v>
      </c>
      <c r="C5" s="288" t="s">
        <v>495</v>
      </c>
      <c r="D5" s="287" t="s">
        <v>497</v>
      </c>
      <c r="E5" s="286" t="s">
        <v>496</v>
      </c>
      <c r="F5" s="288" t="s">
        <v>498</v>
      </c>
      <c r="G5" s="288" t="s">
        <v>499</v>
      </c>
      <c r="H5" s="289" t="s">
        <v>500</v>
      </c>
      <c r="I5" s="290" t="s">
        <v>501</v>
      </c>
    </row>
    <row r="6" spans="1:10" ht="24.75" customHeight="1" thickBot="1" x14ac:dyDescent="0.25">
      <c r="A6" s="291" t="s">
        <v>19</v>
      </c>
      <c r="B6" s="292" t="s">
        <v>5</v>
      </c>
      <c r="C6" s="556"/>
      <c r="D6" s="557">
        <f>+D7+D8</f>
        <v>0</v>
      </c>
      <c r="E6" s="558">
        <f>+E7+E8</f>
        <v>0</v>
      </c>
      <c r="F6" s="559">
        <f>+F7+F8</f>
        <v>0</v>
      </c>
      <c r="G6" s="559">
        <f>+G7+G8</f>
        <v>0</v>
      </c>
      <c r="H6" s="560">
        <f>+H7+H8</f>
        <v>0</v>
      </c>
      <c r="I6" s="72">
        <f t="shared" ref="I6:I19" si="0">SUM(D6:H6)</f>
        <v>0</v>
      </c>
    </row>
    <row r="7" spans="1:10" ht="20.100000000000001" customHeight="1" x14ac:dyDescent="0.2">
      <c r="A7" s="293" t="s">
        <v>20</v>
      </c>
      <c r="B7" s="73" t="s">
        <v>71</v>
      </c>
      <c r="C7" s="561"/>
      <c r="D7" s="562"/>
      <c r="E7" s="563"/>
      <c r="F7" s="564"/>
      <c r="G7" s="564"/>
      <c r="H7" s="565"/>
      <c r="I7" s="294">
        <f t="shared" si="0"/>
        <v>0</v>
      </c>
      <c r="J7" s="630" t="s">
        <v>528</v>
      </c>
    </row>
    <row r="8" spans="1:10" ht="20.100000000000001" customHeight="1" thickBot="1" x14ac:dyDescent="0.25">
      <c r="A8" s="293" t="s">
        <v>21</v>
      </c>
      <c r="B8" s="73" t="s">
        <v>71</v>
      </c>
      <c r="C8" s="561"/>
      <c r="D8" s="562"/>
      <c r="E8" s="563"/>
      <c r="F8" s="564"/>
      <c r="G8" s="564"/>
      <c r="H8" s="565"/>
      <c r="I8" s="294">
        <f t="shared" si="0"/>
        <v>0</v>
      </c>
      <c r="J8" s="630"/>
    </row>
    <row r="9" spans="1:10" ht="26.1" customHeight="1" thickBot="1" x14ac:dyDescent="0.25">
      <c r="A9" s="291" t="s">
        <v>22</v>
      </c>
      <c r="B9" s="292" t="s">
        <v>6</v>
      </c>
      <c r="C9" s="556"/>
      <c r="D9" s="557">
        <f>+D10+D11</f>
        <v>0</v>
      </c>
      <c r="E9" s="558">
        <f>+E10+E11</f>
        <v>0</v>
      </c>
      <c r="F9" s="559">
        <f>+F10+F11</f>
        <v>0</v>
      </c>
      <c r="G9" s="559">
        <f>+G10+G11</f>
        <v>0</v>
      </c>
      <c r="H9" s="560">
        <f>+H10+H11</f>
        <v>0</v>
      </c>
      <c r="I9" s="72">
        <f t="shared" si="0"/>
        <v>0</v>
      </c>
      <c r="J9" s="630"/>
    </row>
    <row r="10" spans="1:10" ht="20.100000000000001" customHeight="1" x14ac:dyDescent="0.2">
      <c r="A10" s="293" t="s">
        <v>23</v>
      </c>
      <c r="B10" s="73" t="s">
        <v>71</v>
      </c>
      <c r="C10" s="561"/>
      <c r="D10" s="562"/>
      <c r="E10" s="563"/>
      <c r="F10" s="564"/>
      <c r="G10" s="564"/>
      <c r="H10" s="565"/>
      <c r="I10" s="294">
        <f t="shared" si="0"/>
        <v>0</v>
      </c>
      <c r="J10" s="630"/>
    </row>
    <row r="11" spans="1:10" ht="20.100000000000001" customHeight="1" thickBot="1" x14ac:dyDescent="0.25">
      <c r="A11" s="293" t="s">
        <v>24</v>
      </c>
      <c r="B11" s="73" t="s">
        <v>71</v>
      </c>
      <c r="C11" s="561"/>
      <c r="D11" s="562"/>
      <c r="E11" s="563"/>
      <c r="F11" s="564"/>
      <c r="G11" s="564"/>
      <c r="H11" s="565"/>
      <c r="I11" s="294">
        <f t="shared" si="0"/>
        <v>0</v>
      </c>
      <c r="J11" s="630"/>
    </row>
    <row r="12" spans="1:10" ht="20.100000000000001" customHeight="1" thickBot="1" x14ac:dyDescent="0.25">
      <c r="A12" s="291" t="s">
        <v>25</v>
      </c>
      <c r="B12" s="292" t="s">
        <v>206</v>
      </c>
      <c r="C12" s="556"/>
      <c r="D12" s="557">
        <f t="shared" ref="D12:I12" si="1">D14+D13</f>
        <v>4500000</v>
      </c>
      <c r="E12" s="557">
        <f t="shared" si="1"/>
        <v>87786000</v>
      </c>
      <c r="F12" s="557">
        <f t="shared" si="1"/>
        <v>0</v>
      </c>
      <c r="G12" s="557">
        <f t="shared" si="1"/>
        <v>0</v>
      </c>
      <c r="H12" s="557">
        <f t="shared" si="1"/>
        <v>0</v>
      </c>
      <c r="I12" s="557">
        <f t="shared" si="1"/>
        <v>92286000</v>
      </c>
      <c r="J12" s="630"/>
    </row>
    <row r="13" spans="1:10" ht="20.100000000000001" customHeight="1" x14ac:dyDescent="0.2">
      <c r="A13" s="293" t="s">
        <v>26</v>
      </c>
      <c r="B13" s="73" t="s">
        <v>609</v>
      </c>
      <c r="C13" s="561" t="s">
        <v>610</v>
      </c>
      <c r="D13" s="562">
        <v>0</v>
      </c>
      <c r="E13" s="563">
        <v>2286000</v>
      </c>
      <c r="F13" s="564"/>
      <c r="G13" s="564"/>
      <c r="H13" s="565"/>
      <c r="I13" s="294">
        <f t="shared" si="0"/>
        <v>2286000</v>
      </c>
      <c r="J13" s="630"/>
    </row>
    <row r="14" spans="1:10" ht="20.100000000000001" customHeight="1" thickBot="1" x14ac:dyDescent="0.25">
      <c r="A14" s="298" t="s">
        <v>27</v>
      </c>
      <c r="B14" s="73" t="s">
        <v>611</v>
      </c>
      <c r="C14" s="600" t="s">
        <v>610</v>
      </c>
      <c r="D14" s="572">
        <v>4500000</v>
      </c>
      <c r="E14" s="573">
        <v>85500000</v>
      </c>
      <c r="F14" s="574"/>
      <c r="G14" s="574"/>
      <c r="H14" s="575"/>
      <c r="I14" s="294">
        <f t="shared" si="0"/>
        <v>90000000</v>
      </c>
      <c r="J14" s="630"/>
    </row>
    <row r="15" spans="1:10" ht="20.100000000000001" customHeight="1" thickBot="1" x14ac:dyDescent="0.25">
      <c r="A15" s="291" t="s">
        <v>28</v>
      </c>
      <c r="B15" s="292" t="s">
        <v>207</v>
      </c>
      <c r="C15" s="556"/>
      <c r="D15" s="557">
        <f>+D16</f>
        <v>1380000</v>
      </c>
      <c r="E15" s="558">
        <f>E17+E16</f>
        <v>294334000</v>
      </c>
      <c r="F15" s="558">
        <f>F17+F16</f>
        <v>0</v>
      </c>
      <c r="G15" s="558">
        <f>G17+G16</f>
        <v>0</v>
      </c>
      <c r="H15" s="558">
        <f>H17+H16</f>
        <v>0</v>
      </c>
      <c r="I15" s="558">
        <f>I17+I16</f>
        <v>295714000</v>
      </c>
      <c r="J15" s="630"/>
    </row>
    <row r="16" spans="1:10" ht="20.100000000000001" customHeight="1" x14ac:dyDescent="0.2">
      <c r="A16" s="295" t="s">
        <v>29</v>
      </c>
      <c r="B16" s="73" t="s">
        <v>609</v>
      </c>
      <c r="C16" s="566" t="s">
        <v>610</v>
      </c>
      <c r="D16" s="567">
        <v>1380000</v>
      </c>
      <c r="E16" s="568">
        <v>42334000</v>
      </c>
      <c r="F16" s="569"/>
      <c r="G16" s="569"/>
      <c r="H16" s="570"/>
      <c r="I16" s="296">
        <f t="shared" si="0"/>
        <v>43714000</v>
      </c>
      <c r="J16" s="630"/>
    </row>
    <row r="17" spans="1:10" ht="20.100000000000001" customHeight="1" thickBot="1" x14ac:dyDescent="0.25">
      <c r="A17" s="298"/>
      <c r="B17" s="73" t="s">
        <v>612</v>
      </c>
      <c r="C17" s="600" t="s">
        <v>585</v>
      </c>
      <c r="D17" s="572"/>
      <c r="E17" s="573">
        <v>252000000</v>
      </c>
      <c r="F17" s="574"/>
      <c r="G17" s="574"/>
      <c r="H17" s="575"/>
      <c r="I17" s="296">
        <f t="shared" si="0"/>
        <v>252000000</v>
      </c>
      <c r="J17" s="630"/>
    </row>
    <row r="18" spans="1:10" ht="20.100000000000001" customHeight="1" thickBot="1" x14ac:dyDescent="0.25">
      <c r="A18" s="291" t="s">
        <v>30</v>
      </c>
      <c r="B18" s="297" t="s">
        <v>208</v>
      </c>
      <c r="C18" s="556"/>
      <c r="D18" s="557">
        <f>+D19</f>
        <v>0</v>
      </c>
      <c r="E18" s="558">
        <f>+E19</f>
        <v>0</v>
      </c>
      <c r="F18" s="559">
        <f>+F19</f>
        <v>0</v>
      </c>
      <c r="G18" s="559">
        <f>+G19</f>
        <v>0</v>
      </c>
      <c r="H18" s="560">
        <f>+H19</f>
        <v>0</v>
      </c>
      <c r="I18" s="72">
        <f t="shared" si="0"/>
        <v>0</v>
      </c>
      <c r="J18" s="630"/>
    </row>
    <row r="19" spans="1:10" ht="20.100000000000001" customHeight="1" thickBot="1" x14ac:dyDescent="0.25">
      <c r="A19" s="298" t="s">
        <v>31</v>
      </c>
      <c r="B19" s="74" t="s">
        <v>71</v>
      </c>
      <c r="C19" s="571"/>
      <c r="D19" s="572"/>
      <c r="E19" s="573"/>
      <c r="F19" s="574"/>
      <c r="G19" s="574"/>
      <c r="H19" s="575"/>
      <c r="I19" s="299">
        <f t="shared" si="0"/>
        <v>0</v>
      </c>
      <c r="J19" s="630"/>
    </row>
    <row r="20" spans="1:10" ht="20.100000000000001" customHeight="1" thickBot="1" x14ac:dyDescent="0.25">
      <c r="A20" s="632" t="s">
        <v>145</v>
      </c>
      <c r="B20" s="633"/>
      <c r="C20" s="576"/>
      <c r="D20" s="557">
        <f t="shared" ref="D20:I20" si="2">+D6+D9+D12+D15+D18</f>
        <v>5880000</v>
      </c>
      <c r="E20" s="558">
        <f t="shared" si="2"/>
        <v>382120000</v>
      </c>
      <c r="F20" s="559">
        <f t="shared" si="2"/>
        <v>0</v>
      </c>
      <c r="G20" s="559">
        <f t="shared" si="2"/>
        <v>0</v>
      </c>
      <c r="H20" s="560">
        <f t="shared" si="2"/>
        <v>0</v>
      </c>
      <c r="I20" s="72">
        <f t="shared" si="2"/>
        <v>388000000</v>
      </c>
      <c r="J20" s="630"/>
    </row>
  </sheetData>
  <mergeCells count="9">
    <mergeCell ref="J7:J20"/>
    <mergeCell ref="A1:I1"/>
    <mergeCell ref="A20:B20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D31"/>
  <sheetViews>
    <sheetView view="pageLayout" zoomScaleNormal="100" workbookViewId="0">
      <selection activeCell="C9" sqref="C9"/>
    </sheetView>
  </sheetViews>
  <sheetFormatPr defaultRowHeight="12.75" x14ac:dyDescent="0.2"/>
  <cols>
    <col min="1" max="1" width="5.83203125" style="88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642" t="s">
        <v>7</v>
      </c>
      <c r="C1" s="642"/>
      <c r="D1" s="642"/>
    </row>
    <row r="2" spans="1:4" s="76" customFormat="1" ht="16.5" thickBot="1" x14ac:dyDescent="0.3">
      <c r="A2" s="75"/>
      <c r="B2" s="395"/>
      <c r="D2" s="45" t="str">
        <f>'2. sz tájékoztató t'!I2</f>
        <v>Forintban!</v>
      </c>
    </row>
    <row r="3" spans="1:4" s="78" customFormat="1" ht="48" customHeight="1" thickBot="1" x14ac:dyDescent="0.25">
      <c r="A3" s="77" t="s">
        <v>17</v>
      </c>
      <c r="B3" s="203" t="s">
        <v>18</v>
      </c>
      <c r="C3" s="203" t="s">
        <v>72</v>
      </c>
      <c r="D3" s="204" t="s">
        <v>73</v>
      </c>
    </row>
    <row r="4" spans="1:4" s="78" customFormat="1" ht="14.1" customHeight="1" thickBot="1" x14ac:dyDescent="0.25">
      <c r="A4" s="36" t="s">
        <v>493</v>
      </c>
      <c r="B4" s="206" t="s">
        <v>494</v>
      </c>
      <c r="C4" s="206" t="s">
        <v>495</v>
      </c>
      <c r="D4" s="207" t="s">
        <v>497</v>
      </c>
    </row>
    <row r="5" spans="1:4" ht="18" customHeight="1" x14ac:dyDescent="0.2">
      <c r="A5" s="139" t="s">
        <v>19</v>
      </c>
      <c r="B5" s="208" t="s">
        <v>166</v>
      </c>
      <c r="C5" s="137">
        <v>10901525</v>
      </c>
      <c r="D5" s="79">
        <v>2679290</v>
      </c>
    </row>
    <row r="6" spans="1:4" ht="18" customHeight="1" x14ac:dyDescent="0.2">
      <c r="A6" s="80" t="s">
        <v>20</v>
      </c>
      <c r="B6" s="209" t="s">
        <v>167</v>
      </c>
      <c r="C6" s="138"/>
      <c r="D6" s="82"/>
    </row>
    <row r="7" spans="1:4" ht="18" customHeight="1" x14ac:dyDescent="0.2">
      <c r="A7" s="80" t="s">
        <v>21</v>
      </c>
      <c r="B7" s="209" t="s">
        <v>121</v>
      </c>
      <c r="C7" s="138"/>
      <c r="D7" s="82"/>
    </row>
    <row r="8" spans="1:4" ht="18" customHeight="1" x14ac:dyDescent="0.2">
      <c r="A8" s="80" t="s">
        <v>22</v>
      </c>
      <c r="B8" s="209" t="s">
        <v>122</v>
      </c>
      <c r="C8" s="138"/>
      <c r="D8" s="82"/>
    </row>
    <row r="9" spans="1:4" ht="18" customHeight="1" x14ac:dyDescent="0.2">
      <c r="A9" s="80" t="s">
        <v>23</v>
      </c>
      <c r="B9" s="209" t="s">
        <v>159</v>
      </c>
      <c r="C9" s="138"/>
      <c r="D9" s="82"/>
    </row>
    <row r="10" spans="1:4" ht="18" customHeight="1" x14ac:dyDescent="0.2">
      <c r="A10" s="80" t="s">
        <v>24</v>
      </c>
      <c r="B10" s="209" t="s">
        <v>160</v>
      </c>
      <c r="C10" s="138"/>
      <c r="D10" s="82"/>
    </row>
    <row r="11" spans="1:4" ht="18" customHeight="1" x14ac:dyDescent="0.2">
      <c r="A11" s="80" t="s">
        <v>25</v>
      </c>
      <c r="B11" s="210" t="s">
        <v>161</v>
      </c>
      <c r="C11" s="138"/>
      <c r="D11" s="82"/>
    </row>
    <row r="12" spans="1:4" ht="18" customHeight="1" x14ac:dyDescent="0.2">
      <c r="A12" s="80" t="s">
        <v>27</v>
      </c>
      <c r="B12" s="210" t="s">
        <v>162</v>
      </c>
      <c r="C12" s="138"/>
      <c r="D12" s="82"/>
    </row>
    <row r="13" spans="1:4" ht="18" customHeight="1" x14ac:dyDescent="0.2">
      <c r="A13" s="80" t="s">
        <v>28</v>
      </c>
      <c r="B13" s="210" t="s">
        <v>163</v>
      </c>
      <c r="C13" s="138"/>
      <c r="D13" s="82"/>
    </row>
    <row r="14" spans="1:4" ht="18" customHeight="1" x14ac:dyDescent="0.2">
      <c r="A14" s="80" t="s">
        <v>29</v>
      </c>
      <c r="B14" s="210" t="s">
        <v>164</v>
      </c>
      <c r="C14" s="138"/>
      <c r="D14" s="82"/>
    </row>
    <row r="15" spans="1:4" ht="22.5" customHeight="1" x14ac:dyDescent="0.2">
      <c r="A15" s="80" t="s">
        <v>30</v>
      </c>
      <c r="B15" s="210" t="s">
        <v>165</v>
      </c>
      <c r="C15" s="138"/>
      <c r="D15" s="82"/>
    </row>
    <row r="16" spans="1:4" ht="18" customHeight="1" x14ac:dyDescent="0.2">
      <c r="A16" s="80" t="s">
        <v>31</v>
      </c>
      <c r="B16" s="209" t="s">
        <v>123</v>
      </c>
      <c r="C16" s="138"/>
      <c r="D16" s="82"/>
    </row>
    <row r="17" spans="1:4" ht="18" customHeight="1" x14ac:dyDescent="0.2">
      <c r="A17" s="80" t="s">
        <v>32</v>
      </c>
      <c r="B17" s="209" t="s">
        <v>9</v>
      </c>
      <c r="C17" s="138"/>
      <c r="D17" s="82"/>
    </row>
    <row r="18" spans="1:4" ht="18" customHeight="1" x14ac:dyDescent="0.2">
      <c r="A18" s="80" t="s">
        <v>33</v>
      </c>
      <c r="B18" s="209" t="s">
        <v>8</v>
      </c>
      <c r="C18" s="138"/>
      <c r="D18" s="82"/>
    </row>
    <row r="19" spans="1:4" ht="18" customHeight="1" x14ac:dyDescent="0.2">
      <c r="A19" s="80" t="s">
        <v>34</v>
      </c>
      <c r="B19" s="209" t="s">
        <v>124</v>
      </c>
      <c r="C19" s="138"/>
      <c r="D19" s="82"/>
    </row>
    <row r="20" spans="1:4" ht="18" customHeight="1" x14ac:dyDescent="0.2">
      <c r="A20" s="80" t="s">
        <v>35</v>
      </c>
      <c r="B20" s="209" t="s">
        <v>125</v>
      </c>
      <c r="C20" s="138"/>
      <c r="D20" s="82"/>
    </row>
    <row r="21" spans="1:4" ht="18" customHeight="1" x14ac:dyDescent="0.2">
      <c r="A21" s="80" t="s">
        <v>36</v>
      </c>
      <c r="B21" s="128"/>
      <c r="C21" s="81"/>
      <c r="D21" s="82"/>
    </row>
    <row r="22" spans="1:4" ht="18" customHeight="1" x14ac:dyDescent="0.2">
      <c r="A22" s="80" t="s">
        <v>37</v>
      </c>
      <c r="B22" s="83"/>
      <c r="C22" s="81"/>
      <c r="D22" s="82"/>
    </row>
    <row r="23" spans="1:4" ht="18" customHeight="1" x14ac:dyDescent="0.2">
      <c r="A23" s="80" t="s">
        <v>38</v>
      </c>
      <c r="B23" s="83"/>
      <c r="C23" s="81"/>
      <c r="D23" s="82"/>
    </row>
    <row r="24" spans="1:4" ht="18" customHeight="1" x14ac:dyDescent="0.2">
      <c r="A24" s="80" t="s">
        <v>39</v>
      </c>
      <c r="B24" s="83"/>
      <c r="C24" s="81"/>
      <c r="D24" s="82"/>
    </row>
    <row r="25" spans="1:4" ht="18" customHeight="1" x14ac:dyDescent="0.2">
      <c r="A25" s="80" t="s">
        <v>40</v>
      </c>
      <c r="B25" s="83"/>
      <c r="C25" s="81"/>
      <c r="D25" s="82"/>
    </row>
    <row r="26" spans="1:4" ht="18" customHeight="1" x14ac:dyDescent="0.2">
      <c r="A26" s="80" t="s">
        <v>41</v>
      </c>
      <c r="B26" s="83"/>
      <c r="C26" s="81"/>
      <c r="D26" s="82"/>
    </row>
    <row r="27" spans="1:4" ht="18" customHeight="1" x14ac:dyDescent="0.2">
      <c r="A27" s="80" t="s">
        <v>42</v>
      </c>
      <c r="B27" s="83"/>
      <c r="C27" s="81"/>
      <c r="D27" s="82"/>
    </row>
    <row r="28" spans="1:4" ht="18" customHeight="1" x14ac:dyDescent="0.2">
      <c r="A28" s="80" t="s">
        <v>43</v>
      </c>
      <c r="B28" s="83"/>
      <c r="C28" s="81"/>
      <c r="D28" s="82"/>
    </row>
    <row r="29" spans="1:4" ht="18" customHeight="1" thickBot="1" x14ac:dyDescent="0.25">
      <c r="A29" s="140" t="s">
        <v>44</v>
      </c>
      <c r="B29" s="84"/>
      <c r="C29" s="85"/>
      <c r="D29" s="86"/>
    </row>
    <row r="30" spans="1:4" ht="18" customHeight="1" thickBot="1" x14ac:dyDescent="0.25">
      <c r="A30" s="37" t="s">
        <v>45</v>
      </c>
      <c r="B30" s="214" t="s">
        <v>54</v>
      </c>
      <c r="C30" s="215">
        <f>+C5+C6+C7+C8+C9+C16+C17+C18+C19+C20+C21+C22+C23+C24+C25+C26+C27+C28+C29</f>
        <v>10901525</v>
      </c>
      <c r="D30" s="216">
        <f>+D5+D6+D7+D8+D9+D16+D17+D18+D19+D20+D21+D22+D23+D24+D25+D26+D27+D28+D29</f>
        <v>2679290</v>
      </c>
    </row>
    <row r="31" spans="1:4" ht="8.25" customHeight="1" x14ac:dyDescent="0.2">
      <c r="A31" s="87"/>
      <c r="B31" s="641"/>
      <c r="C31" s="641"/>
      <c r="D31" s="641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Munka25">
    <tabColor rgb="FF92D050"/>
  </sheetPr>
  <dimension ref="A1:O81"/>
  <sheetViews>
    <sheetView topLeftCell="A7" zoomScale="175" zoomScaleNormal="175" workbookViewId="0">
      <selection activeCell="K23" sqref="K23"/>
    </sheetView>
  </sheetViews>
  <sheetFormatPr defaultRowHeight="15.75" x14ac:dyDescent="0.25"/>
  <cols>
    <col min="1" max="1" width="4.83203125" style="104" customWidth="1"/>
    <col min="2" max="2" width="31.1640625" style="117" customWidth="1"/>
    <col min="3" max="4" width="9" style="117" customWidth="1"/>
    <col min="5" max="5" width="9.5" style="117" customWidth="1"/>
    <col min="6" max="6" width="8.83203125" style="117" customWidth="1"/>
    <col min="7" max="7" width="8.6640625" style="117" customWidth="1"/>
    <col min="8" max="8" width="8.83203125" style="117" customWidth="1"/>
    <col min="9" max="9" width="8.1640625" style="117" customWidth="1"/>
    <col min="10" max="14" width="9.5" style="117" customWidth="1"/>
    <col min="15" max="15" width="12.6640625" style="104" customWidth="1"/>
    <col min="16" max="16384" width="9.33203125" style="117"/>
  </cols>
  <sheetData>
    <row r="1" spans="1:15" ht="31.5" customHeight="1" x14ac:dyDescent="0.25">
      <c r="A1" s="646" t="str">
        <f>+CONCATENATE("Előirányzat-felhasználási terv",CHAR(10),LEFT(ÖSSZEFÜGGÉSEK!A5,4),". évre")</f>
        <v>Előirányzat-felhasználási terv
2018. évre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</row>
    <row r="2" spans="1:15" ht="16.5" thickBot="1" x14ac:dyDescent="0.3">
      <c r="O2" s="4" t="str">
        <f>'3. sz tájékoztató t.'!D2</f>
        <v>Forintban!</v>
      </c>
    </row>
    <row r="3" spans="1:15" s="104" customFormat="1" ht="26.1" customHeight="1" thickBot="1" x14ac:dyDescent="0.3">
      <c r="A3" s="101" t="s">
        <v>17</v>
      </c>
      <c r="B3" s="102" t="s">
        <v>62</v>
      </c>
      <c r="C3" s="102" t="s">
        <v>74</v>
      </c>
      <c r="D3" s="102" t="s">
        <v>75</v>
      </c>
      <c r="E3" s="102" t="s">
        <v>76</v>
      </c>
      <c r="F3" s="102" t="s">
        <v>77</v>
      </c>
      <c r="G3" s="102" t="s">
        <v>78</v>
      </c>
      <c r="H3" s="102" t="s">
        <v>79</v>
      </c>
      <c r="I3" s="102" t="s">
        <v>80</v>
      </c>
      <c r="J3" s="102" t="s">
        <v>81</v>
      </c>
      <c r="K3" s="102" t="s">
        <v>82</v>
      </c>
      <c r="L3" s="102" t="s">
        <v>83</v>
      </c>
      <c r="M3" s="102" t="s">
        <v>84</v>
      </c>
      <c r="N3" s="102" t="s">
        <v>85</v>
      </c>
      <c r="O3" s="103" t="s">
        <v>54</v>
      </c>
    </row>
    <row r="4" spans="1:15" s="106" customFormat="1" ht="15" customHeight="1" thickBot="1" x14ac:dyDescent="0.25">
      <c r="A4" s="105" t="s">
        <v>19</v>
      </c>
      <c r="B4" s="643" t="s">
        <v>57</v>
      </c>
      <c r="C4" s="644"/>
      <c r="D4" s="644"/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5"/>
    </row>
    <row r="5" spans="1:15" s="106" customFormat="1" ht="22.5" x14ac:dyDescent="0.2">
      <c r="A5" s="107" t="s">
        <v>20</v>
      </c>
      <c r="B5" s="505" t="s">
        <v>372</v>
      </c>
      <c r="C5" s="577">
        <v>13166777</v>
      </c>
      <c r="D5" s="577">
        <v>8777845</v>
      </c>
      <c r="E5" s="577">
        <v>8777845</v>
      </c>
      <c r="F5" s="577">
        <v>8777845</v>
      </c>
      <c r="G5" s="577">
        <v>8777845</v>
      </c>
      <c r="H5" s="577">
        <v>8777845</v>
      </c>
      <c r="I5" s="577">
        <v>27237071</v>
      </c>
      <c r="J5" s="577">
        <v>8777845</v>
      </c>
      <c r="K5" s="577">
        <v>8777845</v>
      </c>
      <c r="L5" s="577">
        <v>8777845</v>
      </c>
      <c r="M5" s="577">
        <v>16409900</v>
      </c>
      <c r="N5" s="577">
        <v>19425016</v>
      </c>
      <c r="O5" s="108">
        <f t="shared" ref="O5:O25" si="0">SUM(C5:N5)</f>
        <v>146461524</v>
      </c>
    </row>
    <row r="6" spans="1:15" s="111" customFormat="1" ht="22.5" x14ac:dyDescent="0.2">
      <c r="A6" s="109" t="s">
        <v>21</v>
      </c>
      <c r="B6" s="302" t="s">
        <v>419</v>
      </c>
      <c r="C6" s="578">
        <v>9222809</v>
      </c>
      <c r="D6" s="578">
        <v>9222809</v>
      </c>
      <c r="E6" s="578">
        <v>9222809</v>
      </c>
      <c r="F6" s="578">
        <v>9222809</v>
      </c>
      <c r="G6" s="578">
        <v>9222809</v>
      </c>
      <c r="H6" s="578">
        <v>9222809</v>
      </c>
      <c r="I6" s="578">
        <v>316597774</v>
      </c>
      <c r="J6" s="578">
        <v>9222809</v>
      </c>
      <c r="K6" s="578">
        <v>10338309</v>
      </c>
      <c r="L6" s="578">
        <v>9222809</v>
      </c>
      <c r="M6" s="578">
        <v>9222809</v>
      </c>
      <c r="N6" s="578">
        <v>10319803</v>
      </c>
      <c r="O6" s="110">
        <f t="shared" si="0"/>
        <v>420261167</v>
      </c>
    </row>
    <row r="7" spans="1:15" s="111" customFormat="1" ht="22.5" x14ac:dyDescent="0.2">
      <c r="A7" s="109" t="s">
        <v>22</v>
      </c>
      <c r="B7" s="301" t="s">
        <v>420</v>
      </c>
      <c r="C7" s="579"/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579">
        <v>2256000</v>
      </c>
      <c r="O7" s="112">
        <f t="shared" si="0"/>
        <v>2256000</v>
      </c>
    </row>
    <row r="8" spans="1:15" s="111" customFormat="1" ht="14.1" customHeight="1" x14ac:dyDescent="0.2">
      <c r="A8" s="109" t="s">
        <v>23</v>
      </c>
      <c r="B8" s="300" t="s">
        <v>173</v>
      </c>
      <c r="C8" s="578"/>
      <c r="D8" s="578"/>
      <c r="E8" s="578">
        <v>8410948</v>
      </c>
      <c r="F8" s="578"/>
      <c r="G8" s="578"/>
      <c r="H8" s="578"/>
      <c r="I8" s="578"/>
      <c r="J8" s="578"/>
      <c r="K8" s="578">
        <v>8410947</v>
      </c>
      <c r="L8" s="578"/>
      <c r="M8" s="578"/>
      <c r="N8" s="578"/>
      <c r="O8" s="110">
        <f t="shared" si="0"/>
        <v>16821895</v>
      </c>
    </row>
    <row r="9" spans="1:15" s="111" customFormat="1" ht="14.1" customHeight="1" x14ac:dyDescent="0.2">
      <c r="A9" s="109" t="s">
        <v>24</v>
      </c>
      <c r="B9" s="300" t="s">
        <v>421</v>
      </c>
      <c r="C9" s="578">
        <v>2152585</v>
      </c>
      <c r="D9" s="578">
        <v>2152585</v>
      </c>
      <c r="E9" s="578">
        <v>2152585</v>
      </c>
      <c r="F9" s="578">
        <v>2152585</v>
      </c>
      <c r="G9" s="578">
        <v>2152585</v>
      </c>
      <c r="H9" s="578">
        <v>2152585</v>
      </c>
      <c r="I9" s="578">
        <v>11152585</v>
      </c>
      <c r="J9" s="578">
        <v>2152585</v>
      </c>
      <c r="K9" s="578">
        <v>2152585</v>
      </c>
      <c r="L9" s="578">
        <v>2152585</v>
      </c>
      <c r="M9" s="578">
        <v>2152585</v>
      </c>
      <c r="N9" s="578">
        <v>2152590</v>
      </c>
      <c r="O9" s="110">
        <f t="shared" si="0"/>
        <v>34831025</v>
      </c>
    </row>
    <row r="10" spans="1:15" s="111" customFormat="1" ht="14.1" customHeight="1" x14ac:dyDescent="0.2">
      <c r="A10" s="109" t="s">
        <v>25</v>
      </c>
      <c r="B10" s="300" t="s">
        <v>10</v>
      </c>
      <c r="C10" s="578"/>
      <c r="D10" s="578"/>
      <c r="E10" s="578"/>
      <c r="F10" s="578"/>
      <c r="G10" s="578"/>
      <c r="H10" s="578"/>
      <c r="I10" s="578"/>
      <c r="J10" s="578"/>
      <c r="K10" s="578"/>
      <c r="L10" s="578"/>
      <c r="M10" s="578"/>
      <c r="N10" s="578"/>
      <c r="O10" s="110">
        <f t="shared" si="0"/>
        <v>0</v>
      </c>
    </row>
    <row r="11" spans="1:15" s="111" customFormat="1" ht="14.1" customHeight="1" x14ac:dyDescent="0.2">
      <c r="A11" s="109" t="s">
        <v>26</v>
      </c>
      <c r="B11" s="300" t="s">
        <v>374</v>
      </c>
      <c r="C11" s="578"/>
      <c r="D11" s="578"/>
      <c r="E11" s="578">
        <v>818500</v>
      </c>
      <c r="F11" s="578"/>
      <c r="G11" s="578"/>
      <c r="H11" s="578">
        <v>15000</v>
      </c>
      <c r="I11" s="578">
        <v>3000000</v>
      </c>
      <c r="J11" s="578"/>
      <c r="K11" s="578">
        <v>818500</v>
      </c>
      <c r="L11" s="578"/>
      <c r="M11" s="578"/>
      <c r="N11" s="578">
        <v>15000</v>
      </c>
      <c r="O11" s="110">
        <f t="shared" si="0"/>
        <v>4667000</v>
      </c>
    </row>
    <row r="12" spans="1:15" s="111" customFormat="1" ht="22.5" x14ac:dyDescent="0.2">
      <c r="A12" s="109" t="s">
        <v>27</v>
      </c>
      <c r="B12" s="302" t="s">
        <v>407</v>
      </c>
      <c r="C12" s="578"/>
      <c r="D12" s="578"/>
      <c r="E12" s="578"/>
      <c r="F12" s="578"/>
      <c r="G12" s="578"/>
      <c r="H12" s="578"/>
      <c r="I12" s="578">
        <v>2500000</v>
      </c>
      <c r="J12" s="578"/>
      <c r="K12" s="578"/>
      <c r="L12" s="578"/>
      <c r="M12" s="578"/>
      <c r="N12" s="578"/>
      <c r="O12" s="110">
        <f t="shared" si="0"/>
        <v>2500000</v>
      </c>
    </row>
    <row r="13" spans="1:15" s="111" customFormat="1" ht="14.1" customHeight="1" thickBot="1" x14ac:dyDescent="0.25">
      <c r="A13" s="109" t="s">
        <v>28</v>
      </c>
      <c r="B13" s="300" t="s">
        <v>11</v>
      </c>
      <c r="C13" s="578">
        <v>10898349</v>
      </c>
      <c r="D13" s="578">
        <v>9310617</v>
      </c>
      <c r="E13" s="578">
        <v>581169</v>
      </c>
      <c r="F13" s="578">
        <v>10675617</v>
      </c>
      <c r="G13" s="578">
        <v>24336093</v>
      </c>
      <c r="H13" s="578">
        <v>26577091</v>
      </c>
      <c r="I13" s="578">
        <v>11895413</v>
      </c>
      <c r="J13" s="578">
        <v>26592091</v>
      </c>
      <c r="K13" s="578">
        <v>17362644</v>
      </c>
      <c r="L13" s="578">
        <v>28457100</v>
      </c>
      <c r="M13" s="578">
        <v>1678562</v>
      </c>
      <c r="N13" s="578">
        <v>13455</v>
      </c>
      <c r="O13" s="110">
        <f t="shared" si="0"/>
        <v>168378201</v>
      </c>
    </row>
    <row r="14" spans="1:15" s="106" customFormat="1" ht="15.95" customHeight="1" thickBot="1" x14ac:dyDescent="0.25">
      <c r="A14" s="105" t="s">
        <v>29</v>
      </c>
      <c r="B14" s="38" t="s">
        <v>110</v>
      </c>
      <c r="C14" s="580">
        <f t="shared" ref="C14:N14" si="1">SUM(C5:C13)</f>
        <v>35440520</v>
      </c>
      <c r="D14" s="580">
        <f t="shared" si="1"/>
        <v>29463856</v>
      </c>
      <c r="E14" s="580">
        <f t="shared" si="1"/>
        <v>29963856</v>
      </c>
      <c r="F14" s="580">
        <f t="shared" si="1"/>
        <v>30828856</v>
      </c>
      <c r="G14" s="580">
        <f t="shared" si="1"/>
        <v>44489332</v>
      </c>
      <c r="H14" s="580">
        <f t="shared" si="1"/>
        <v>46745330</v>
      </c>
      <c r="I14" s="580">
        <f t="shared" si="1"/>
        <v>372382843</v>
      </c>
      <c r="J14" s="580">
        <f t="shared" si="1"/>
        <v>46745330</v>
      </c>
      <c r="K14" s="580">
        <f t="shared" si="1"/>
        <v>47860830</v>
      </c>
      <c r="L14" s="580">
        <f t="shared" si="1"/>
        <v>48610339</v>
      </c>
      <c r="M14" s="580">
        <f t="shared" si="1"/>
        <v>29463856</v>
      </c>
      <c r="N14" s="580">
        <f t="shared" si="1"/>
        <v>34181864</v>
      </c>
      <c r="O14" s="113">
        <f>SUM(C14:N14)</f>
        <v>796176812</v>
      </c>
    </row>
    <row r="15" spans="1:15" s="106" customFormat="1" ht="15" customHeight="1" thickBot="1" x14ac:dyDescent="0.25">
      <c r="A15" s="105" t="s">
        <v>30</v>
      </c>
      <c r="B15" s="643" t="s">
        <v>58</v>
      </c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5"/>
    </row>
    <row r="16" spans="1:15" s="111" customFormat="1" ht="14.1" customHeight="1" x14ac:dyDescent="0.2">
      <c r="A16" s="114" t="s">
        <v>31</v>
      </c>
      <c r="B16" s="303" t="s">
        <v>63</v>
      </c>
      <c r="C16" s="579">
        <v>13412544</v>
      </c>
      <c r="D16" s="579">
        <v>13412544</v>
      </c>
      <c r="E16" s="579">
        <v>13412544</v>
      </c>
      <c r="F16" s="579">
        <v>13412544</v>
      </c>
      <c r="G16" s="579">
        <v>13412544</v>
      </c>
      <c r="H16" s="579">
        <v>13412544</v>
      </c>
      <c r="I16" s="579">
        <v>13412544</v>
      </c>
      <c r="J16" s="579">
        <v>13412544</v>
      </c>
      <c r="K16" s="579">
        <v>13412544</v>
      </c>
      <c r="L16" s="579">
        <v>13412544</v>
      </c>
      <c r="M16" s="579">
        <v>13412544</v>
      </c>
      <c r="N16" s="579">
        <v>34090390</v>
      </c>
      <c r="O16" s="112">
        <f t="shared" si="0"/>
        <v>181628374</v>
      </c>
    </row>
    <row r="17" spans="1:15" s="111" customFormat="1" ht="27" customHeight="1" x14ac:dyDescent="0.2">
      <c r="A17" s="109" t="s">
        <v>32</v>
      </c>
      <c r="B17" s="302" t="s">
        <v>182</v>
      </c>
      <c r="C17" s="578">
        <v>1942942</v>
      </c>
      <c r="D17" s="578">
        <v>1942942</v>
      </c>
      <c r="E17" s="578">
        <v>1942942</v>
      </c>
      <c r="F17" s="578">
        <v>1942942</v>
      </c>
      <c r="G17" s="578">
        <v>1942942</v>
      </c>
      <c r="H17" s="578">
        <v>1942942</v>
      </c>
      <c r="I17" s="578">
        <v>1942942</v>
      </c>
      <c r="J17" s="578">
        <v>1942942</v>
      </c>
      <c r="K17" s="578">
        <v>1942942</v>
      </c>
      <c r="L17" s="578">
        <v>1942942</v>
      </c>
      <c r="M17" s="578">
        <v>1942942</v>
      </c>
      <c r="N17" s="578">
        <v>6273927</v>
      </c>
      <c r="O17" s="110">
        <f t="shared" si="0"/>
        <v>27646289</v>
      </c>
    </row>
    <row r="18" spans="1:15" s="111" customFormat="1" ht="14.1" customHeight="1" x14ac:dyDescent="0.2">
      <c r="A18" s="109" t="s">
        <v>33</v>
      </c>
      <c r="B18" s="300" t="s">
        <v>139</v>
      </c>
      <c r="C18" s="578">
        <v>12874270</v>
      </c>
      <c r="D18" s="578">
        <v>12874270</v>
      </c>
      <c r="E18" s="578">
        <v>13374270</v>
      </c>
      <c r="F18" s="578">
        <v>12874270</v>
      </c>
      <c r="G18" s="578">
        <v>12874270</v>
      </c>
      <c r="H18" s="578">
        <v>12874270</v>
      </c>
      <c r="I18" s="578">
        <v>27874270</v>
      </c>
      <c r="J18" s="578">
        <v>12874270</v>
      </c>
      <c r="K18" s="578">
        <v>13989770</v>
      </c>
      <c r="L18" s="578">
        <v>13374270</v>
      </c>
      <c r="M18" s="578">
        <v>12874270</v>
      </c>
      <c r="N18" s="578">
        <v>33365951</v>
      </c>
      <c r="O18" s="110">
        <f t="shared" si="0"/>
        <v>192098421</v>
      </c>
    </row>
    <row r="19" spans="1:15" s="111" customFormat="1" ht="14.1" customHeight="1" x14ac:dyDescent="0.2">
      <c r="A19" s="109" t="s">
        <v>34</v>
      </c>
      <c r="B19" s="300" t="s">
        <v>183</v>
      </c>
      <c r="C19" s="578">
        <v>740145</v>
      </c>
      <c r="D19" s="578">
        <v>740145</v>
      </c>
      <c r="E19" s="578">
        <v>740145</v>
      </c>
      <c r="F19" s="578">
        <v>740145</v>
      </c>
      <c r="G19" s="578">
        <v>740145</v>
      </c>
      <c r="H19" s="578">
        <v>740145</v>
      </c>
      <c r="I19" s="578">
        <v>740145</v>
      </c>
      <c r="J19" s="578">
        <v>740145</v>
      </c>
      <c r="K19" s="578">
        <v>740145</v>
      </c>
      <c r="L19" s="578">
        <v>740145</v>
      </c>
      <c r="M19" s="578">
        <v>740145</v>
      </c>
      <c r="N19" s="578">
        <v>2952650</v>
      </c>
      <c r="O19" s="110">
        <f t="shared" si="0"/>
        <v>11094245</v>
      </c>
    </row>
    <row r="20" spans="1:15" s="111" customFormat="1" ht="14.1" customHeight="1" x14ac:dyDescent="0.2">
      <c r="A20" s="109" t="s">
        <v>35</v>
      </c>
      <c r="B20" s="300" t="s">
        <v>12</v>
      </c>
      <c r="C20" s="578">
        <v>2583955</v>
      </c>
      <c r="D20" s="578">
        <v>493955</v>
      </c>
      <c r="E20" s="578">
        <v>493955</v>
      </c>
      <c r="F20" s="578">
        <v>1858955</v>
      </c>
      <c r="G20" s="578">
        <v>493955</v>
      </c>
      <c r="H20" s="578">
        <v>493955</v>
      </c>
      <c r="I20" s="578">
        <v>4256503</v>
      </c>
      <c r="J20" s="578">
        <v>493955</v>
      </c>
      <c r="K20" s="578">
        <v>493955</v>
      </c>
      <c r="L20" s="578">
        <v>1858955</v>
      </c>
      <c r="M20" s="578">
        <v>493955</v>
      </c>
      <c r="N20" s="578">
        <v>1858955</v>
      </c>
      <c r="O20" s="110">
        <f t="shared" si="0"/>
        <v>15875008</v>
      </c>
    </row>
    <row r="21" spans="1:15" s="111" customFormat="1" ht="14.1" customHeight="1" x14ac:dyDescent="0.2">
      <c r="A21" s="109" t="s">
        <v>36</v>
      </c>
      <c r="B21" s="300" t="s">
        <v>227</v>
      </c>
      <c r="C21" s="578"/>
      <c r="D21" s="578"/>
      <c r="E21" s="578"/>
      <c r="F21" s="578"/>
      <c r="G21" s="578">
        <v>14723731</v>
      </c>
      <c r="H21" s="578">
        <v>14723731</v>
      </c>
      <c r="I21" s="578">
        <v>51461227</v>
      </c>
      <c r="J21" s="578">
        <v>14723731</v>
      </c>
      <c r="K21" s="578">
        <v>14723731</v>
      </c>
      <c r="L21" s="578">
        <v>14723735</v>
      </c>
      <c r="M21" s="578"/>
      <c r="N21" s="578"/>
      <c r="O21" s="110">
        <f t="shared" si="0"/>
        <v>125079886</v>
      </c>
    </row>
    <row r="22" spans="1:15" s="111" customFormat="1" x14ac:dyDescent="0.2">
      <c r="A22" s="109" t="s">
        <v>37</v>
      </c>
      <c r="B22" s="302" t="s">
        <v>186</v>
      </c>
      <c r="C22" s="578"/>
      <c r="D22" s="578"/>
      <c r="E22" s="578"/>
      <c r="F22" s="578"/>
      <c r="G22" s="578">
        <v>30461910</v>
      </c>
      <c r="H22" s="578">
        <v>30461910</v>
      </c>
      <c r="I22" s="578">
        <v>77058370</v>
      </c>
      <c r="J22" s="578">
        <v>30461910</v>
      </c>
      <c r="K22" s="578">
        <v>30461910</v>
      </c>
      <c r="L22" s="578">
        <v>30461915</v>
      </c>
      <c r="M22" s="578"/>
      <c r="N22" s="578"/>
      <c r="O22" s="110">
        <f t="shared" si="0"/>
        <v>229367925</v>
      </c>
    </row>
    <row r="23" spans="1:15" s="111" customFormat="1" ht="14.1" customHeight="1" x14ac:dyDescent="0.2">
      <c r="A23" s="109" t="s">
        <v>38</v>
      </c>
      <c r="B23" s="300" t="s">
        <v>229</v>
      </c>
      <c r="C23" s="578"/>
      <c r="D23" s="578"/>
      <c r="E23" s="578"/>
      <c r="F23" s="578"/>
      <c r="G23" s="578"/>
      <c r="H23" s="578"/>
      <c r="I23" s="578"/>
      <c r="J23" s="578"/>
      <c r="K23" s="578"/>
      <c r="L23" s="578"/>
      <c r="M23" s="578"/>
      <c r="N23" s="578"/>
      <c r="O23" s="110">
        <f t="shared" si="0"/>
        <v>0</v>
      </c>
    </row>
    <row r="24" spans="1:15" s="111" customFormat="1" ht="14.1" customHeight="1" thickBot="1" x14ac:dyDescent="0.25">
      <c r="A24" s="109" t="s">
        <v>39</v>
      </c>
      <c r="B24" s="300" t="s">
        <v>13</v>
      </c>
      <c r="C24" s="578">
        <v>3886664</v>
      </c>
      <c r="D24" s="578"/>
      <c r="E24" s="578"/>
      <c r="F24" s="578"/>
      <c r="G24" s="578"/>
      <c r="H24" s="578"/>
      <c r="I24" s="578">
        <v>9500000</v>
      </c>
      <c r="J24" s="578"/>
      <c r="K24" s="578"/>
      <c r="L24" s="578"/>
      <c r="M24" s="578"/>
      <c r="N24" s="578"/>
      <c r="O24" s="110">
        <f t="shared" si="0"/>
        <v>13386664</v>
      </c>
    </row>
    <row r="25" spans="1:15" s="106" customFormat="1" ht="15.95" customHeight="1" thickBot="1" x14ac:dyDescent="0.25">
      <c r="A25" s="115" t="s">
        <v>40</v>
      </c>
      <c r="B25" s="38" t="s">
        <v>111</v>
      </c>
      <c r="C25" s="580">
        <f t="shared" ref="C25:N25" si="2">SUM(C16:C24)</f>
        <v>35440520</v>
      </c>
      <c r="D25" s="580">
        <f t="shared" si="2"/>
        <v>29463856</v>
      </c>
      <c r="E25" s="580">
        <f t="shared" si="2"/>
        <v>29963856</v>
      </c>
      <c r="F25" s="580">
        <f t="shared" si="2"/>
        <v>30828856</v>
      </c>
      <c r="G25" s="580">
        <f t="shared" si="2"/>
        <v>74649497</v>
      </c>
      <c r="H25" s="580">
        <f t="shared" si="2"/>
        <v>74649497</v>
      </c>
      <c r="I25" s="580">
        <f t="shared" si="2"/>
        <v>186246001</v>
      </c>
      <c r="J25" s="580">
        <f t="shared" si="2"/>
        <v>74649497</v>
      </c>
      <c r="K25" s="580">
        <f t="shared" si="2"/>
        <v>75764997</v>
      </c>
      <c r="L25" s="580">
        <f t="shared" si="2"/>
        <v>76514506</v>
      </c>
      <c r="M25" s="580">
        <f t="shared" si="2"/>
        <v>29463856</v>
      </c>
      <c r="N25" s="580">
        <f t="shared" si="2"/>
        <v>78541873</v>
      </c>
      <c r="O25" s="113">
        <f t="shared" si="0"/>
        <v>796176812</v>
      </c>
    </row>
    <row r="26" spans="1:15" ht="16.5" thickBot="1" x14ac:dyDescent="0.3">
      <c r="A26" s="115" t="s">
        <v>41</v>
      </c>
      <c r="B26" s="304" t="s">
        <v>112</v>
      </c>
      <c r="C26" s="581">
        <f t="shared" ref="C26:O26" si="3">C14-C25</f>
        <v>0</v>
      </c>
      <c r="D26" s="581">
        <f t="shared" si="3"/>
        <v>0</v>
      </c>
      <c r="E26" s="581">
        <f t="shared" si="3"/>
        <v>0</v>
      </c>
      <c r="F26" s="581">
        <f t="shared" si="3"/>
        <v>0</v>
      </c>
      <c r="G26" s="581">
        <f t="shared" si="3"/>
        <v>-30160165</v>
      </c>
      <c r="H26" s="581">
        <f t="shared" si="3"/>
        <v>-27904167</v>
      </c>
      <c r="I26" s="581">
        <f t="shared" si="3"/>
        <v>186136842</v>
      </c>
      <c r="J26" s="581">
        <f t="shared" si="3"/>
        <v>-27904167</v>
      </c>
      <c r="K26" s="581">
        <f t="shared" si="3"/>
        <v>-27904167</v>
      </c>
      <c r="L26" s="581">
        <f t="shared" si="3"/>
        <v>-27904167</v>
      </c>
      <c r="M26" s="581">
        <f t="shared" si="3"/>
        <v>0</v>
      </c>
      <c r="N26" s="581">
        <f t="shared" si="3"/>
        <v>-44360009</v>
      </c>
      <c r="O26" s="116">
        <f t="shared" si="3"/>
        <v>0</v>
      </c>
    </row>
    <row r="27" spans="1:15" x14ac:dyDescent="0.25">
      <c r="A27" s="118"/>
    </row>
    <row r="28" spans="1:15" x14ac:dyDescent="0.25">
      <c r="B28" s="119"/>
      <c r="C28" s="120"/>
      <c r="D28" s="120"/>
      <c r="O28" s="117"/>
    </row>
    <row r="29" spans="1:15" x14ac:dyDescent="0.25">
      <c r="O29" s="117"/>
    </row>
    <row r="30" spans="1:15" x14ac:dyDescent="0.25">
      <c r="O30" s="117"/>
    </row>
    <row r="31" spans="1:15" x14ac:dyDescent="0.25">
      <c r="O31" s="117"/>
    </row>
    <row r="32" spans="1:15" x14ac:dyDescent="0.25">
      <c r="O32" s="117"/>
    </row>
    <row r="33" spans="15:15" x14ac:dyDescent="0.25">
      <c r="O33" s="117"/>
    </row>
    <row r="34" spans="15:15" x14ac:dyDescent="0.25">
      <c r="O34" s="117"/>
    </row>
    <row r="35" spans="15:15" x14ac:dyDescent="0.25">
      <c r="O35" s="117"/>
    </row>
    <row r="36" spans="15:15" x14ac:dyDescent="0.25">
      <c r="O36" s="117"/>
    </row>
    <row r="37" spans="15:15" x14ac:dyDescent="0.25">
      <c r="O37" s="117"/>
    </row>
    <row r="38" spans="15:15" x14ac:dyDescent="0.25">
      <c r="O38" s="117"/>
    </row>
    <row r="39" spans="15:15" x14ac:dyDescent="0.25">
      <c r="O39" s="117"/>
    </row>
    <row r="40" spans="15:15" x14ac:dyDescent="0.25">
      <c r="O40" s="117"/>
    </row>
    <row r="41" spans="15:15" x14ac:dyDescent="0.25">
      <c r="O41" s="117"/>
    </row>
    <row r="42" spans="15:15" x14ac:dyDescent="0.25">
      <c r="O42" s="117"/>
    </row>
    <row r="43" spans="15:15" x14ac:dyDescent="0.25">
      <c r="O43" s="117"/>
    </row>
    <row r="44" spans="15:15" x14ac:dyDescent="0.25">
      <c r="O44" s="117"/>
    </row>
    <row r="45" spans="15:15" x14ac:dyDescent="0.25">
      <c r="O45" s="117"/>
    </row>
    <row r="46" spans="15:15" x14ac:dyDescent="0.25">
      <c r="O46" s="117"/>
    </row>
    <row r="47" spans="15:15" x14ac:dyDescent="0.25">
      <c r="O47" s="117"/>
    </row>
    <row r="48" spans="15:15" x14ac:dyDescent="0.25">
      <c r="O48" s="117"/>
    </row>
    <row r="49" spans="15:15" x14ac:dyDescent="0.25">
      <c r="O49" s="117"/>
    </row>
    <row r="50" spans="15:15" x14ac:dyDescent="0.25">
      <c r="O50" s="117"/>
    </row>
    <row r="51" spans="15:15" x14ac:dyDescent="0.25">
      <c r="O51" s="117"/>
    </row>
    <row r="52" spans="15:15" x14ac:dyDescent="0.25">
      <c r="O52" s="117"/>
    </row>
    <row r="53" spans="15:15" x14ac:dyDescent="0.25">
      <c r="O53" s="117"/>
    </row>
    <row r="54" spans="15:15" x14ac:dyDescent="0.25">
      <c r="O54" s="117"/>
    </row>
    <row r="55" spans="15:15" x14ac:dyDescent="0.25">
      <c r="O55" s="117"/>
    </row>
    <row r="56" spans="15:15" x14ac:dyDescent="0.25">
      <c r="O56" s="117"/>
    </row>
    <row r="57" spans="15:15" x14ac:dyDescent="0.25">
      <c r="O57" s="117"/>
    </row>
    <row r="58" spans="15:15" x14ac:dyDescent="0.25">
      <c r="O58" s="117"/>
    </row>
    <row r="59" spans="15:15" x14ac:dyDescent="0.25">
      <c r="O59" s="117"/>
    </row>
    <row r="60" spans="15:15" x14ac:dyDescent="0.25">
      <c r="O60" s="117"/>
    </row>
    <row r="61" spans="15:15" x14ac:dyDescent="0.25">
      <c r="O61" s="117"/>
    </row>
    <row r="62" spans="15:15" x14ac:dyDescent="0.25">
      <c r="O62" s="117"/>
    </row>
    <row r="63" spans="15:15" x14ac:dyDescent="0.25">
      <c r="O63" s="117"/>
    </row>
    <row r="64" spans="15:15" x14ac:dyDescent="0.25">
      <c r="O64" s="117"/>
    </row>
    <row r="65" spans="15:15" x14ac:dyDescent="0.25">
      <c r="O65" s="117"/>
    </row>
    <row r="66" spans="15:15" x14ac:dyDescent="0.25">
      <c r="O66" s="117"/>
    </row>
    <row r="67" spans="15:15" x14ac:dyDescent="0.25">
      <c r="O67" s="117"/>
    </row>
    <row r="68" spans="15:15" x14ac:dyDescent="0.25">
      <c r="O68" s="117"/>
    </row>
    <row r="69" spans="15:15" x14ac:dyDescent="0.25">
      <c r="O69" s="117"/>
    </row>
    <row r="70" spans="15:15" x14ac:dyDescent="0.25">
      <c r="O70" s="117"/>
    </row>
    <row r="71" spans="15:15" x14ac:dyDescent="0.25">
      <c r="O71" s="117"/>
    </row>
    <row r="72" spans="15:15" x14ac:dyDescent="0.25">
      <c r="O72" s="117"/>
    </row>
    <row r="73" spans="15:15" x14ac:dyDescent="0.25">
      <c r="O73" s="117"/>
    </row>
    <row r="74" spans="15:15" x14ac:dyDescent="0.25">
      <c r="O74" s="117"/>
    </row>
    <row r="75" spans="15:15" x14ac:dyDescent="0.25">
      <c r="O75" s="117"/>
    </row>
    <row r="76" spans="15:15" x14ac:dyDescent="0.25">
      <c r="O76" s="117"/>
    </row>
    <row r="77" spans="15:15" x14ac:dyDescent="0.25">
      <c r="O77" s="117"/>
    </row>
    <row r="78" spans="15:15" x14ac:dyDescent="0.25">
      <c r="O78" s="117"/>
    </row>
    <row r="79" spans="15:15" x14ac:dyDescent="0.25">
      <c r="O79" s="117"/>
    </row>
    <row r="80" spans="15:15" x14ac:dyDescent="0.25">
      <c r="O80" s="117"/>
    </row>
    <row r="81" spans="15:15" x14ac:dyDescent="0.25">
      <c r="O81" s="117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Munka3">
    <tabColor rgb="FF92D050"/>
    <pageSetUpPr fitToPage="1"/>
  </sheetPr>
  <dimension ref="A1:C27"/>
  <sheetViews>
    <sheetView view="pageLayout" zoomScaleNormal="100" workbookViewId="0">
      <selection activeCell="B34" sqref="B34"/>
    </sheetView>
  </sheetViews>
  <sheetFormatPr defaultRowHeight="12.75" x14ac:dyDescent="0.2"/>
  <cols>
    <col min="1" max="1" width="88.6640625" style="48" customWidth="1"/>
    <col min="2" max="2" width="27.83203125" style="48" customWidth="1"/>
    <col min="3" max="3" width="3.5" style="48" customWidth="1"/>
    <col min="4" max="16384" width="9.33203125" style="48"/>
  </cols>
  <sheetData>
    <row r="1" spans="1:3" ht="47.25" customHeight="1" x14ac:dyDescent="0.2">
      <c r="A1" s="648" t="str">
        <f>+CONCATENATE("A ",LEFT(ÖSSZEFÜGGÉSEK!A5,4),". évi általános működés és ágazati feladatok támogatásának alakulása jogcímenként")</f>
        <v>A 2018. évi általános működés és ágazati feladatok támogatásának alakulása jogcímenként</v>
      </c>
      <c r="B1" s="648"/>
    </row>
    <row r="2" spans="1:3" ht="22.5" customHeight="1" thickBot="1" x14ac:dyDescent="0.25">
      <c r="A2" s="398"/>
      <c r="B2" s="399" t="s">
        <v>14</v>
      </c>
    </row>
    <row r="3" spans="1:3" s="49" customFormat="1" ht="24" customHeight="1" thickBot="1" x14ac:dyDescent="0.25">
      <c r="A3" s="306" t="s">
        <v>53</v>
      </c>
      <c r="B3" s="397" t="str">
        <f>+CONCATENATE(LEFT(ÖSSZEFÜGGÉSEK!A5,4),". évi támogatás összesen")</f>
        <v>2018. évi támogatás összesen</v>
      </c>
    </row>
    <row r="4" spans="1:3" s="50" customFormat="1" ht="13.5" thickBot="1" x14ac:dyDescent="0.25">
      <c r="A4" s="195" t="s">
        <v>493</v>
      </c>
      <c r="B4" s="196" t="s">
        <v>494</v>
      </c>
    </row>
    <row r="5" spans="1:3" x14ac:dyDescent="0.2">
      <c r="A5" s="121" t="s">
        <v>617</v>
      </c>
      <c r="B5" s="430">
        <v>4613870</v>
      </c>
    </row>
    <row r="6" spans="1:3" ht="12.75" customHeight="1" x14ac:dyDescent="0.2">
      <c r="A6" s="122" t="s">
        <v>618</v>
      </c>
      <c r="B6" s="430">
        <v>5120000</v>
      </c>
    </row>
    <row r="7" spans="1:3" x14ac:dyDescent="0.2">
      <c r="A7" s="122" t="s">
        <v>619</v>
      </c>
      <c r="B7" s="430">
        <v>254127</v>
      </c>
    </row>
    <row r="8" spans="1:3" x14ac:dyDescent="0.2">
      <c r="A8" s="122" t="s">
        <v>620</v>
      </c>
      <c r="B8" s="430">
        <v>2814800</v>
      </c>
    </row>
    <row r="9" spans="1:3" x14ac:dyDescent="0.2">
      <c r="A9" s="122" t="s">
        <v>621</v>
      </c>
      <c r="B9" s="430">
        <v>6000000</v>
      </c>
    </row>
    <row r="10" spans="1:3" x14ac:dyDescent="0.2">
      <c r="A10" s="122" t="s">
        <v>622</v>
      </c>
      <c r="B10" s="430">
        <v>8461259</v>
      </c>
    </row>
    <row r="11" spans="1:3" x14ac:dyDescent="0.2">
      <c r="A11" s="122" t="s">
        <v>623</v>
      </c>
      <c r="B11" s="430">
        <v>324200</v>
      </c>
    </row>
    <row r="12" spans="1:3" x14ac:dyDescent="0.2">
      <c r="A12" s="122" t="s">
        <v>624</v>
      </c>
      <c r="B12" s="430">
        <v>12962400</v>
      </c>
    </row>
    <row r="13" spans="1:3" x14ac:dyDescent="0.2">
      <c r="A13" s="122" t="s">
        <v>625</v>
      </c>
      <c r="B13" s="430">
        <v>7350000</v>
      </c>
      <c r="C13" s="649" t="s">
        <v>529</v>
      </c>
    </row>
    <row r="14" spans="1:3" x14ac:dyDescent="0.2">
      <c r="A14" s="122" t="s">
        <v>626</v>
      </c>
      <c r="B14" s="430">
        <v>6186600</v>
      </c>
      <c r="C14" s="649"/>
    </row>
    <row r="15" spans="1:3" x14ac:dyDescent="0.2">
      <c r="A15" s="122" t="s">
        <v>627</v>
      </c>
      <c r="B15" s="430">
        <v>2940000</v>
      </c>
      <c r="C15" s="649"/>
    </row>
    <row r="16" spans="1:3" x14ac:dyDescent="0.2">
      <c r="A16" s="122" t="s">
        <v>628</v>
      </c>
      <c r="B16" s="430">
        <v>3594800</v>
      </c>
      <c r="C16" s="649"/>
    </row>
    <row r="17" spans="1:3" x14ac:dyDescent="0.2">
      <c r="A17" s="122" t="s">
        <v>629</v>
      </c>
      <c r="B17" s="430">
        <v>401000</v>
      </c>
      <c r="C17" s="649"/>
    </row>
    <row r="18" spans="1:3" x14ac:dyDescent="0.2">
      <c r="A18" s="122" t="s">
        <v>630</v>
      </c>
      <c r="B18" s="430">
        <v>367584</v>
      </c>
      <c r="C18" s="649"/>
    </row>
    <row r="19" spans="1:3" x14ac:dyDescent="0.2">
      <c r="A19" s="122" t="s">
        <v>631</v>
      </c>
      <c r="B19" s="430">
        <v>1463000</v>
      </c>
      <c r="C19" s="649"/>
    </row>
    <row r="20" spans="1:3" x14ac:dyDescent="0.2">
      <c r="A20" s="122" t="s">
        <v>632</v>
      </c>
      <c r="B20" s="430">
        <v>20610000</v>
      </c>
      <c r="C20" s="649"/>
    </row>
    <row r="21" spans="1:3" x14ac:dyDescent="0.2">
      <c r="A21" s="122" t="s">
        <v>633</v>
      </c>
      <c r="B21" s="430">
        <v>3044800</v>
      </c>
      <c r="C21" s="649"/>
    </row>
    <row r="22" spans="1:3" x14ac:dyDescent="0.2">
      <c r="A22" s="122" t="s">
        <v>634</v>
      </c>
      <c r="B22" s="430">
        <v>2398000</v>
      </c>
      <c r="C22" s="649"/>
    </row>
    <row r="23" spans="1:3" x14ac:dyDescent="0.2">
      <c r="A23" s="122" t="s">
        <v>635</v>
      </c>
      <c r="B23" s="430">
        <v>7144000</v>
      </c>
      <c r="C23" s="649"/>
    </row>
    <row r="24" spans="1:3" x14ac:dyDescent="0.2">
      <c r="A24" s="123" t="s">
        <v>636</v>
      </c>
      <c r="B24" s="430">
        <v>7012342</v>
      </c>
      <c r="C24" s="649"/>
    </row>
    <row r="25" spans="1:3" x14ac:dyDescent="0.2">
      <c r="A25" s="601" t="s">
        <v>637</v>
      </c>
      <c r="B25" s="602">
        <v>4781160</v>
      </c>
      <c r="C25" s="649"/>
    </row>
    <row r="26" spans="1:3" ht="13.5" thickBot="1" x14ac:dyDescent="0.25">
      <c r="A26" s="601" t="s">
        <v>638</v>
      </c>
      <c r="B26" s="602">
        <v>1879130</v>
      </c>
      <c r="C26" s="649"/>
    </row>
    <row r="27" spans="1:3" s="52" customFormat="1" ht="19.5" customHeight="1" thickBot="1" x14ac:dyDescent="0.25">
      <c r="A27" s="35" t="s">
        <v>54</v>
      </c>
      <c r="B27" s="51">
        <f>SUM(B5:B26)</f>
        <v>109723072</v>
      </c>
      <c r="C27" s="649"/>
    </row>
  </sheetData>
  <mergeCells count="2">
    <mergeCell ref="A1:B1"/>
    <mergeCell ref="C13:C2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D39"/>
  <sheetViews>
    <sheetView view="pageLayout" zoomScaleNormal="145" workbookViewId="0">
      <selection activeCell="D9" sqref="D9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653" t="str">
        <f>+CONCATENATE("K I M U T A T Á S",CHAR(10),"a ",LEFT(ÖSSZEFÜGGÉSEK!A5,4),". évben céljelleggel juttatott támogatásokról")</f>
        <v>K I M U T A T Á S
a 2018. évben céljelleggel juttatott támogatásokról</v>
      </c>
      <c r="B1" s="653"/>
      <c r="C1" s="653"/>
      <c r="D1" s="653"/>
    </row>
    <row r="2" spans="1:4" ht="17.25" customHeight="1" x14ac:dyDescent="0.25">
      <c r="A2" s="396"/>
      <c r="B2" s="396"/>
      <c r="C2" s="396"/>
      <c r="D2" s="396"/>
    </row>
    <row r="3" spans="1:4" ht="13.5" thickBot="1" x14ac:dyDescent="0.25">
      <c r="A3" s="217"/>
      <c r="B3" s="217"/>
      <c r="C3" s="650" t="str">
        <f>'4.sz tájékoztató t.'!O2</f>
        <v>Forintban!</v>
      </c>
      <c r="D3" s="650"/>
    </row>
    <row r="4" spans="1:4" ht="42.75" customHeight="1" thickBot="1" x14ac:dyDescent="0.25">
      <c r="A4" s="400" t="s">
        <v>70</v>
      </c>
      <c r="B4" s="401" t="s">
        <v>126</v>
      </c>
      <c r="C4" s="401" t="s">
        <v>127</v>
      </c>
      <c r="D4" s="402" t="s">
        <v>15</v>
      </c>
    </row>
    <row r="5" spans="1:4" ht="15.95" customHeight="1" x14ac:dyDescent="0.2">
      <c r="A5" s="218" t="s">
        <v>19</v>
      </c>
      <c r="B5" s="29" t="s">
        <v>613</v>
      </c>
      <c r="C5" s="29" t="s">
        <v>614</v>
      </c>
      <c r="D5" s="582">
        <v>90000</v>
      </c>
    </row>
    <row r="6" spans="1:4" ht="15.95" customHeight="1" x14ac:dyDescent="0.2">
      <c r="A6" s="219" t="s">
        <v>20</v>
      </c>
      <c r="B6" s="30" t="s">
        <v>615</v>
      </c>
      <c r="C6" s="30" t="s">
        <v>614</v>
      </c>
      <c r="D6" s="583">
        <v>5766000</v>
      </c>
    </row>
    <row r="7" spans="1:4" ht="15.95" customHeight="1" x14ac:dyDescent="0.2">
      <c r="A7" s="219" t="s">
        <v>21</v>
      </c>
      <c r="B7" s="30" t="s">
        <v>616</v>
      </c>
      <c r="C7" s="30" t="s">
        <v>614</v>
      </c>
      <c r="D7" s="583">
        <v>9557548</v>
      </c>
    </row>
    <row r="8" spans="1:4" ht="15.95" customHeight="1" x14ac:dyDescent="0.2">
      <c r="A8" s="219" t="s">
        <v>22</v>
      </c>
      <c r="B8" s="30" t="s">
        <v>639</v>
      </c>
      <c r="C8" s="30" t="s">
        <v>614</v>
      </c>
      <c r="D8" s="583">
        <v>300000</v>
      </c>
    </row>
    <row r="9" spans="1:4" ht="15.95" customHeight="1" x14ac:dyDescent="0.2">
      <c r="A9" s="219" t="s">
        <v>23</v>
      </c>
      <c r="B9" s="30"/>
      <c r="C9" s="30"/>
      <c r="D9" s="583"/>
    </row>
    <row r="10" spans="1:4" ht="15.95" customHeight="1" x14ac:dyDescent="0.2">
      <c r="A10" s="219" t="s">
        <v>24</v>
      </c>
      <c r="B10" s="30"/>
      <c r="C10" s="30"/>
      <c r="D10" s="583"/>
    </row>
    <row r="11" spans="1:4" ht="15.95" customHeight="1" x14ac:dyDescent="0.2">
      <c r="A11" s="219" t="s">
        <v>25</v>
      </c>
      <c r="B11" s="30"/>
      <c r="C11" s="30"/>
      <c r="D11" s="583"/>
    </row>
    <row r="12" spans="1:4" ht="15.95" customHeight="1" x14ac:dyDescent="0.2">
      <c r="A12" s="219" t="s">
        <v>26</v>
      </c>
      <c r="B12" s="30"/>
      <c r="C12" s="30"/>
      <c r="D12" s="583"/>
    </row>
    <row r="13" spans="1:4" ht="15.95" customHeight="1" x14ac:dyDescent="0.2">
      <c r="A13" s="219" t="s">
        <v>27</v>
      </c>
      <c r="B13" s="30"/>
      <c r="C13" s="30"/>
      <c r="D13" s="583"/>
    </row>
    <row r="14" spans="1:4" ht="15.95" customHeight="1" x14ac:dyDescent="0.2">
      <c r="A14" s="219" t="s">
        <v>28</v>
      </c>
      <c r="B14" s="30"/>
      <c r="C14" s="30"/>
      <c r="D14" s="583"/>
    </row>
    <row r="15" spans="1:4" ht="15.95" customHeight="1" x14ac:dyDescent="0.2">
      <c r="A15" s="219" t="s">
        <v>29</v>
      </c>
      <c r="B15" s="30"/>
      <c r="C15" s="30"/>
      <c r="D15" s="583"/>
    </row>
    <row r="16" spans="1:4" ht="15.95" customHeight="1" x14ac:dyDescent="0.2">
      <c r="A16" s="219" t="s">
        <v>30</v>
      </c>
      <c r="B16" s="30"/>
      <c r="C16" s="30"/>
      <c r="D16" s="583"/>
    </row>
    <row r="17" spans="1:4" ht="15.95" customHeight="1" x14ac:dyDescent="0.2">
      <c r="A17" s="219" t="s">
        <v>31</v>
      </c>
      <c r="B17" s="30"/>
      <c r="C17" s="30"/>
      <c r="D17" s="583"/>
    </row>
    <row r="18" spans="1:4" ht="15.95" customHeight="1" x14ac:dyDescent="0.2">
      <c r="A18" s="219" t="s">
        <v>32</v>
      </c>
      <c r="B18" s="30"/>
      <c r="C18" s="30"/>
      <c r="D18" s="583"/>
    </row>
    <row r="19" spans="1:4" ht="15.95" customHeight="1" x14ac:dyDescent="0.2">
      <c r="A19" s="219" t="s">
        <v>33</v>
      </c>
      <c r="B19" s="30"/>
      <c r="C19" s="30"/>
      <c r="D19" s="583"/>
    </row>
    <row r="20" spans="1:4" ht="15.95" customHeight="1" x14ac:dyDescent="0.2">
      <c r="A20" s="219" t="s">
        <v>34</v>
      </c>
      <c r="B20" s="30"/>
      <c r="C20" s="30"/>
      <c r="D20" s="583"/>
    </row>
    <row r="21" spans="1:4" ht="15.95" customHeight="1" x14ac:dyDescent="0.2">
      <c r="A21" s="219" t="s">
        <v>35</v>
      </c>
      <c r="B21" s="30"/>
      <c r="C21" s="30"/>
      <c r="D21" s="583"/>
    </row>
    <row r="22" spans="1:4" ht="15.95" customHeight="1" x14ac:dyDescent="0.2">
      <c r="A22" s="219" t="s">
        <v>36</v>
      </c>
      <c r="B22" s="30"/>
      <c r="C22" s="30"/>
      <c r="D22" s="583"/>
    </row>
    <row r="23" spans="1:4" ht="15.95" customHeight="1" x14ac:dyDescent="0.2">
      <c r="A23" s="219" t="s">
        <v>37</v>
      </c>
      <c r="B23" s="30"/>
      <c r="C23" s="30"/>
      <c r="D23" s="583"/>
    </row>
    <row r="24" spans="1:4" ht="15.95" customHeight="1" x14ac:dyDescent="0.2">
      <c r="A24" s="219" t="s">
        <v>38</v>
      </c>
      <c r="B24" s="30"/>
      <c r="C24" s="30"/>
      <c r="D24" s="583"/>
    </row>
    <row r="25" spans="1:4" ht="15.95" customHeight="1" x14ac:dyDescent="0.2">
      <c r="A25" s="219" t="s">
        <v>39</v>
      </c>
      <c r="B25" s="30"/>
      <c r="C25" s="30"/>
      <c r="D25" s="583"/>
    </row>
    <row r="26" spans="1:4" ht="15.95" customHeight="1" x14ac:dyDescent="0.2">
      <c r="A26" s="219" t="s">
        <v>40</v>
      </c>
      <c r="B26" s="30"/>
      <c r="C26" s="30"/>
      <c r="D26" s="583"/>
    </row>
    <row r="27" spans="1:4" ht="15.95" customHeight="1" x14ac:dyDescent="0.2">
      <c r="A27" s="219" t="s">
        <v>41</v>
      </c>
      <c r="B27" s="30"/>
      <c r="C27" s="30"/>
      <c r="D27" s="583"/>
    </row>
    <row r="28" spans="1:4" ht="15.95" customHeight="1" x14ac:dyDescent="0.2">
      <c r="A28" s="219" t="s">
        <v>42</v>
      </c>
      <c r="B28" s="30"/>
      <c r="C28" s="30"/>
      <c r="D28" s="583"/>
    </row>
    <row r="29" spans="1:4" ht="15.95" customHeight="1" x14ac:dyDescent="0.2">
      <c r="A29" s="219" t="s">
        <v>43</v>
      </c>
      <c r="B29" s="30"/>
      <c r="C29" s="30"/>
      <c r="D29" s="583"/>
    </row>
    <row r="30" spans="1:4" ht="15.95" customHeight="1" x14ac:dyDescent="0.2">
      <c r="A30" s="219" t="s">
        <v>44</v>
      </c>
      <c r="B30" s="30"/>
      <c r="C30" s="30"/>
      <c r="D30" s="583"/>
    </row>
    <row r="31" spans="1:4" ht="15.95" customHeight="1" x14ac:dyDescent="0.2">
      <c r="A31" s="219" t="s">
        <v>45</v>
      </c>
      <c r="B31" s="30"/>
      <c r="C31" s="30"/>
      <c r="D31" s="583"/>
    </row>
    <row r="32" spans="1:4" ht="15.95" customHeight="1" x14ac:dyDescent="0.2">
      <c r="A32" s="219" t="s">
        <v>46</v>
      </c>
      <c r="B32" s="30"/>
      <c r="C32" s="30"/>
      <c r="D32" s="583"/>
    </row>
    <row r="33" spans="1:4" ht="15.95" customHeight="1" x14ac:dyDescent="0.2">
      <c r="A33" s="219" t="s">
        <v>47</v>
      </c>
      <c r="B33" s="30"/>
      <c r="C33" s="30"/>
      <c r="D33" s="583"/>
    </row>
    <row r="34" spans="1:4" ht="15.95" customHeight="1" x14ac:dyDescent="0.2">
      <c r="A34" s="219" t="s">
        <v>128</v>
      </c>
      <c r="B34" s="30"/>
      <c r="C34" s="30"/>
      <c r="D34" s="584"/>
    </row>
    <row r="35" spans="1:4" ht="15.95" customHeight="1" x14ac:dyDescent="0.2">
      <c r="A35" s="219" t="s">
        <v>129</v>
      </c>
      <c r="B35" s="30"/>
      <c r="C35" s="30"/>
      <c r="D35" s="584"/>
    </row>
    <row r="36" spans="1:4" ht="15.95" customHeight="1" x14ac:dyDescent="0.2">
      <c r="A36" s="219" t="s">
        <v>130</v>
      </c>
      <c r="B36" s="30"/>
      <c r="C36" s="30"/>
      <c r="D36" s="584"/>
    </row>
    <row r="37" spans="1:4" ht="15.95" customHeight="1" thickBot="1" x14ac:dyDescent="0.25">
      <c r="A37" s="220" t="s">
        <v>131</v>
      </c>
      <c r="B37" s="31"/>
      <c r="C37" s="31"/>
      <c r="D37" s="585"/>
    </row>
    <row r="38" spans="1:4" ht="15.95" customHeight="1" thickBot="1" x14ac:dyDescent="0.25">
      <c r="A38" s="651" t="s">
        <v>54</v>
      </c>
      <c r="B38" s="652"/>
      <c r="C38" s="221"/>
      <c r="D38" s="586">
        <f>SUM(D5:D37)</f>
        <v>15713548</v>
      </c>
    </row>
    <row r="39" spans="1:4" x14ac:dyDescent="0.2">
      <c r="A39" t="s">
        <v>201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G48"/>
  <sheetViews>
    <sheetView view="pageLayout" topLeftCell="A7" zoomScaleNormal="120" zoomScaleSheetLayoutView="100" workbookViewId="0">
      <selection activeCell="E29" sqref="E29"/>
    </sheetView>
  </sheetViews>
  <sheetFormatPr defaultRowHeight="15.75" x14ac:dyDescent="0.25"/>
  <cols>
    <col min="1" max="1" width="9" style="404" customWidth="1"/>
    <col min="2" max="2" width="66.33203125" style="404" bestFit="1" customWidth="1"/>
    <col min="3" max="3" width="15.5" style="405" customWidth="1"/>
    <col min="4" max="5" width="15.5" style="404" customWidth="1"/>
    <col min="6" max="6" width="9" style="438" customWidth="1"/>
    <col min="7" max="16384" width="9.33203125" style="438"/>
  </cols>
  <sheetData>
    <row r="1" spans="1:5" ht="15.95" customHeight="1" x14ac:dyDescent="0.25">
      <c r="A1" s="604" t="s">
        <v>16</v>
      </c>
      <c r="B1" s="604"/>
      <c r="C1" s="604"/>
      <c r="D1" s="604"/>
      <c r="E1" s="604"/>
    </row>
    <row r="2" spans="1:5" ht="15.95" customHeight="1" thickBot="1" x14ac:dyDescent="0.3">
      <c r="A2" s="605" t="s">
        <v>151</v>
      </c>
      <c r="B2" s="605"/>
      <c r="D2" s="146"/>
      <c r="E2" s="322" t="str">
        <f>'4.sz tájékoztató t.'!O2</f>
        <v>Forintban!</v>
      </c>
    </row>
    <row r="3" spans="1:5" ht="38.1" customHeight="1" thickBot="1" x14ac:dyDescent="0.3">
      <c r="A3" s="23" t="s">
        <v>70</v>
      </c>
      <c r="B3" s="24" t="s">
        <v>18</v>
      </c>
      <c r="C3" s="24" t="str">
        <f>+CONCATENATE(LEFT(ÖSSZEFÜGGÉSEK!A5,4)+1,". évi")</f>
        <v>2019. évi</v>
      </c>
      <c r="D3" s="429" t="str">
        <f>+CONCATENATE(LEFT(ÖSSZEFÜGGÉSEK!A5,4)+2,". évi")</f>
        <v>2020. évi</v>
      </c>
      <c r="E3" s="166" t="str">
        <f>+CONCATENATE(LEFT(ÖSSZEFÜGGÉSEK!A5,4)+3,". évi")</f>
        <v>2021. évi</v>
      </c>
    </row>
    <row r="4" spans="1:5" s="439" customFormat="1" ht="12" customHeight="1" thickBot="1" x14ac:dyDescent="0.25">
      <c r="A4" s="32" t="s">
        <v>493</v>
      </c>
      <c r="B4" s="33" t="s">
        <v>494</v>
      </c>
      <c r="C4" s="33" t="s">
        <v>495</v>
      </c>
      <c r="D4" s="33" t="s">
        <v>497</v>
      </c>
      <c r="E4" s="473" t="s">
        <v>496</v>
      </c>
    </row>
    <row r="5" spans="1:5" s="440" customFormat="1" ht="12" customHeight="1" thickBot="1" x14ac:dyDescent="0.25">
      <c r="A5" s="20" t="s">
        <v>19</v>
      </c>
      <c r="B5" s="21" t="s">
        <v>533</v>
      </c>
      <c r="C5" s="490">
        <v>159500070</v>
      </c>
      <c r="D5" s="490">
        <v>175450080</v>
      </c>
      <c r="E5" s="491">
        <v>192995085</v>
      </c>
    </row>
    <row r="6" spans="1:5" s="440" customFormat="1" ht="12" customHeight="1" thickBot="1" x14ac:dyDescent="0.25">
      <c r="A6" s="20" t="s">
        <v>20</v>
      </c>
      <c r="B6" s="307" t="s">
        <v>373</v>
      </c>
      <c r="C6" s="490">
        <v>121741070</v>
      </c>
      <c r="D6" s="490">
        <v>133915180</v>
      </c>
      <c r="E6" s="491">
        <v>147306700</v>
      </c>
    </row>
    <row r="7" spans="1:5" s="440" customFormat="1" ht="12" customHeight="1" thickBot="1" x14ac:dyDescent="0.25">
      <c r="A7" s="20" t="s">
        <v>21</v>
      </c>
      <c r="B7" s="21" t="s">
        <v>381</v>
      </c>
      <c r="C7" s="490">
        <v>84575000</v>
      </c>
      <c r="D7" s="490"/>
      <c r="E7" s="491"/>
    </row>
    <row r="8" spans="1:5" s="440" customFormat="1" ht="12" customHeight="1" thickBot="1" x14ac:dyDescent="0.25">
      <c r="A8" s="20" t="s">
        <v>172</v>
      </c>
      <c r="B8" s="21" t="s">
        <v>265</v>
      </c>
      <c r="C8" s="428">
        <f>SUM(C9:C15)</f>
        <v>17994921</v>
      </c>
      <c r="D8" s="428">
        <f>SUM(D9:D15)</f>
        <v>19307666</v>
      </c>
      <c r="E8" s="472">
        <f>SUM(E9:E15)</f>
        <v>20772071</v>
      </c>
    </row>
    <row r="9" spans="1:5" s="440" customFormat="1" ht="12" customHeight="1" x14ac:dyDescent="0.2">
      <c r="A9" s="15" t="s">
        <v>266</v>
      </c>
      <c r="B9" s="441" t="s">
        <v>580</v>
      </c>
      <c r="C9" s="423">
        <v>2625515</v>
      </c>
      <c r="D9" s="423">
        <v>2625515</v>
      </c>
      <c r="E9" s="280">
        <v>2625515</v>
      </c>
    </row>
    <row r="10" spans="1:5" s="440" customFormat="1" ht="12" customHeight="1" x14ac:dyDescent="0.2">
      <c r="A10" s="14" t="s">
        <v>267</v>
      </c>
      <c r="B10" s="442" t="s">
        <v>558</v>
      </c>
      <c r="C10" s="422"/>
      <c r="D10" s="422"/>
      <c r="E10" s="279"/>
    </row>
    <row r="11" spans="1:5" s="440" customFormat="1" ht="12" customHeight="1" x14ac:dyDescent="0.2">
      <c r="A11" s="14" t="s">
        <v>268</v>
      </c>
      <c r="B11" s="442" t="s">
        <v>559</v>
      </c>
      <c r="C11" s="422">
        <v>11709956</v>
      </c>
      <c r="D11" s="422">
        <v>12880951</v>
      </c>
      <c r="E11" s="279">
        <v>14169046</v>
      </c>
    </row>
    <row r="12" spans="1:5" s="440" customFormat="1" ht="12" customHeight="1" x14ac:dyDescent="0.2">
      <c r="A12" s="14" t="s">
        <v>269</v>
      </c>
      <c r="B12" s="442" t="s">
        <v>560</v>
      </c>
      <c r="C12" s="422"/>
      <c r="D12" s="422"/>
      <c r="E12" s="279"/>
    </row>
    <row r="13" spans="1:5" s="440" customFormat="1" ht="12" customHeight="1" x14ac:dyDescent="0.2">
      <c r="A13" s="14" t="s">
        <v>554</v>
      </c>
      <c r="B13" s="442" t="s">
        <v>270</v>
      </c>
      <c r="C13" s="422">
        <v>2485110</v>
      </c>
      <c r="D13" s="422">
        <v>2733620</v>
      </c>
      <c r="E13" s="279">
        <v>3006980</v>
      </c>
    </row>
    <row r="14" spans="1:5" s="440" customFormat="1" ht="12" customHeight="1" x14ac:dyDescent="0.2">
      <c r="A14" s="14" t="s">
        <v>555</v>
      </c>
      <c r="B14" s="442" t="s">
        <v>271</v>
      </c>
      <c r="C14" s="422"/>
      <c r="D14" s="422"/>
      <c r="E14" s="279"/>
    </row>
    <row r="15" spans="1:5" s="440" customFormat="1" ht="12" customHeight="1" thickBot="1" x14ac:dyDescent="0.25">
      <c r="A15" s="16" t="s">
        <v>556</v>
      </c>
      <c r="B15" s="443" t="s">
        <v>272</v>
      </c>
      <c r="C15" s="424">
        <v>1174340</v>
      </c>
      <c r="D15" s="424">
        <v>1067580</v>
      </c>
      <c r="E15" s="281">
        <v>970530</v>
      </c>
    </row>
    <row r="16" spans="1:5" s="440" customFormat="1" ht="12" customHeight="1" thickBot="1" x14ac:dyDescent="0.25">
      <c r="A16" s="20" t="s">
        <v>23</v>
      </c>
      <c r="B16" s="21" t="s">
        <v>536</v>
      </c>
      <c r="C16" s="490">
        <v>28414125</v>
      </c>
      <c r="D16" s="490">
        <v>31225540</v>
      </c>
      <c r="E16" s="491">
        <v>34381090</v>
      </c>
    </row>
    <row r="17" spans="1:6" s="440" customFormat="1" ht="12" customHeight="1" thickBot="1" x14ac:dyDescent="0.25">
      <c r="A17" s="20" t="s">
        <v>24</v>
      </c>
      <c r="B17" s="21" t="s">
        <v>10</v>
      </c>
      <c r="C17" s="490"/>
      <c r="D17" s="490"/>
      <c r="E17" s="491"/>
    </row>
    <row r="18" spans="1:6" s="440" customFormat="1" ht="12" customHeight="1" thickBot="1" x14ac:dyDescent="0.25">
      <c r="A18" s="20" t="s">
        <v>179</v>
      </c>
      <c r="B18" s="21" t="s">
        <v>535</v>
      </c>
      <c r="C18" s="490">
        <v>1667000</v>
      </c>
      <c r="D18" s="490">
        <v>1667000</v>
      </c>
      <c r="E18" s="491">
        <v>166700</v>
      </c>
    </row>
    <row r="19" spans="1:6" s="440" customFormat="1" ht="12" customHeight="1" thickBot="1" x14ac:dyDescent="0.25">
      <c r="A19" s="20" t="s">
        <v>26</v>
      </c>
      <c r="B19" s="307" t="s">
        <v>534</v>
      </c>
      <c r="C19" s="490"/>
      <c r="D19" s="490"/>
      <c r="E19" s="491"/>
    </row>
    <row r="20" spans="1:6" s="440" customFormat="1" ht="12" customHeight="1" thickBot="1" x14ac:dyDescent="0.25">
      <c r="A20" s="20" t="s">
        <v>27</v>
      </c>
      <c r="B20" s="21" t="s">
        <v>305</v>
      </c>
      <c r="C20" s="428">
        <f>+C5+C6+C7+C8+C16+C17+C18+C19</f>
        <v>413892186</v>
      </c>
      <c r="D20" s="428">
        <f>+D5+D6+D7+D8+D16+D17+D18+D19</f>
        <v>361565466</v>
      </c>
      <c r="E20" s="318">
        <f>+E5+E6+E7+E8+E16+E17+E18+E19</f>
        <v>395621646</v>
      </c>
    </row>
    <row r="21" spans="1:6" s="440" customFormat="1" ht="12" customHeight="1" thickBot="1" x14ac:dyDescent="0.25">
      <c r="A21" s="20" t="s">
        <v>28</v>
      </c>
      <c r="B21" s="21" t="s">
        <v>537</v>
      </c>
      <c r="C21" s="537"/>
      <c r="D21" s="537"/>
      <c r="E21" s="538"/>
    </row>
    <row r="22" spans="1:6" s="440" customFormat="1" ht="12" customHeight="1" thickBot="1" x14ac:dyDescent="0.25">
      <c r="A22" s="20" t="s">
        <v>29</v>
      </c>
      <c r="B22" s="21" t="s">
        <v>538</v>
      </c>
      <c r="C22" s="428">
        <f>+C20+C21</f>
        <v>413892186</v>
      </c>
      <c r="D22" s="428">
        <f>+D20+D21</f>
        <v>361565466</v>
      </c>
      <c r="E22" s="472">
        <f>+E20+E21</f>
        <v>395621646</v>
      </c>
    </row>
    <row r="23" spans="1:6" s="440" customFormat="1" ht="12" customHeight="1" x14ac:dyDescent="0.2">
      <c r="A23" s="390"/>
      <c r="B23" s="391"/>
      <c r="C23" s="392"/>
      <c r="D23" s="534"/>
      <c r="E23" s="535"/>
    </row>
    <row r="24" spans="1:6" s="440" customFormat="1" ht="12" customHeight="1" x14ac:dyDescent="0.2">
      <c r="A24" s="604" t="s">
        <v>48</v>
      </c>
      <c r="B24" s="604"/>
      <c r="C24" s="604"/>
      <c r="D24" s="604"/>
      <c r="E24" s="604"/>
    </row>
    <row r="25" spans="1:6" s="440" customFormat="1" ht="12" customHeight="1" thickBot="1" x14ac:dyDescent="0.25">
      <c r="A25" s="606" t="s">
        <v>152</v>
      </c>
      <c r="B25" s="606"/>
      <c r="C25" s="405"/>
      <c r="D25" s="146"/>
      <c r="E25" s="322" t="str">
        <f>E2</f>
        <v>Forintban!</v>
      </c>
    </row>
    <row r="26" spans="1:6" s="440" customFormat="1" ht="24" customHeight="1" thickBot="1" x14ac:dyDescent="0.25">
      <c r="A26" s="23" t="s">
        <v>17</v>
      </c>
      <c r="B26" s="24" t="s">
        <v>49</v>
      </c>
      <c r="C26" s="24" t="str">
        <f>+C3</f>
        <v>2019. évi</v>
      </c>
      <c r="D26" s="24" t="str">
        <f>+D3</f>
        <v>2020. évi</v>
      </c>
      <c r="E26" s="166" t="str">
        <f>+E3</f>
        <v>2021. évi</v>
      </c>
      <c r="F26" s="536"/>
    </row>
    <row r="27" spans="1:6" s="440" customFormat="1" ht="12" customHeight="1" thickBot="1" x14ac:dyDescent="0.25">
      <c r="A27" s="433" t="s">
        <v>493</v>
      </c>
      <c r="B27" s="434" t="s">
        <v>494</v>
      </c>
      <c r="C27" s="434" t="s">
        <v>495</v>
      </c>
      <c r="D27" s="434" t="s">
        <v>497</v>
      </c>
      <c r="E27" s="530" t="s">
        <v>496</v>
      </c>
      <c r="F27" s="536"/>
    </row>
    <row r="28" spans="1:6" s="440" customFormat="1" ht="15" customHeight="1" thickBot="1" x14ac:dyDescent="0.25">
      <c r="A28" s="20" t="s">
        <v>19</v>
      </c>
      <c r="B28" s="27" t="s">
        <v>539</v>
      </c>
      <c r="C28" s="490">
        <v>329317186</v>
      </c>
      <c r="D28" s="490">
        <v>361565466</v>
      </c>
      <c r="E28" s="486">
        <v>395621646</v>
      </c>
      <c r="F28" s="536"/>
    </row>
    <row r="29" spans="1:6" ht="12" customHeight="1" thickBot="1" x14ac:dyDescent="0.3">
      <c r="A29" s="508" t="s">
        <v>20</v>
      </c>
      <c r="B29" s="531" t="s">
        <v>544</v>
      </c>
      <c r="C29" s="532">
        <f>+C30+C31+C32</f>
        <v>84575000</v>
      </c>
      <c r="D29" s="532">
        <f>+D30+D31+D32</f>
        <v>0</v>
      </c>
      <c r="E29" s="533">
        <f>+E30+E31+E32</f>
        <v>0</v>
      </c>
    </row>
    <row r="30" spans="1:6" ht="12" customHeight="1" x14ac:dyDescent="0.25">
      <c r="A30" s="15" t="s">
        <v>105</v>
      </c>
      <c r="B30" s="8" t="s">
        <v>227</v>
      </c>
      <c r="C30" s="423">
        <v>84575000</v>
      </c>
      <c r="D30" s="423"/>
      <c r="E30" s="280"/>
    </row>
    <row r="31" spans="1:6" ht="12" customHeight="1" x14ac:dyDescent="0.25">
      <c r="A31" s="15" t="s">
        <v>106</v>
      </c>
      <c r="B31" s="12" t="s">
        <v>186</v>
      </c>
      <c r="C31" s="422"/>
      <c r="D31" s="422"/>
      <c r="E31" s="279"/>
    </row>
    <row r="32" spans="1:6" ht="12" customHeight="1" thickBot="1" x14ac:dyDescent="0.3">
      <c r="A32" s="15" t="s">
        <v>107</v>
      </c>
      <c r="B32" s="309" t="s">
        <v>229</v>
      </c>
      <c r="C32" s="422"/>
      <c r="D32" s="422"/>
      <c r="E32" s="279"/>
    </row>
    <row r="33" spans="1:7" ht="12" customHeight="1" thickBot="1" x14ac:dyDescent="0.3">
      <c r="A33" s="20" t="s">
        <v>21</v>
      </c>
      <c r="B33" s="129" t="s">
        <v>448</v>
      </c>
      <c r="C33" s="421">
        <f>+C28+C29</f>
        <v>413892186</v>
      </c>
      <c r="D33" s="421">
        <f>+D28+D29</f>
        <v>361565466</v>
      </c>
      <c r="E33" s="278">
        <f>+E28+E29</f>
        <v>395621646</v>
      </c>
    </row>
    <row r="34" spans="1:7" ht="15" customHeight="1" thickBot="1" x14ac:dyDescent="0.3">
      <c r="A34" s="20" t="s">
        <v>22</v>
      </c>
      <c r="B34" s="129" t="s">
        <v>540</v>
      </c>
      <c r="C34" s="539"/>
      <c r="D34" s="539"/>
      <c r="E34" s="540"/>
      <c r="F34" s="453"/>
    </row>
    <row r="35" spans="1:7" s="440" customFormat="1" ht="12.95" customHeight="1" thickBot="1" x14ac:dyDescent="0.25">
      <c r="A35" s="310" t="s">
        <v>23</v>
      </c>
      <c r="B35" s="403" t="s">
        <v>541</v>
      </c>
      <c r="C35" s="529">
        <f>+C33+C34</f>
        <v>413892186</v>
      </c>
      <c r="D35" s="529">
        <f>+D33+D34</f>
        <v>361565466</v>
      </c>
      <c r="E35" s="523">
        <f>+E33+E34</f>
        <v>395621646</v>
      </c>
    </row>
    <row r="36" spans="1:7" x14ac:dyDescent="0.25">
      <c r="C36" s="404"/>
    </row>
    <row r="37" spans="1:7" x14ac:dyDescent="0.25">
      <c r="C37" s="404"/>
    </row>
    <row r="38" spans="1:7" x14ac:dyDescent="0.25">
      <c r="C38" s="404"/>
    </row>
    <row r="39" spans="1:7" ht="16.5" customHeight="1" x14ac:dyDescent="0.25">
      <c r="C39" s="404"/>
    </row>
    <row r="40" spans="1:7" x14ac:dyDescent="0.25">
      <c r="C40" s="404"/>
    </row>
    <row r="41" spans="1:7" x14ac:dyDescent="0.25">
      <c r="C41" s="404"/>
    </row>
    <row r="42" spans="1:7" s="404" customFormat="1" x14ac:dyDescent="0.25">
      <c r="F42" s="438"/>
      <c r="G42" s="438"/>
    </row>
    <row r="43" spans="1:7" s="404" customFormat="1" x14ac:dyDescent="0.25">
      <c r="F43" s="438"/>
      <c r="G43" s="438"/>
    </row>
    <row r="44" spans="1:7" s="404" customFormat="1" x14ac:dyDescent="0.25">
      <c r="F44" s="438"/>
      <c r="G44" s="438"/>
    </row>
    <row r="45" spans="1:7" s="404" customFormat="1" x14ac:dyDescent="0.25">
      <c r="F45" s="438"/>
      <c r="G45" s="438"/>
    </row>
    <row r="46" spans="1:7" s="404" customFormat="1" x14ac:dyDescent="0.25">
      <c r="F46" s="438"/>
      <c r="G46" s="438"/>
    </row>
    <row r="47" spans="1:7" s="404" customFormat="1" x14ac:dyDescent="0.25">
      <c r="F47" s="438"/>
      <c r="G47" s="438"/>
    </row>
    <row r="48" spans="1:7" s="404" customFormat="1" x14ac:dyDescent="0.25">
      <c r="F48" s="438"/>
      <c r="G48" s="438"/>
    </row>
  </sheetData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CE,Félkövér"&amp;12Monok Község Önkormányzat
2018. ÉVI KÖLTSÉGVETÉSI ÉVET KÖVETŐ 3 ÉV TERVEZETT BEVÉTELEI, KIADÁSAI&amp;R&amp;"Times New Roman CE,Félkövér dőlt"&amp;11 7. számú tájékoztató tábla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>
      <selection activeCell="U40" sqref="U39:U40"/>
    </sheetView>
  </sheetViews>
  <sheetFormatPr defaultRowHeight="12.75" x14ac:dyDescent="0.2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159"/>
  <sheetViews>
    <sheetView topLeftCell="A91" zoomScale="130" zoomScaleNormal="130" zoomScaleSheetLayoutView="100" workbookViewId="0">
      <selection activeCell="C15" sqref="C15"/>
    </sheetView>
  </sheetViews>
  <sheetFormatPr defaultRowHeight="15.75" x14ac:dyDescent="0.25"/>
  <cols>
    <col min="1" max="1" width="9.5" style="404" customWidth="1"/>
    <col min="2" max="2" width="91.6640625" style="404" customWidth="1"/>
    <col min="3" max="3" width="21.6640625" style="405" customWidth="1"/>
    <col min="4" max="4" width="9" style="438" customWidth="1"/>
    <col min="5" max="16384" width="9.33203125" style="438"/>
  </cols>
  <sheetData>
    <row r="1" spans="1:3" ht="15.95" customHeight="1" x14ac:dyDescent="0.25">
      <c r="A1" s="604" t="s">
        <v>16</v>
      </c>
      <c r="B1" s="604"/>
      <c r="C1" s="604"/>
    </row>
    <row r="2" spans="1:3" ht="15.95" customHeight="1" thickBot="1" x14ac:dyDescent="0.3">
      <c r="A2" s="605" t="s">
        <v>151</v>
      </c>
      <c r="B2" s="605"/>
      <c r="C2" s="322" t="str">
        <f>'1.2.sz.mell.'!C2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39" customFormat="1" ht="12" customHeight="1" thickBot="1" x14ac:dyDescent="0.25">
      <c r="A4" s="433"/>
      <c r="B4" s="434" t="s">
        <v>493</v>
      </c>
      <c r="C4" s="435" t="s">
        <v>494</v>
      </c>
    </row>
    <row r="5" spans="1:3" s="440" customFormat="1" ht="12" customHeight="1" thickBot="1" x14ac:dyDescent="0.25">
      <c r="A5" s="20" t="s">
        <v>19</v>
      </c>
      <c r="B5" s="21" t="s">
        <v>250</v>
      </c>
      <c r="C5" s="312">
        <f>+C6+C7+C8+C9+C10+C11</f>
        <v>35942143</v>
      </c>
    </row>
    <row r="6" spans="1:3" s="440" customFormat="1" ht="12" customHeight="1" x14ac:dyDescent="0.2">
      <c r="A6" s="15" t="s">
        <v>99</v>
      </c>
      <c r="B6" s="441" t="s">
        <v>251</v>
      </c>
      <c r="C6" s="315"/>
    </row>
    <row r="7" spans="1:3" s="440" customFormat="1" ht="12" customHeight="1" x14ac:dyDescent="0.2">
      <c r="A7" s="14" t="s">
        <v>100</v>
      </c>
      <c r="B7" s="442" t="s">
        <v>252</v>
      </c>
      <c r="C7" s="314"/>
    </row>
    <row r="8" spans="1:3" s="440" customFormat="1" ht="12" customHeight="1" x14ac:dyDescent="0.2">
      <c r="A8" s="14" t="s">
        <v>101</v>
      </c>
      <c r="B8" s="442" t="s">
        <v>552</v>
      </c>
      <c r="C8" s="314">
        <v>9594872</v>
      </c>
    </row>
    <row r="9" spans="1:3" s="440" customFormat="1" ht="12" customHeight="1" x14ac:dyDescent="0.2">
      <c r="A9" s="14" t="s">
        <v>102</v>
      </c>
      <c r="B9" s="442" t="s">
        <v>254</v>
      </c>
      <c r="C9" s="314">
        <v>1879130</v>
      </c>
    </row>
    <row r="10" spans="1:3" s="440" customFormat="1" ht="12" customHeight="1" x14ac:dyDescent="0.2">
      <c r="A10" s="14" t="s">
        <v>147</v>
      </c>
      <c r="B10" s="308" t="s">
        <v>432</v>
      </c>
      <c r="C10" s="314">
        <v>23986475</v>
      </c>
    </row>
    <row r="11" spans="1:3" s="440" customFormat="1" ht="12" customHeight="1" thickBot="1" x14ac:dyDescent="0.25">
      <c r="A11" s="16" t="s">
        <v>103</v>
      </c>
      <c r="B11" s="309" t="s">
        <v>433</v>
      </c>
      <c r="C11" s="314">
        <v>481666</v>
      </c>
    </row>
    <row r="12" spans="1:3" s="440" customFormat="1" ht="12" customHeight="1" thickBot="1" x14ac:dyDescent="0.25">
      <c r="A12" s="20" t="s">
        <v>20</v>
      </c>
      <c r="B12" s="307" t="s">
        <v>255</v>
      </c>
      <c r="C12" s="312">
        <f>+C13+C14+C15+C16+C17</f>
        <v>336618965</v>
      </c>
    </row>
    <row r="13" spans="1:3" s="440" customFormat="1" ht="12" customHeight="1" x14ac:dyDescent="0.2">
      <c r="A13" s="15" t="s">
        <v>105</v>
      </c>
      <c r="B13" s="441" t="s">
        <v>256</v>
      </c>
      <c r="C13" s="315"/>
    </row>
    <row r="14" spans="1:3" s="440" customFormat="1" ht="12" customHeight="1" x14ac:dyDescent="0.2">
      <c r="A14" s="14" t="s">
        <v>106</v>
      </c>
      <c r="B14" s="442" t="s">
        <v>257</v>
      </c>
      <c r="C14" s="314"/>
    </row>
    <row r="15" spans="1:3" s="440" customFormat="1" ht="12" customHeight="1" x14ac:dyDescent="0.2">
      <c r="A15" s="14" t="s">
        <v>107</v>
      </c>
      <c r="B15" s="442" t="s">
        <v>422</v>
      </c>
      <c r="C15" s="314"/>
    </row>
    <row r="16" spans="1:3" s="440" customFormat="1" ht="12" customHeight="1" x14ac:dyDescent="0.2">
      <c r="A16" s="14" t="s">
        <v>108</v>
      </c>
      <c r="B16" s="442" t="s">
        <v>423</v>
      </c>
      <c r="C16" s="314"/>
    </row>
    <row r="17" spans="1:3" s="440" customFormat="1" ht="12" customHeight="1" x14ac:dyDescent="0.2">
      <c r="A17" s="14" t="s">
        <v>109</v>
      </c>
      <c r="B17" s="442" t="s">
        <v>575</v>
      </c>
      <c r="C17" s="314">
        <v>336618965</v>
      </c>
    </row>
    <row r="18" spans="1:3" s="440" customFormat="1" ht="12" customHeight="1" thickBot="1" x14ac:dyDescent="0.25">
      <c r="A18" s="16" t="s">
        <v>118</v>
      </c>
      <c r="B18" s="309" t="s">
        <v>259</v>
      </c>
      <c r="C18" s="316"/>
    </row>
    <row r="19" spans="1:3" s="440" customFormat="1" ht="12" customHeight="1" thickBot="1" x14ac:dyDescent="0.25">
      <c r="A19" s="20" t="s">
        <v>21</v>
      </c>
      <c r="B19" s="21" t="s">
        <v>260</v>
      </c>
      <c r="C19" s="312">
        <f>+C20+C21+C22+C23+C24</f>
        <v>2256000</v>
      </c>
    </row>
    <row r="20" spans="1:3" s="440" customFormat="1" ht="12" customHeight="1" x14ac:dyDescent="0.2">
      <c r="A20" s="15" t="s">
        <v>88</v>
      </c>
      <c r="B20" s="441" t="s">
        <v>261</v>
      </c>
      <c r="C20" s="315">
        <v>2256000</v>
      </c>
    </row>
    <row r="21" spans="1:3" s="440" customFormat="1" ht="12" customHeight="1" x14ac:dyDescent="0.2">
      <c r="A21" s="14" t="s">
        <v>89</v>
      </c>
      <c r="B21" s="442" t="s">
        <v>262</v>
      </c>
      <c r="C21" s="314"/>
    </row>
    <row r="22" spans="1:3" s="440" customFormat="1" ht="12" customHeight="1" x14ac:dyDescent="0.2">
      <c r="A22" s="14" t="s">
        <v>90</v>
      </c>
      <c r="B22" s="442" t="s">
        <v>424</v>
      </c>
      <c r="C22" s="314"/>
    </row>
    <row r="23" spans="1:3" s="440" customFormat="1" ht="12" customHeight="1" x14ac:dyDescent="0.2">
      <c r="A23" s="14" t="s">
        <v>91</v>
      </c>
      <c r="B23" s="442" t="s">
        <v>425</v>
      </c>
      <c r="C23" s="314"/>
    </row>
    <row r="24" spans="1:3" s="440" customFormat="1" ht="12" customHeight="1" x14ac:dyDescent="0.2">
      <c r="A24" s="14" t="s">
        <v>170</v>
      </c>
      <c r="B24" s="442" t="s">
        <v>263</v>
      </c>
      <c r="C24" s="314"/>
    </row>
    <row r="25" spans="1:3" s="440" customFormat="1" ht="12" customHeight="1" thickBot="1" x14ac:dyDescent="0.25">
      <c r="A25" s="16" t="s">
        <v>171</v>
      </c>
      <c r="B25" s="443" t="s">
        <v>264</v>
      </c>
      <c r="C25" s="316"/>
    </row>
    <row r="26" spans="1:3" s="440" customFormat="1" ht="12" customHeight="1" thickBot="1" x14ac:dyDescent="0.25">
      <c r="A26" s="20" t="s">
        <v>172</v>
      </c>
      <c r="B26" s="21" t="s">
        <v>553</v>
      </c>
      <c r="C26" s="318">
        <f>SUM(C27:C33)</f>
        <v>0</v>
      </c>
    </row>
    <row r="27" spans="1:3" s="440" customFormat="1" ht="12" customHeight="1" x14ac:dyDescent="0.2">
      <c r="A27" s="15" t="s">
        <v>266</v>
      </c>
      <c r="B27" s="441" t="s">
        <v>557</v>
      </c>
      <c r="C27" s="315"/>
    </row>
    <row r="28" spans="1:3" s="440" customFormat="1" ht="12" customHeight="1" x14ac:dyDescent="0.2">
      <c r="A28" s="14" t="s">
        <v>267</v>
      </c>
      <c r="B28" s="442" t="s">
        <v>558</v>
      </c>
      <c r="C28" s="314"/>
    </row>
    <row r="29" spans="1:3" s="440" customFormat="1" ht="12" customHeight="1" x14ac:dyDescent="0.2">
      <c r="A29" s="14" t="s">
        <v>268</v>
      </c>
      <c r="B29" s="442" t="s">
        <v>559</v>
      </c>
      <c r="C29" s="314"/>
    </row>
    <row r="30" spans="1:3" s="440" customFormat="1" ht="12" customHeight="1" x14ac:dyDescent="0.2">
      <c r="A30" s="14" t="s">
        <v>269</v>
      </c>
      <c r="B30" s="442" t="s">
        <v>560</v>
      </c>
      <c r="C30" s="314"/>
    </row>
    <row r="31" spans="1:3" s="440" customFormat="1" ht="12" customHeight="1" x14ac:dyDescent="0.2">
      <c r="A31" s="14" t="s">
        <v>554</v>
      </c>
      <c r="B31" s="442" t="s">
        <v>270</v>
      </c>
      <c r="C31" s="314"/>
    </row>
    <row r="32" spans="1:3" s="440" customFormat="1" ht="12" customHeight="1" x14ac:dyDescent="0.2">
      <c r="A32" s="14" t="s">
        <v>555</v>
      </c>
      <c r="B32" s="442" t="s">
        <v>271</v>
      </c>
      <c r="C32" s="314"/>
    </row>
    <row r="33" spans="1:3" s="440" customFormat="1" ht="12" customHeight="1" thickBot="1" x14ac:dyDescent="0.25">
      <c r="A33" s="16" t="s">
        <v>556</v>
      </c>
      <c r="B33" s="541" t="s">
        <v>272</v>
      </c>
      <c r="C33" s="316"/>
    </row>
    <row r="34" spans="1:3" s="440" customFormat="1" ht="12" customHeight="1" thickBot="1" x14ac:dyDescent="0.25">
      <c r="A34" s="20" t="s">
        <v>23</v>
      </c>
      <c r="B34" s="21" t="s">
        <v>434</v>
      </c>
      <c r="C34" s="312">
        <f>SUM(C35:C45)</f>
        <v>12801755</v>
      </c>
    </row>
    <row r="35" spans="1:3" s="440" customFormat="1" ht="12" customHeight="1" x14ac:dyDescent="0.2">
      <c r="A35" s="15" t="s">
        <v>92</v>
      </c>
      <c r="B35" s="441" t="s">
        <v>275</v>
      </c>
      <c r="C35" s="315">
        <v>77420</v>
      </c>
    </row>
    <row r="36" spans="1:3" s="440" customFormat="1" ht="12" customHeight="1" x14ac:dyDescent="0.2">
      <c r="A36" s="14" t="s">
        <v>93</v>
      </c>
      <c r="B36" s="442" t="s">
        <v>276</v>
      </c>
      <c r="C36" s="314">
        <v>9243899</v>
      </c>
    </row>
    <row r="37" spans="1:3" s="440" customFormat="1" ht="12" customHeight="1" x14ac:dyDescent="0.2">
      <c r="A37" s="14" t="s">
        <v>94</v>
      </c>
      <c r="B37" s="442" t="s">
        <v>277</v>
      </c>
      <c r="C37" s="314">
        <v>834770</v>
      </c>
    </row>
    <row r="38" spans="1:3" s="440" customFormat="1" ht="12" customHeight="1" x14ac:dyDescent="0.2">
      <c r="A38" s="14" t="s">
        <v>174</v>
      </c>
      <c r="B38" s="442" t="s">
        <v>278</v>
      </c>
      <c r="C38" s="314"/>
    </row>
    <row r="39" spans="1:3" s="440" customFormat="1" ht="12" customHeight="1" x14ac:dyDescent="0.2">
      <c r="A39" s="14" t="s">
        <v>175</v>
      </c>
      <c r="B39" s="442" t="s">
        <v>279</v>
      </c>
      <c r="C39" s="314"/>
    </row>
    <row r="40" spans="1:3" s="440" customFormat="1" ht="12" customHeight="1" x14ac:dyDescent="0.2">
      <c r="A40" s="14" t="s">
        <v>176</v>
      </c>
      <c r="B40" s="442" t="s">
        <v>280</v>
      </c>
      <c r="C40" s="314">
        <v>2645666</v>
      </c>
    </row>
    <row r="41" spans="1:3" s="440" customFormat="1" ht="12" customHeight="1" x14ac:dyDescent="0.2">
      <c r="A41" s="14" t="s">
        <v>177</v>
      </c>
      <c r="B41" s="442" t="s">
        <v>281</v>
      </c>
      <c r="C41" s="314"/>
    </row>
    <row r="42" spans="1:3" s="440" customFormat="1" ht="12" customHeight="1" x14ac:dyDescent="0.2">
      <c r="A42" s="14" t="s">
        <v>178</v>
      </c>
      <c r="B42" s="442" t="s">
        <v>561</v>
      </c>
      <c r="C42" s="314"/>
    </row>
    <row r="43" spans="1:3" s="440" customFormat="1" ht="12" customHeight="1" x14ac:dyDescent="0.2">
      <c r="A43" s="14" t="s">
        <v>273</v>
      </c>
      <c r="B43" s="442" t="s">
        <v>283</v>
      </c>
      <c r="C43" s="317"/>
    </row>
    <row r="44" spans="1:3" s="440" customFormat="1" ht="12" customHeight="1" x14ac:dyDescent="0.2">
      <c r="A44" s="16" t="s">
        <v>274</v>
      </c>
      <c r="B44" s="443" t="s">
        <v>436</v>
      </c>
      <c r="C44" s="427"/>
    </row>
    <row r="45" spans="1:3" s="440" customFormat="1" ht="12" customHeight="1" thickBot="1" x14ac:dyDescent="0.25">
      <c r="A45" s="16" t="s">
        <v>435</v>
      </c>
      <c r="B45" s="309" t="s">
        <v>284</v>
      </c>
      <c r="C45" s="427"/>
    </row>
    <row r="46" spans="1:3" s="440" customFormat="1" ht="12" customHeight="1" thickBot="1" x14ac:dyDescent="0.25">
      <c r="A46" s="20" t="s">
        <v>24</v>
      </c>
      <c r="B46" s="21" t="s">
        <v>285</v>
      </c>
      <c r="C46" s="312">
        <f>SUM(C47:C51)</f>
        <v>0</v>
      </c>
    </row>
    <row r="47" spans="1:3" s="440" customFormat="1" ht="12" customHeight="1" x14ac:dyDescent="0.2">
      <c r="A47" s="15" t="s">
        <v>95</v>
      </c>
      <c r="B47" s="441" t="s">
        <v>289</v>
      </c>
      <c r="C47" s="485"/>
    </row>
    <row r="48" spans="1:3" s="440" customFormat="1" ht="12" customHeight="1" x14ac:dyDescent="0.2">
      <c r="A48" s="14" t="s">
        <v>96</v>
      </c>
      <c r="B48" s="442" t="s">
        <v>290</v>
      </c>
      <c r="C48" s="317"/>
    </row>
    <row r="49" spans="1:3" s="440" customFormat="1" ht="12" customHeight="1" x14ac:dyDescent="0.2">
      <c r="A49" s="14" t="s">
        <v>286</v>
      </c>
      <c r="B49" s="442" t="s">
        <v>291</v>
      </c>
      <c r="C49" s="317"/>
    </row>
    <row r="50" spans="1:3" s="440" customFormat="1" ht="12" customHeight="1" x14ac:dyDescent="0.2">
      <c r="A50" s="14" t="s">
        <v>287</v>
      </c>
      <c r="B50" s="442" t="s">
        <v>292</v>
      </c>
      <c r="C50" s="317"/>
    </row>
    <row r="51" spans="1:3" s="440" customFormat="1" ht="12" customHeight="1" thickBot="1" x14ac:dyDescent="0.25">
      <c r="A51" s="16" t="s">
        <v>288</v>
      </c>
      <c r="B51" s="309" t="s">
        <v>293</v>
      </c>
      <c r="C51" s="427"/>
    </row>
    <row r="52" spans="1:3" s="440" customFormat="1" ht="12" customHeight="1" thickBot="1" x14ac:dyDescent="0.25">
      <c r="A52" s="20" t="s">
        <v>179</v>
      </c>
      <c r="B52" s="21" t="s">
        <v>294</v>
      </c>
      <c r="C52" s="312">
        <f>SUM(C53:C55)</f>
        <v>4607000</v>
      </c>
    </row>
    <row r="53" spans="1:3" s="440" customFormat="1" ht="12" customHeight="1" x14ac:dyDescent="0.2">
      <c r="A53" s="15" t="s">
        <v>97</v>
      </c>
      <c r="B53" s="441" t="s">
        <v>295</v>
      </c>
      <c r="C53" s="315"/>
    </row>
    <row r="54" spans="1:3" s="440" customFormat="1" ht="12" customHeight="1" x14ac:dyDescent="0.2">
      <c r="A54" s="14" t="s">
        <v>98</v>
      </c>
      <c r="B54" s="442" t="s">
        <v>426</v>
      </c>
      <c r="C54" s="314"/>
    </row>
    <row r="55" spans="1:3" s="440" customFormat="1" ht="12" customHeight="1" x14ac:dyDescent="0.2">
      <c r="A55" s="14" t="s">
        <v>298</v>
      </c>
      <c r="B55" s="442" t="s">
        <v>296</v>
      </c>
      <c r="C55" s="314">
        <v>4607000</v>
      </c>
    </row>
    <row r="56" spans="1:3" s="440" customFormat="1" ht="12" customHeight="1" thickBot="1" x14ac:dyDescent="0.25">
      <c r="A56" s="16" t="s">
        <v>299</v>
      </c>
      <c r="B56" s="309" t="s">
        <v>297</v>
      </c>
      <c r="C56" s="316"/>
    </row>
    <row r="57" spans="1:3" s="440" customFormat="1" ht="12" customHeight="1" thickBot="1" x14ac:dyDescent="0.25">
      <c r="A57" s="20" t="s">
        <v>26</v>
      </c>
      <c r="B57" s="307" t="s">
        <v>300</v>
      </c>
      <c r="C57" s="312">
        <f>SUM(C58:C60)</f>
        <v>2500000</v>
      </c>
    </row>
    <row r="58" spans="1:3" s="440" customFormat="1" ht="12" customHeight="1" x14ac:dyDescent="0.2">
      <c r="A58" s="15" t="s">
        <v>180</v>
      </c>
      <c r="B58" s="441" t="s">
        <v>302</v>
      </c>
      <c r="C58" s="317"/>
    </row>
    <row r="59" spans="1:3" s="440" customFormat="1" ht="12" customHeight="1" x14ac:dyDescent="0.2">
      <c r="A59" s="14" t="s">
        <v>181</v>
      </c>
      <c r="B59" s="442" t="s">
        <v>427</v>
      </c>
      <c r="C59" s="317"/>
    </row>
    <row r="60" spans="1:3" s="440" customFormat="1" ht="12" customHeight="1" x14ac:dyDescent="0.2">
      <c r="A60" s="14" t="s">
        <v>228</v>
      </c>
      <c r="B60" s="442" t="s">
        <v>303</v>
      </c>
      <c r="C60" s="317">
        <v>2500000</v>
      </c>
    </row>
    <row r="61" spans="1:3" s="440" customFormat="1" ht="12" customHeight="1" thickBot="1" x14ac:dyDescent="0.25">
      <c r="A61" s="16" t="s">
        <v>301</v>
      </c>
      <c r="B61" s="309" t="s">
        <v>304</v>
      </c>
      <c r="C61" s="317"/>
    </row>
    <row r="62" spans="1:3" s="440" customFormat="1" ht="12" customHeight="1" thickBot="1" x14ac:dyDescent="0.25">
      <c r="A62" s="513" t="s">
        <v>476</v>
      </c>
      <c r="B62" s="21" t="s">
        <v>305</v>
      </c>
      <c r="C62" s="318">
        <f>+C5+C12+C19+C26+C34+C46+C52+C57</f>
        <v>394725863</v>
      </c>
    </row>
    <row r="63" spans="1:3" s="440" customFormat="1" ht="12" customHeight="1" thickBot="1" x14ac:dyDescent="0.25">
      <c r="A63" s="488" t="s">
        <v>306</v>
      </c>
      <c r="B63" s="307" t="s">
        <v>307</v>
      </c>
      <c r="C63" s="312">
        <f>SUM(C64:C66)</f>
        <v>0</v>
      </c>
    </row>
    <row r="64" spans="1:3" s="440" customFormat="1" ht="12" customHeight="1" x14ac:dyDescent="0.2">
      <c r="A64" s="15" t="s">
        <v>335</v>
      </c>
      <c r="B64" s="441" t="s">
        <v>308</v>
      </c>
      <c r="C64" s="317"/>
    </row>
    <row r="65" spans="1:3" s="440" customFormat="1" ht="12" customHeight="1" x14ac:dyDescent="0.2">
      <c r="A65" s="14" t="s">
        <v>344</v>
      </c>
      <c r="B65" s="442" t="s">
        <v>309</v>
      </c>
      <c r="C65" s="317"/>
    </row>
    <row r="66" spans="1:3" s="440" customFormat="1" ht="12" customHeight="1" thickBot="1" x14ac:dyDescent="0.25">
      <c r="A66" s="16" t="s">
        <v>345</v>
      </c>
      <c r="B66" s="507" t="s">
        <v>461</v>
      </c>
      <c r="C66" s="317"/>
    </row>
    <row r="67" spans="1:3" s="440" customFormat="1" ht="12" customHeight="1" thickBot="1" x14ac:dyDescent="0.25">
      <c r="A67" s="488" t="s">
        <v>311</v>
      </c>
      <c r="B67" s="307" t="s">
        <v>312</v>
      </c>
      <c r="C67" s="312">
        <f>SUM(C68:C71)</f>
        <v>0</v>
      </c>
    </row>
    <row r="68" spans="1:3" s="440" customFormat="1" ht="12" customHeight="1" x14ac:dyDescent="0.2">
      <c r="A68" s="15" t="s">
        <v>148</v>
      </c>
      <c r="B68" s="441" t="s">
        <v>313</v>
      </c>
      <c r="C68" s="317"/>
    </row>
    <row r="69" spans="1:3" s="440" customFormat="1" ht="12" customHeight="1" x14ac:dyDescent="0.2">
      <c r="A69" s="14" t="s">
        <v>149</v>
      </c>
      <c r="B69" s="442" t="s">
        <v>572</v>
      </c>
      <c r="C69" s="317"/>
    </row>
    <row r="70" spans="1:3" s="440" customFormat="1" ht="12" customHeight="1" x14ac:dyDescent="0.2">
      <c r="A70" s="14" t="s">
        <v>336</v>
      </c>
      <c r="B70" s="442" t="s">
        <v>314</v>
      </c>
      <c r="C70" s="317"/>
    </row>
    <row r="71" spans="1:3" s="440" customFormat="1" ht="12" customHeight="1" thickBot="1" x14ac:dyDescent="0.25">
      <c r="A71" s="16" t="s">
        <v>337</v>
      </c>
      <c r="B71" s="309" t="s">
        <v>573</v>
      </c>
      <c r="C71" s="317"/>
    </row>
    <row r="72" spans="1:3" s="440" customFormat="1" ht="12" customHeight="1" thickBot="1" x14ac:dyDescent="0.25">
      <c r="A72" s="488" t="s">
        <v>315</v>
      </c>
      <c r="B72" s="307" t="s">
        <v>316</v>
      </c>
      <c r="C72" s="312">
        <f>SUM(C73:C74)</f>
        <v>141767837</v>
      </c>
    </row>
    <row r="73" spans="1:3" s="440" customFormat="1" ht="12" customHeight="1" x14ac:dyDescent="0.2">
      <c r="A73" s="15" t="s">
        <v>338</v>
      </c>
      <c r="B73" s="441" t="s">
        <v>317</v>
      </c>
      <c r="C73" s="317">
        <v>141767837</v>
      </c>
    </row>
    <row r="74" spans="1:3" s="440" customFormat="1" ht="12" customHeight="1" thickBot="1" x14ac:dyDescent="0.25">
      <c r="A74" s="16" t="s">
        <v>339</v>
      </c>
      <c r="B74" s="309" t="s">
        <v>318</v>
      </c>
      <c r="C74" s="317"/>
    </row>
    <row r="75" spans="1:3" s="440" customFormat="1" ht="12" customHeight="1" thickBot="1" x14ac:dyDescent="0.25">
      <c r="A75" s="488" t="s">
        <v>319</v>
      </c>
      <c r="B75" s="307" t="s">
        <v>320</v>
      </c>
      <c r="C75" s="312">
        <f>SUM(C76:C78)</f>
        <v>0</v>
      </c>
    </row>
    <row r="76" spans="1:3" s="440" customFormat="1" ht="12" customHeight="1" x14ac:dyDescent="0.2">
      <c r="A76" s="15" t="s">
        <v>340</v>
      </c>
      <c r="B76" s="441" t="s">
        <v>321</v>
      </c>
      <c r="C76" s="317"/>
    </row>
    <row r="77" spans="1:3" s="440" customFormat="1" ht="12" customHeight="1" x14ac:dyDescent="0.2">
      <c r="A77" s="14" t="s">
        <v>341</v>
      </c>
      <c r="B77" s="442" t="s">
        <v>322</v>
      </c>
      <c r="C77" s="317"/>
    </row>
    <row r="78" spans="1:3" s="440" customFormat="1" ht="12" customHeight="1" thickBot="1" x14ac:dyDescent="0.25">
      <c r="A78" s="16" t="s">
        <v>342</v>
      </c>
      <c r="B78" s="309" t="s">
        <v>574</v>
      </c>
      <c r="C78" s="317"/>
    </row>
    <row r="79" spans="1:3" s="440" customFormat="1" ht="12" customHeight="1" thickBot="1" x14ac:dyDescent="0.25">
      <c r="A79" s="488" t="s">
        <v>323</v>
      </c>
      <c r="B79" s="307" t="s">
        <v>343</v>
      </c>
      <c r="C79" s="312">
        <f>SUM(C80:C83)</f>
        <v>0</v>
      </c>
    </row>
    <row r="80" spans="1:3" s="440" customFormat="1" ht="12" customHeight="1" x14ac:dyDescent="0.2">
      <c r="A80" s="445" t="s">
        <v>324</v>
      </c>
      <c r="B80" s="441" t="s">
        <v>325</v>
      </c>
      <c r="C80" s="317"/>
    </row>
    <row r="81" spans="1:3" s="440" customFormat="1" ht="12" customHeight="1" x14ac:dyDescent="0.2">
      <c r="A81" s="446" t="s">
        <v>326</v>
      </c>
      <c r="B81" s="442" t="s">
        <v>327</v>
      </c>
      <c r="C81" s="317"/>
    </row>
    <row r="82" spans="1:3" s="440" customFormat="1" ht="12" customHeight="1" x14ac:dyDescent="0.2">
      <c r="A82" s="446" t="s">
        <v>328</v>
      </c>
      <c r="B82" s="442" t="s">
        <v>329</v>
      </c>
      <c r="C82" s="317"/>
    </row>
    <row r="83" spans="1:3" s="440" customFormat="1" ht="12" customHeight="1" thickBot="1" x14ac:dyDescent="0.25">
      <c r="A83" s="447" t="s">
        <v>330</v>
      </c>
      <c r="B83" s="309" t="s">
        <v>331</v>
      </c>
      <c r="C83" s="317"/>
    </row>
    <row r="84" spans="1:3" s="440" customFormat="1" ht="12" customHeight="1" thickBot="1" x14ac:dyDescent="0.25">
      <c r="A84" s="488" t="s">
        <v>332</v>
      </c>
      <c r="B84" s="307" t="s">
        <v>475</v>
      </c>
      <c r="C84" s="486"/>
    </row>
    <row r="85" spans="1:3" s="440" customFormat="1" ht="13.5" customHeight="1" thickBot="1" x14ac:dyDescent="0.25">
      <c r="A85" s="488" t="s">
        <v>334</v>
      </c>
      <c r="B85" s="307" t="s">
        <v>333</v>
      </c>
      <c r="C85" s="486"/>
    </row>
    <row r="86" spans="1:3" s="440" customFormat="1" ht="15.75" customHeight="1" thickBot="1" x14ac:dyDescent="0.25">
      <c r="A86" s="488" t="s">
        <v>346</v>
      </c>
      <c r="B86" s="448" t="s">
        <v>478</v>
      </c>
      <c r="C86" s="318">
        <f>+C63+C67+C72+C75+C79+C85+C84</f>
        <v>141767837</v>
      </c>
    </row>
    <row r="87" spans="1:3" s="440" customFormat="1" ht="16.5" customHeight="1" thickBot="1" x14ac:dyDescent="0.25">
      <c r="A87" s="489" t="s">
        <v>477</v>
      </c>
      <c r="B87" s="449" t="s">
        <v>479</v>
      </c>
      <c r="C87" s="318">
        <f>+C62+C86</f>
        <v>536493700</v>
      </c>
    </row>
    <row r="88" spans="1:3" s="440" customFormat="1" ht="83.25" customHeight="1" x14ac:dyDescent="0.2">
      <c r="A88" s="5"/>
      <c r="B88" s="6"/>
      <c r="C88" s="319"/>
    </row>
    <row r="89" spans="1:3" ht="16.5" customHeight="1" x14ac:dyDescent="0.25">
      <c r="A89" s="604" t="s">
        <v>48</v>
      </c>
      <c r="B89" s="604"/>
      <c r="C89" s="604"/>
    </row>
    <row r="90" spans="1:3" s="450" customFormat="1" ht="16.5" customHeight="1" thickBot="1" x14ac:dyDescent="0.3">
      <c r="A90" s="606" t="s">
        <v>152</v>
      </c>
      <c r="B90" s="606"/>
      <c r="C90" s="145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2018. évi előirányzat</v>
      </c>
    </row>
    <row r="92" spans="1:3" s="439" customFormat="1" ht="12" customHeight="1" thickBot="1" x14ac:dyDescent="0.25">
      <c r="A92" s="32"/>
      <c r="B92" s="33" t="s">
        <v>493</v>
      </c>
      <c r="C92" s="34" t="s">
        <v>494</v>
      </c>
    </row>
    <row r="93" spans="1:3" ht="12" customHeight="1" thickBot="1" x14ac:dyDescent="0.3">
      <c r="A93" s="22" t="s">
        <v>19</v>
      </c>
      <c r="B93" s="28" t="s">
        <v>437</v>
      </c>
      <c r="C93" s="311">
        <f>C94+C95+C96+C97+C98+C111</f>
        <v>183355039</v>
      </c>
    </row>
    <row r="94" spans="1:3" ht="12" customHeight="1" x14ac:dyDescent="0.25">
      <c r="A94" s="17" t="s">
        <v>99</v>
      </c>
      <c r="B94" s="10" t="s">
        <v>50</v>
      </c>
      <c r="C94" s="313">
        <v>38007316</v>
      </c>
    </row>
    <row r="95" spans="1:3" ht="12" customHeight="1" x14ac:dyDescent="0.25">
      <c r="A95" s="14" t="s">
        <v>100</v>
      </c>
      <c r="B95" s="8" t="s">
        <v>182</v>
      </c>
      <c r="C95" s="314">
        <v>8771157</v>
      </c>
    </row>
    <row r="96" spans="1:3" ht="12" customHeight="1" x14ac:dyDescent="0.25">
      <c r="A96" s="14" t="s">
        <v>101</v>
      </c>
      <c r="B96" s="8" t="s">
        <v>139</v>
      </c>
      <c r="C96" s="316">
        <v>126776566</v>
      </c>
    </row>
    <row r="97" spans="1:3" ht="12" customHeight="1" x14ac:dyDescent="0.25">
      <c r="A97" s="14" t="s">
        <v>102</v>
      </c>
      <c r="B97" s="11" t="s">
        <v>183</v>
      </c>
      <c r="C97" s="316"/>
    </row>
    <row r="98" spans="1:3" ht="12" customHeight="1" x14ac:dyDescent="0.25">
      <c r="A98" s="14" t="s">
        <v>113</v>
      </c>
      <c r="B98" s="19" t="s">
        <v>184</v>
      </c>
      <c r="C98" s="316">
        <v>300000</v>
      </c>
    </row>
    <row r="99" spans="1:3" ht="12" customHeight="1" x14ac:dyDescent="0.25">
      <c r="A99" s="14" t="s">
        <v>103</v>
      </c>
      <c r="B99" s="8" t="s">
        <v>442</v>
      </c>
      <c r="C99" s="316"/>
    </row>
    <row r="100" spans="1:3" ht="12" customHeight="1" x14ac:dyDescent="0.25">
      <c r="A100" s="14" t="s">
        <v>104</v>
      </c>
      <c r="B100" s="150" t="s">
        <v>441</v>
      </c>
      <c r="C100" s="316"/>
    </row>
    <row r="101" spans="1:3" ht="12" customHeight="1" x14ac:dyDescent="0.25">
      <c r="A101" s="14" t="s">
        <v>114</v>
      </c>
      <c r="B101" s="150" t="s">
        <v>440</v>
      </c>
      <c r="C101" s="316"/>
    </row>
    <row r="102" spans="1:3" ht="12" customHeight="1" x14ac:dyDescent="0.25">
      <c r="A102" s="14" t="s">
        <v>115</v>
      </c>
      <c r="B102" s="148" t="s">
        <v>349</v>
      </c>
      <c r="C102" s="316"/>
    </row>
    <row r="103" spans="1:3" ht="12" customHeight="1" x14ac:dyDescent="0.25">
      <c r="A103" s="14" t="s">
        <v>116</v>
      </c>
      <c r="B103" s="149" t="s">
        <v>350</v>
      </c>
      <c r="C103" s="316"/>
    </row>
    <row r="104" spans="1:3" ht="12" customHeight="1" x14ac:dyDescent="0.25">
      <c r="A104" s="14" t="s">
        <v>117</v>
      </c>
      <c r="B104" s="149" t="s">
        <v>351</v>
      </c>
      <c r="C104" s="316"/>
    </row>
    <row r="105" spans="1:3" ht="12" customHeight="1" x14ac:dyDescent="0.25">
      <c r="A105" s="14" t="s">
        <v>119</v>
      </c>
      <c r="B105" s="148" t="s">
        <v>352</v>
      </c>
      <c r="C105" s="316"/>
    </row>
    <row r="106" spans="1:3" ht="12" customHeight="1" x14ac:dyDescent="0.25">
      <c r="A106" s="14" t="s">
        <v>185</v>
      </c>
      <c r="B106" s="148" t="s">
        <v>353</v>
      </c>
      <c r="C106" s="316"/>
    </row>
    <row r="107" spans="1:3" ht="12" customHeight="1" x14ac:dyDescent="0.25">
      <c r="A107" s="14" t="s">
        <v>347</v>
      </c>
      <c r="B107" s="149" t="s">
        <v>354</v>
      </c>
      <c r="C107" s="316"/>
    </row>
    <row r="108" spans="1:3" ht="12" customHeight="1" x14ac:dyDescent="0.25">
      <c r="A108" s="13" t="s">
        <v>348</v>
      </c>
      <c r="B108" s="150" t="s">
        <v>355</v>
      </c>
      <c r="C108" s="316"/>
    </row>
    <row r="109" spans="1:3" ht="12" customHeight="1" x14ac:dyDescent="0.25">
      <c r="A109" s="14" t="s">
        <v>438</v>
      </c>
      <c r="B109" s="150" t="s">
        <v>356</v>
      </c>
      <c r="C109" s="316"/>
    </row>
    <row r="110" spans="1:3" ht="12" customHeight="1" x14ac:dyDescent="0.25">
      <c r="A110" s="16" t="s">
        <v>439</v>
      </c>
      <c r="B110" s="150" t="s">
        <v>357</v>
      </c>
      <c r="C110" s="316">
        <v>300000</v>
      </c>
    </row>
    <row r="111" spans="1:3" ht="12" customHeight="1" x14ac:dyDescent="0.25">
      <c r="A111" s="14" t="s">
        <v>443</v>
      </c>
      <c r="B111" s="11" t="s">
        <v>51</v>
      </c>
      <c r="C111" s="314">
        <v>9500000</v>
      </c>
    </row>
    <row r="112" spans="1:3" ht="12" customHeight="1" x14ac:dyDescent="0.25">
      <c r="A112" s="14" t="s">
        <v>444</v>
      </c>
      <c r="B112" s="8" t="s">
        <v>446</v>
      </c>
      <c r="C112" s="314"/>
    </row>
    <row r="113" spans="1:3" ht="12" customHeight="1" thickBot="1" x14ac:dyDescent="0.3">
      <c r="A113" s="18" t="s">
        <v>445</v>
      </c>
      <c r="B113" s="511" t="s">
        <v>447</v>
      </c>
      <c r="C113" s="320">
        <v>9500000</v>
      </c>
    </row>
    <row r="114" spans="1:3" ht="12" customHeight="1" thickBot="1" x14ac:dyDescent="0.3">
      <c r="A114" s="508" t="s">
        <v>20</v>
      </c>
      <c r="B114" s="509" t="s">
        <v>358</v>
      </c>
      <c r="C114" s="510">
        <f>+C115+C117+C119</f>
        <v>353138661</v>
      </c>
    </row>
    <row r="115" spans="1:3" ht="12" customHeight="1" x14ac:dyDescent="0.25">
      <c r="A115" s="15" t="s">
        <v>105</v>
      </c>
      <c r="B115" s="8" t="s">
        <v>227</v>
      </c>
      <c r="C115" s="315">
        <v>123770736</v>
      </c>
    </row>
    <row r="116" spans="1:3" ht="12" customHeight="1" x14ac:dyDescent="0.25">
      <c r="A116" s="15" t="s">
        <v>106</v>
      </c>
      <c r="B116" s="12" t="s">
        <v>362</v>
      </c>
      <c r="C116" s="315">
        <v>122250476</v>
      </c>
    </row>
    <row r="117" spans="1:3" ht="12" customHeight="1" x14ac:dyDescent="0.25">
      <c r="A117" s="15" t="s">
        <v>107</v>
      </c>
      <c r="B117" s="12" t="s">
        <v>186</v>
      </c>
      <c r="C117" s="314">
        <v>229367925</v>
      </c>
    </row>
    <row r="118" spans="1:3" ht="12" customHeight="1" x14ac:dyDescent="0.25">
      <c r="A118" s="15" t="s">
        <v>108</v>
      </c>
      <c r="B118" s="12" t="s">
        <v>363</v>
      </c>
      <c r="C118" s="279">
        <v>222300100</v>
      </c>
    </row>
    <row r="119" spans="1:3" ht="12" customHeight="1" x14ac:dyDescent="0.25">
      <c r="A119" s="15" t="s">
        <v>109</v>
      </c>
      <c r="B119" s="309" t="s">
        <v>576</v>
      </c>
      <c r="C119" s="279"/>
    </row>
    <row r="120" spans="1:3" ht="12" customHeight="1" x14ac:dyDescent="0.25">
      <c r="A120" s="15" t="s">
        <v>118</v>
      </c>
      <c r="B120" s="308" t="s">
        <v>428</v>
      </c>
      <c r="C120" s="279"/>
    </row>
    <row r="121" spans="1:3" ht="12" customHeight="1" x14ac:dyDescent="0.25">
      <c r="A121" s="15" t="s">
        <v>120</v>
      </c>
      <c r="B121" s="437" t="s">
        <v>368</v>
      </c>
      <c r="C121" s="279"/>
    </row>
    <row r="122" spans="1:3" x14ac:dyDescent="0.25">
      <c r="A122" s="15" t="s">
        <v>187</v>
      </c>
      <c r="B122" s="149" t="s">
        <v>351</v>
      </c>
      <c r="C122" s="279"/>
    </row>
    <row r="123" spans="1:3" ht="12" customHeight="1" x14ac:dyDescent="0.25">
      <c r="A123" s="15" t="s">
        <v>188</v>
      </c>
      <c r="B123" s="149" t="s">
        <v>367</v>
      </c>
      <c r="C123" s="279"/>
    </row>
    <row r="124" spans="1:3" ht="12" customHeight="1" x14ac:dyDescent="0.25">
      <c r="A124" s="15" t="s">
        <v>189</v>
      </c>
      <c r="B124" s="149" t="s">
        <v>366</v>
      </c>
      <c r="C124" s="279"/>
    </row>
    <row r="125" spans="1:3" ht="12" customHeight="1" x14ac:dyDescent="0.25">
      <c r="A125" s="15" t="s">
        <v>359</v>
      </c>
      <c r="B125" s="149" t="s">
        <v>354</v>
      </c>
      <c r="C125" s="279"/>
    </row>
    <row r="126" spans="1:3" ht="12" customHeight="1" x14ac:dyDescent="0.25">
      <c r="A126" s="15" t="s">
        <v>360</v>
      </c>
      <c r="B126" s="149" t="s">
        <v>365</v>
      </c>
      <c r="C126" s="279"/>
    </row>
    <row r="127" spans="1:3" ht="16.5" thickBot="1" x14ac:dyDescent="0.3">
      <c r="A127" s="13" t="s">
        <v>361</v>
      </c>
      <c r="B127" s="149" t="s">
        <v>364</v>
      </c>
      <c r="C127" s="281"/>
    </row>
    <row r="128" spans="1:3" ht="12" customHeight="1" thickBot="1" x14ac:dyDescent="0.3">
      <c r="A128" s="20" t="s">
        <v>21</v>
      </c>
      <c r="B128" s="129" t="s">
        <v>448</v>
      </c>
      <c r="C128" s="312">
        <f>+C93+C114</f>
        <v>536493700</v>
      </c>
    </row>
    <row r="129" spans="1:3" ht="12" customHeight="1" thickBot="1" x14ac:dyDescent="0.3">
      <c r="A129" s="20" t="s">
        <v>22</v>
      </c>
      <c r="B129" s="129" t="s">
        <v>449</v>
      </c>
      <c r="C129" s="312">
        <f>+C130+C131+C132</f>
        <v>0</v>
      </c>
    </row>
    <row r="130" spans="1:3" ht="12" customHeight="1" x14ac:dyDescent="0.25">
      <c r="A130" s="15" t="s">
        <v>266</v>
      </c>
      <c r="B130" s="12" t="s">
        <v>456</v>
      </c>
      <c r="C130" s="279"/>
    </row>
    <row r="131" spans="1:3" ht="12" customHeight="1" x14ac:dyDescent="0.25">
      <c r="A131" s="15" t="s">
        <v>267</v>
      </c>
      <c r="B131" s="12" t="s">
        <v>457</v>
      </c>
      <c r="C131" s="279"/>
    </row>
    <row r="132" spans="1:3" ht="12" customHeight="1" thickBot="1" x14ac:dyDescent="0.3">
      <c r="A132" s="13" t="s">
        <v>268</v>
      </c>
      <c r="B132" s="12" t="s">
        <v>458</v>
      </c>
      <c r="C132" s="279"/>
    </row>
    <row r="133" spans="1:3" ht="12" customHeight="1" thickBot="1" x14ac:dyDescent="0.3">
      <c r="A133" s="20" t="s">
        <v>23</v>
      </c>
      <c r="B133" s="129" t="s">
        <v>450</v>
      </c>
      <c r="C133" s="312">
        <f>SUM(C134:C139)</f>
        <v>0</v>
      </c>
    </row>
    <row r="134" spans="1:3" ht="12" customHeight="1" x14ac:dyDescent="0.25">
      <c r="A134" s="15" t="s">
        <v>92</v>
      </c>
      <c r="B134" s="9" t="s">
        <v>459</v>
      </c>
      <c r="C134" s="279"/>
    </row>
    <row r="135" spans="1:3" ht="12" customHeight="1" x14ac:dyDescent="0.25">
      <c r="A135" s="15" t="s">
        <v>93</v>
      </c>
      <c r="B135" s="9" t="s">
        <v>451</v>
      </c>
      <c r="C135" s="279"/>
    </row>
    <row r="136" spans="1:3" ht="12" customHeight="1" x14ac:dyDescent="0.25">
      <c r="A136" s="15" t="s">
        <v>94</v>
      </c>
      <c r="B136" s="9" t="s">
        <v>452</v>
      </c>
      <c r="C136" s="279"/>
    </row>
    <row r="137" spans="1:3" ht="12" customHeight="1" x14ac:dyDescent="0.25">
      <c r="A137" s="15" t="s">
        <v>174</v>
      </c>
      <c r="B137" s="9" t="s">
        <v>453</v>
      </c>
      <c r="C137" s="279"/>
    </row>
    <row r="138" spans="1:3" ht="12" customHeight="1" x14ac:dyDescent="0.25">
      <c r="A138" s="15" t="s">
        <v>175</v>
      </c>
      <c r="B138" s="9" t="s">
        <v>454</v>
      </c>
      <c r="C138" s="279"/>
    </row>
    <row r="139" spans="1:3" ht="12" customHeight="1" thickBot="1" x14ac:dyDescent="0.3">
      <c r="A139" s="13" t="s">
        <v>176</v>
      </c>
      <c r="B139" s="9" t="s">
        <v>455</v>
      </c>
      <c r="C139" s="279"/>
    </row>
    <row r="140" spans="1:3" ht="12" customHeight="1" thickBot="1" x14ac:dyDescent="0.3">
      <c r="A140" s="20" t="s">
        <v>24</v>
      </c>
      <c r="B140" s="129" t="s">
        <v>463</v>
      </c>
      <c r="C140" s="318">
        <f>+C141+C142+C143+C144</f>
        <v>0</v>
      </c>
    </row>
    <row r="141" spans="1:3" ht="12" customHeight="1" x14ac:dyDescent="0.25">
      <c r="A141" s="15" t="s">
        <v>95</v>
      </c>
      <c r="B141" s="9" t="s">
        <v>369</v>
      </c>
      <c r="C141" s="279"/>
    </row>
    <row r="142" spans="1:3" ht="12" customHeight="1" x14ac:dyDescent="0.25">
      <c r="A142" s="15" t="s">
        <v>96</v>
      </c>
      <c r="B142" s="9" t="s">
        <v>370</v>
      </c>
      <c r="C142" s="279"/>
    </row>
    <row r="143" spans="1:3" ht="12" customHeight="1" x14ac:dyDescent="0.25">
      <c r="A143" s="15" t="s">
        <v>286</v>
      </c>
      <c r="B143" s="9" t="s">
        <v>464</v>
      </c>
      <c r="C143" s="279"/>
    </row>
    <row r="144" spans="1:3" ht="12" customHeight="1" thickBot="1" x14ac:dyDescent="0.3">
      <c r="A144" s="13" t="s">
        <v>287</v>
      </c>
      <c r="B144" s="7" t="s">
        <v>389</v>
      </c>
      <c r="C144" s="279"/>
    </row>
    <row r="145" spans="1:9" ht="12" customHeight="1" thickBot="1" x14ac:dyDescent="0.3">
      <c r="A145" s="20" t="s">
        <v>25</v>
      </c>
      <c r="B145" s="129" t="s">
        <v>465</v>
      </c>
      <c r="C145" s="321">
        <f>SUM(C146:C150)</f>
        <v>0</v>
      </c>
    </row>
    <row r="146" spans="1:9" ht="12" customHeight="1" x14ac:dyDescent="0.25">
      <c r="A146" s="15" t="s">
        <v>97</v>
      </c>
      <c r="B146" s="9" t="s">
        <v>460</v>
      </c>
      <c r="C146" s="279"/>
    </row>
    <row r="147" spans="1:9" ht="12" customHeight="1" x14ac:dyDescent="0.25">
      <c r="A147" s="15" t="s">
        <v>98</v>
      </c>
      <c r="B147" s="9" t="s">
        <v>467</v>
      </c>
      <c r="C147" s="279"/>
    </row>
    <row r="148" spans="1:9" ht="12" customHeight="1" x14ac:dyDescent="0.25">
      <c r="A148" s="15" t="s">
        <v>298</v>
      </c>
      <c r="B148" s="9" t="s">
        <v>462</v>
      </c>
      <c r="C148" s="279"/>
    </row>
    <row r="149" spans="1:9" ht="12" customHeight="1" x14ac:dyDescent="0.25">
      <c r="A149" s="15" t="s">
        <v>299</v>
      </c>
      <c r="B149" s="9" t="s">
        <v>468</v>
      </c>
      <c r="C149" s="279"/>
    </row>
    <row r="150" spans="1:9" ht="12" customHeight="1" thickBot="1" x14ac:dyDescent="0.3">
      <c r="A150" s="15" t="s">
        <v>466</v>
      </c>
      <c r="B150" s="9" t="s">
        <v>469</v>
      </c>
      <c r="C150" s="279"/>
    </row>
    <row r="151" spans="1:9" ht="12" customHeight="1" thickBot="1" x14ac:dyDescent="0.3">
      <c r="A151" s="20" t="s">
        <v>26</v>
      </c>
      <c r="B151" s="129" t="s">
        <v>470</v>
      </c>
      <c r="C151" s="512"/>
    </row>
    <row r="152" spans="1:9" ht="12" customHeight="1" thickBot="1" x14ac:dyDescent="0.3">
      <c r="A152" s="20" t="s">
        <v>27</v>
      </c>
      <c r="B152" s="129" t="s">
        <v>471</v>
      </c>
      <c r="C152" s="512"/>
    </row>
    <row r="153" spans="1:9" ht="15" customHeight="1" thickBot="1" x14ac:dyDescent="0.3">
      <c r="A153" s="20" t="s">
        <v>28</v>
      </c>
      <c r="B153" s="129" t="s">
        <v>473</v>
      </c>
      <c r="C153" s="451">
        <f>+C129+C133+C140+C145+C151+C152</f>
        <v>0</v>
      </c>
      <c r="F153" s="452"/>
      <c r="G153" s="453"/>
      <c r="H153" s="453"/>
      <c r="I153" s="453"/>
    </row>
    <row r="154" spans="1:9" s="440" customFormat="1" ht="12.95" customHeight="1" thickBot="1" x14ac:dyDescent="0.25">
      <c r="A154" s="310" t="s">
        <v>29</v>
      </c>
      <c r="B154" s="403" t="s">
        <v>472</v>
      </c>
      <c r="C154" s="451">
        <f>+C128+C153</f>
        <v>536493700</v>
      </c>
    </row>
    <row r="155" spans="1:9" ht="7.5" customHeight="1" x14ac:dyDescent="0.25"/>
    <row r="156" spans="1:9" x14ac:dyDescent="0.25">
      <c r="A156" s="607" t="s">
        <v>371</v>
      </c>
      <c r="B156" s="607"/>
      <c r="C156" s="607"/>
    </row>
    <row r="157" spans="1:9" ht="15" customHeight="1" thickBot="1" x14ac:dyDescent="0.3">
      <c r="A157" s="605" t="s">
        <v>153</v>
      </c>
      <c r="B157" s="605"/>
      <c r="C157" s="322" t="str">
        <f>C90</f>
        <v>Forintban!</v>
      </c>
    </row>
    <row r="158" spans="1:9" ht="13.5" customHeight="1" thickBot="1" x14ac:dyDescent="0.3">
      <c r="A158" s="20">
        <v>1</v>
      </c>
      <c r="B158" s="27" t="s">
        <v>474</v>
      </c>
      <c r="C158" s="312">
        <f>+C62-C128</f>
        <v>-141767837</v>
      </c>
      <c r="D158" s="454"/>
    </row>
    <row r="159" spans="1:9" ht="27.75" customHeight="1" thickBot="1" x14ac:dyDescent="0.3">
      <c r="A159" s="20" t="s">
        <v>20</v>
      </c>
      <c r="B159" s="27" t="s">
        <v>480</v>
      </c>
      <c r="C159" s="312">
        <f>+C86-C153</f>
        <v>141767837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Monok Község Önkormányzat
2018. ÉVI KÖLTSÉGVETÉS
ÖNKÉNT VÁLLALT FELADATAINAK MÉRLEGE
&amp;R&amp;"Times New Roman CE,Félkövér dőlt"&amp;11 1.3. melléklet a ........./2018. (II.13.)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59"/>
  <sheetViews>
    <sheetView topLeftCell="A85" zoomScale="130" zoomScaleNormal="130" zoomScaleSheetLayoutView="100" workbookViewId="0">
      <selection activeCell="C15" sqref="C15"/>
    </sheetView>
  </sheetViews>
  <sheetFormatPr defaultRowHeight="15.75" x14ac:dyDescent="0.25"/>
  <cols>
    <col min="1" max="1" width="9.5" style="404" customWidth="1"/>
    <col min="2" max="2" width="91.6640625" style="404" customWidth="1"/>
    <col min="3" max="3" width="21.6640625" style="405" customWidth="1"/>
    <col min="4" max="4" width="9" style="438" customWidth="1"/>
    <col min="5" max="16384" width="9.33203125" style="438"/>
  </cols>
  <sheetData>
    <row r="1" spans="1:3" ht="15.95" customHeight="1" x14ac:dyDescent="0.25">
      <c r="A1" s="604" t="s">
        <v>16</v>
      </c>
      <c r="B1" s="604"/>
      <c r="C1" s="604"/>
    </row>
    <row r="2" spans="1:3" ht="15.95" customHeight="1" thickBot="1" x14ac:dyDescent="0.3">
      <c r="A2" s="605" t="s">
        <v>151</v>
      </c>
      <c r="B2" s="605"/>
      <c r="C2" s="322" t="str">
        <f>'1.3.sz.mell.'!C2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39" customFormat="1" ht="12" customHeight="1" thickBot="1" x14ac:dyDescent="0.25">
      <c r="A4" s="433"/>
      <c r="B4" s="434" t="s">
        <v>493</v>
      </c>
      <c r="C4" s="435" t="s">
        <v>494</v>
      </c>
    </row>
    <row r="5" spans="1:3" s="440" customFormat="1" ht="12" customHeight="1" thickBot="1" x14ac:dyDescent="0.25">
      <c r="A5" s="20" t="s">
        <v>19</v>
      </c>
      <c r="B5" s="21" t="s">
        <v>250</v>
      </c>
      <c r="C5" s="312">
        <f>+C6+C7+C8+C9+C10+C11</f>
        <v>16717527</v>
      </c>
    </row>
    <row r="6" spans="1:3" s="440" customFormat="1" ht="12" customHeight="1" x14ac:dyDescent="0.2">
      <c r="A6" s="15" t="s">
        <v>99</v>
      </c>
      <c r="B6" s="441" t="s">
        <v>251</v>
      </c>
      <c r="C6" s="315">
        <v>6000000</v>
      </c>
    </row>
    <row r="7" spans="1:3" s="440" customFormat="1" ht="12" customHeight="1" x14ac:dyDescent="0.2">
      <c r="A7" s="14" t="s">
        <v>100</v>
      </c>
      <c r="B7" s="442" t="s">
        <v>252</v>
      </c>
      <c r="C7" s="314"/>
    </row>
    <row r="8" spans="1:3" s="440" customFormat="1" ht="12" customHeight="1" x14ac:dyDescent="0.2">
      <c r="A8" s="14" t="s">
        <v>101</v>
      </c>
      <c r="B8" s="442" t="s">
        <v>552</v>
      </c>
      <c r="C8" s="314"/>
    </row>
    <row r="9" spans="1:3" s="440" customFormat="1" ht="12" customHeight="1" x14ac:dyDescent="0.2">
      <c r="A9" s="14" t="s">
        <v>102</v>
      </c>
      <c r="B9" s="442" t="s">
        <v>254</v>
      </c>
      <c r="C9" s="314"/>
    </row>
    <row r="10" spans="1:3" s="440" customFormat="1" ht="12" customHeight="1" x14ac:dyDescent="0.2">
      <c r="A10" s="14" t="s">
        <v>147</v>
      </c>
      <c r="B10" s="308" t="s">
        <v>432</v>
      </c>
      <c r="C10" s="314">
        <v>10717527</v>
      </c>
    </row>
    <row r="11" spans="1:3" s="440" customFormat="1" ht="12" customHeight="1" thickBot="1" x14ac:dyDescent="0.25">
      <c r="A11" s="16" t="s">
        <v>103</v>
      </c>
      <c r="B11" s="309" t="s">
        <v>433</v>
      </c>
      <c r="C11" s="314"/>
    </row>
    <row r="12" spans="1:3" s="440" customFormat="1" ht="12" customHeight="1" thickBot="1" x14ac:dyDescent="0.25">
      <c r="A12" s="20" t="s">
        <v>20</v>
      </c>
      <c r="B12" s="307" t="s">
        <v>255</v>
      </c>
      <c r="C12" s="312">
        <f>+C13+C14+C15+C16+C17</f>
        <v>0</v>
      </c>
    </row>
    <row r="13" spans="1:3" s="440" customFormat="1" ht="12" customHeight="1" x14ac:dyDescent="0.2">
      <c r="A13" s="15" t="s">
        <v>105</v>
      </c>
      <c r="B13" s="441" t="s">
        <v>256</v>
      </c>
      <c r="C13" s="315"/>
    </row>
    <row r="14" spans="1:3" s="440" customFormat="1" ht="12" customHeight="1" x14ac:dyDescent="0.2">
      <c r="A14" s="14" t="s">
        <v>106</v>
      </c>
      <c r="B14" s="442" t="s">
        <v>257</v>
      </c>
      <c r="C14" s="314"/>
    </row>
    <row r="15" spans="1:3" s="440" customFormat="1" ht="12" customHeight="1" x14ac:dyDescent="0.2">
      <c r="A15" s="14" t="s">
        <v>107</v>
      </c>
      <c r="B15" s="442" t="s">
        <v>422</v>
      </c>
      <c r="C15" s="314"/>
    </row>
    <row r="16" spans="1:3" s="440" customFormat="1" ht="12" customHeight="1" x14ac:dyDescent="0.2">
      <c r="A16" s="14" t="s">
        <v>108</v>
      </c>
      <c r="B16" s="442" t="s">
        <v>423</v>
      </c>
      <c r="C16" s="314"/>
    </row>
    <row r="17" spans="1:3" s="440" customFormat="1" ht="12" customHeight="1" x14ac:dyDescent="0.2">
      <c r="A17" s="14" t="s">
        <v>109</v>
      </c>
      <c r="B17" s="442" t="s">
        <v>575</v>
      </c>
      <c r="C17" s="314"/>
    </row>
    <row r="18" spans="1:3" s="440" customFormat="1" ht="12" customHeight="1" thickBot="1" x14ac:dyDescent="0.25">
      <c r="A18" s="16" t="s">
        <v>118</v>
      </c>
      <c r="B18" s="309" t="s">
        <v>259</v>
      </c>
      <c r="C18" s="316"/>
    </row>
    <row r="19" spans="1:3" s="440" customFormat="1" ht="12" customHeight="1" thickBot="1" x14ac:dyDescent="0.25">
      <c r="A19" s="20" t="s">
        <v>21</v>
      </c>
      <c r="B19" s="21" t="s">
        <v>260</v>
      </c>
      <c r="C19" s="312">
        <f>+C20+C21+C22+C23+C24</f>
        <v>0</v>
      </c>
    </row>
    <row r="20" spans="1:3" s="440" customFormat="1" ht="12" customHeight="1" x14ac:dyDescent="0.2">
      <c r="A20" s="15" t="s">
        <v>88</v>
      </c>
      <c r="B20" s="441" t="s">
        <v>261</v>
      </c>
      <c r="C20" s="315"/>
    </row>
    <row r="21" spans="1:3" s="440" customFormat="1" ht="12" customHeight="1" x14ac:dyDescent="0.2">
      <c r="A21" s="14" t="s">
        <v>89</v>
      </c>
      <c r="B21" s="442" t="s">
        <v>262</v>
      </c>
      <c r="C21" s="314"/>
    </row>
    <row r="22" spans="1:3" s="440" customFormat="1" ht="12" customHeight="1" x14ac:dyDescent="0.2">
      <c r="A22" s="14" t="s">
        <v>90</v>
      </c>
      <c r="B22" s="442" t="s">
        <v>424</v>
      </c>
      <c r="C22" s="314"/>
    </row>
    <row r="23" spans="1:3" s="440" customFormat="1" ht="12" customHeight="1" x14ac:dyDescent="0.2">
      <c r="A23" s="14" t="s">
        <v>91</v>
      </c>
      <c r="B23" s="442" t="s">
        <v>425</v>
      </c>
      <c r="C23" s="314"/>
    </row>
    <row r="24" spans="1:3" s="440" customFormat="1" ht="12" customHeight="1" x14ac:dyDescent="0.2">
      <c r="A24" s="14" t="s">
        <v>170</v>
      </c>
      <c r="B24" s="442" t="s">
        <v>263</v>
      </c>
      <c r="C24" s="314"/>
    </row>
    <row r="25" spans="1:3" s="440" customFormat="1" ht="12" customHeight="1" thickBot="1" x14ac:dyDescent="0.25">
      <c r="A25" s="16" t="s">
        <v>171</v>
      </c>
      <c r="B25" s="443" t="s">
        <v>264</v>
      </c>
      <c r="C25" s="316"/>
    </row>
    <row r="26" spans="1:3" s="440" customFormat="1" ht="12" customHeight="1" thickBot="1" x14ac:dyDescent="0.25">
      <c r="A26" s="20" t="s">
        <v>172</v>
      </c>
      <c r="B26" s="21" t="s">
        <v>562</v>
      </c>
      <c r="C26" s="318">
        <f>SUM(C27:C33)</f>
        <v>16821895</v>
      </c>
    </row>
    <row r="27" spans="1:3" s="440" customFormat="1" ht="12" customHeight="1" x14ac:dyDescent="0.2">
      <c r="A27" s="15" t="s">
        <v>266</v>
      </c>
      <c r="B27" s="441" t="s">
        <v>580</v>
      </c>
      <c r="C27" s="315">
        <v>2625515</v>
      </c>
    </row>
    <row r="28" spans="1:3" s="440" customFormat="1" ht="12" customHeight="1" x14ac:dyDescent="0.2">
      <c r="A28" s="14" t="s">
        <v>267</v>
      </c>
      <c r="B28" s="442" t="s">
        <v>558</v>
      </c>
      <c r="C28" s="314"/>
    </row>
    <row r="29" spans="1:3" s="440" customFormat="1" ht="12" customHeight="1" x14ac:dyDescent="0.2">
      <c r="A29" s="14" t="s">
        <v>268</v>
      </c>
      <c r="B29" s="442" t="s">
        <v>559</v>
      </c>
      <c r="C29" s="314">
        <v>10645415</v>
      </c>
    </row>
    <row r="30" spans="1:3" s="440" customFormat="1" ht="12" customHeight="1" x14ac:dyDescent="0.2">
      <c r="A30" s="14" t="s">
        <v>269</v>
      </c>
      <c r="B30" s="442" t="s">
        <v>560</v>
      </c>
      <c r="C30" s="314"/>
    </row>
    <row r="31" spans="1:3" s="440" customFormat="1" ht="12" customHeight="1" x14ac:dyDescent="0.2">
      <c r="A31" s="14" t="s">
        <v>554</v>
      </c>
      <c r="B31" s="442" t="s">
        <v>270</v>
      </c>
      <c r="C31" s="314">
        <v>2259190</v>
      </c>
    </row>
    <row r="32" spans="1:3" s="440" customFormat="1" ht="12" customHeight="1" x14ac:dyDescent="0.2">
      <c r="A32" s="14" t="s">
        <v>555</v>
      </c>
      <c r="B32" s="442" t="s">
        <v>271</v>
      </c>
      <c r="C32" s="314"/>
    </row>
    <row r="33" spans="1:3" s="440" customFormat="1" ht="12" customHeight="1" thickBot="1" x14ac:dyDescent="0.25">
      <c r="A33" s="16" t="s">
        <v>556</v>
      </c>
      <c r="B33" s="541" t="s">
        <v>272</v>
      </c>
      <c r="C33" s="316">
        <v>1291775</v>
      </c>
    </row>
    <row r="34" spans="1:3" s="440" customFormat="1" ht="12" customHeight="1" thickBot="1" x14ac:dyDescent="0.25">
      <c r="A34" s="20" t="s">
        <v>23</v>
      </c>
      <c r="B34" s="21" t="s">
        <v>434</v>
      </c>
      <c r="C34" s="312">
        <f>SUM(C35:C45)</f>
        <v>0</v>
      </c>
    </row>
    <row r="35" spans="1:3" s="440" customFormat="1" ht="12" customHeight="1" x14ac:dyDescent="0.2">
      <c r="A35" s="15" t="s">
        <v>92</v>
      </c>
      <c r="B35" s="441" t="s">
        <v>275</v>
      </c>
      <c r="C35" s="315"/>
    </row>
    <row r="36" spans="1:3" s="440" customFormat="1" ht="12" customHeight="1" x14ac:dyDescent="0.2">
      <c r="A36" s="14" t="s">
        <v>93</v>
      </c>
      <c r="B36" s="442" t="s">
        <v>276</v>
      </c>
      <c r="C36" s="314"/>
    </row>
    <row r="37" spans="1:3" s="440" customFormat="1" ht="12" customHeight="1" x14ac:dyDescent="0.2">
      <c r="A37" s="14" t="s">
        <v>94</v>
      </c>
      <c r="B37" s="442" t="s">
        <v>277</v>
      </c>
      <c r="C37" s="314"/>
    </row>
    <row r="38" spans="1:3" s="440" customFormat="1" ht="12" customHeight="1" x14ac:dyDescent="0.2">
      <c r="A38" s="14" t="s">
        <v>174</v>
      </c>
      <c r="B38" s="442" t="s">
        <v>278</v>
      </c>
      <c r="C38" s="314"/>
    </row>
    <row r="39" spans="1:3" s="440" customFormat="1" ht="12" customHeight="1" x14ac:dyDescent="0.2">
      <c r="A39" s="14" t="s">
        <v>175</v>
      </c>
      <c r="B39" s="442" t="s">
        <v>279</v>
      </c>
      <c r="C39" s="314"/>
    </row>
    <row r="40" spans="1:3" s="440" customFormat="1" ht="12" customHeight="1" x14ac:dyDescent="0.2">
      <c r="A40" s="14" t="s">
        <v>176</v>
      </c>
      <c r="B40" s="442" t="s">
        <v>280</v>
      </c>
      <c r="C40" s="314"/>
    </row>
    <row r="41" spans="1:3" s="440" customFormat="1" ht="12" customHeight="1" x14ac:dyDescent="0.2">
      <c r="A41" s="14" t="s">
        <v>177</v>
      </c>
      <c r="B41" s="442" t="s">
        <v>281</v>
      </c>
      <c r="C41" s="314"/>
    </row>
    <row r="42" spans="1:3" s="440" customFormat="1" ht="12" customHeight="1" x14ac:dyDescent="0.2">
      <c r="A42" s="14" t="s">
        <v>178</v>
      </c>
      <c r="B42" s="442" t="s">
        <v>561</v>
      </c>
      <c r="C42" s="314"/>
    </row>
    <row r="43" spans="1:3" s="440" customFormat="1" ht="12" customHeight="1" x14ac:dyDescent="0.2">
      <c r="A43" s="14" t="s">
        <v>273</v>
      </c>
      <c r="B43" s="442" t="s">
        <v>283</v>
      </c>
      <c r="C43" s="317"/>
    </row>
    <row r="44" spans="1:3" s="440" customFormat="1" ht="12" customHeight="1" x14ac:dyDescent="0.2">
      <c r="A44" s="16" t="s">
        <v>274</v>
      </c>
      <c r="B44" s="443" t="s">
        <v>436</v>
      </c>
      <c r="C44" s="427"/>
    </row>
    <row r="45" spans="1:3" s="440" customFormat="1" ht="12" customHeight="1" thickBot="1" x14ac:dyDescent="0.25">
      <c r="A45" s="16" t="s">
        <v>435</v>
      </c>
      <c r="B45" s="309" t="s">
        <v>284</v>
      </c>
      <c r="C45" s="427"/>
    </row>
    <row r="46" spans="1:3" s="440" customFormat="1" ht="12" customHeight="1" thickBot="1" x14ac:dyDescent="0.25">
      <c r="A46" s="20" t="s">
        <v>24</v>
      </c>
      <c r="B46" s="21" t="s">
        <v>285</v>
      </c>
      <c r="C46" s="312">
        <f>SUM(C47:C51)</f>
        <v>0</v>
      </c>
    </row>
    <row r="47" spans="1:3" s="440" customFormat="1" ht="12" customHeight="1" x14ac:dyDescent="0.2">
      <c r="A47" s="15" t="s">
        <v>95</v>
      </c>
      <c r="B47" s="441" t="s">
        <v>289</v>
      </c>
      <c r="C47" s="485"/>
    </row>
    <row r="48" spans="1:3" s="440" customFormat="1" ht="12" customHeight="1" x14ac:dyDescent="0.2">
      <c r="A48" s="14" t="s">
        <v>96</v>
      </c>
      <c r="B48" s="442" t="s">
        <v>290</v>
      </c>
      <c r="C48" s="317"/>
    </row>
    <row r="49" spans="1:3" s="440" customFormat="1" ht="12" customHeight="1" x14ac:dyDescent="0.2">
      <c r="A49" s="14" t="s">
        <v>286</v>
      </c>
      <c r="B49" s="442" t="s">
        <v>291</v>
      </c>
      <c r="C49" s="317"/>
    </row>
    <row r="50" spans="1:3" s="440" customFormat="1" ht="12" customHeight="1" x14ac:dyDescent="0.2">
      <c r="A50" s="14" t="s">
        <v>287</v>
      </c>
      <c r="B50" s="442" t="s">
        <v>292</v>
      </c>
      <c r="C50" s="317"/>
    </row>
    <row r="51" spans="1:3" s="440" customFormat="1" ht="12" customHeight="1" thickBot="1" x14ac:dyDescent="0.25">
      <c r="A51" s="16" t="s">
        <v>288</v>
      </c>
      <c r="B51" s="309" t="s">
        <v>293</v>
      </c>
      <c r="C51" s="427"/>
    </row>
    <row r="52" spans="1:3" s="440" customFormat="1" ht="12" customHeight="1" thickBot="1" x14ac:dyDescent="0.25">
      <c r="A52" s="20" t="s">
        <v>179</v>
      </c>
      <c r="B52" s="21" t="s">
        <v>294</v>
      </c>
      <c r="C52" s="312">
        <f>SUM(C53:C55)</f>
        <v>0</v>
      </c>
    </row>
    <row r="53" spans="1:3" s="440" customFormat="1" ht="12" customHeight="1" x14ac:dyDescent="0.2">
      <c r="A53" s="15" t="s">
        <v>97</v>
      </c>
      <c r="B53" s="441" t="s">
        <v>295</v>
      </c>
      <c r="C53" s="315"/>
    </row>
    <row r="54" spans="1:3" s="440" customFormat="1" ht="12" customHeight="1" x14ac:dyDescent="0.2">
      <c r="A54" s="14" t="s">
        <v>98</v>
      </c>
      <c r="B54" s="442" t="s">
        <v>426</v>
      </c>
      <c r="C54" s="314"/>
    </row>
    <row r="55" spans="1:3" s="440" customFormat="1" ht="12" customHeight="1" x14ac:dyDescent="0.2">
      <c r="A55" s="14" t="s">
        <v>298</v>
      </c>
      <c r="B55" s="442" t="s">
        <v>296</v>
      </c>
      <c r="C55" s="314"/>
    </row>
    <row r="56" spans="1:3" s="440" customFormat="1" ht="12" customHeight="1" thickBot="1" x14ac:dyDescent="0.25">
      <c r="A56" s="16" t="s">
        <v>299</v>
      </c>
      <c r="B56" s="309" t="s">
        <v>297</v>
      </c>
      <c r="C56" s="316"/>
    </row>
    <row r="57" spans="1:3" s="440" customFormat="1" ht="12" customHeight="1" thickBot="1" x14ac:dyDescent="0.25">
      <c r="A57" s="20" t="s">
        <v>26</v>
      </c>
      <c r="B57" s="307" t="s">
        <v>300</v>
      </c>
      <c r="C57" s="312">
        <f>SUM(C58:C60)</f>
        <v>0</v>
      </c>
    </row>
    <row r="58" spans="1:3" s="440" customFormat="1" ht="12" customHeight="1" x14ac:dyDescent="0.2">
      <c r="A58" s="15" t="s">
        <v>180</v>
      </c>
      <c r="B58" s="441" t="s">
        <v>302</v>
      </c>
      <c r="C58" s="317"/>
    </row>
    <row r="59" spans="1:3" s="440" customFormat="1" ht="12" customHeight="1" x14ac:dyDescent="0.2">
      <c r="A59" s="14" t="s">
        <v>181</v>
      </c>
      <c r="B59" s="442" t="s">
        <v>427</v>
      </c>
      <c r="C59" s="317"/>
    </row>
    <row r="60" spans="1:3" s="440" customFormat="1" ht="12" customHeight="1" x14ac:dyDescent="0.2">
      <c r="A60" s="14" t="s">
        <v>228</v>
      </c>
      <c r="B60" s="442" t="s">
        <v>303</v>
      </c>
      <c r="C60" s="317"/>
    </row>
    <row r="61" spans="1:3" s="440" customFormat="1" ht="12" customHeight="1" thickBot="1" x14ac:dyDescent="0.25">
      <c r="A61" s="16" t="s">
        <v>301</v>
      </c>
      <c r="B61" s="309" t="s">
        <v>304</v>
      </c>
      <c r="C61" s="317"/>
    </row>
    <row r="62" spans="1:3" s="440" customFormat="1" ht="12" customHeight="1" thickBot="1" x14ac:dyDescent="0.25">
      <c r="A62" s="513" t="s">
        <v>476</v>
      </c>
      <c r="B62" s="21" t="s">
        <v>305</v>
      </c>
      <c r="C62" s="318">
        <f>+C5+C12+C19+C26+C34+C46+C52+C57</f>
        <v>33539422</v>
      </c>
    </row>
    <row r="63" spans="1:3" s="440" customFormat="1" ht="12" customHeight="1" thickBot="1" x14ac:dyDescent="0.25">
      <c r="A63" s="488" t="s">
        <v>306</v>
      </c>
      <c r="B63" s="307" t="s">
        <v>307</v>
      </c>
      <c r="C63" s="312">
        <f>SUM(C64:C66)</f>
        <v>0</v>
      </c>
    </row>
    <row r="64" spans="1:3" s="440" customFormat="1" ht="12" customHeight="1" x14ac:dyDescent="0.2">
      <c r="A64" s="15" t="s">
        <v>335</v>
      </c>
      <c r="B64" s="441" t="s">
        <v>308</v>
      </c>
      <c r="C64" s="317"/>
    </row>
    <row r="65" spans="1:3" s="440" customFormat="1" ht="12" customHeight="1" x14ac:dyDescent="0.2">
      <c r="A65" s="14" t="s">
        <v>344</v>
      </c>
      <c r="B65" s="442" t="s">
        <v>309</v>
      </c>
      <c r="C65" s="317"/>
    </row>
    <row r="66" spans="1:3" s="440" customFormat="1" ht="12" customHeight="1" thickBot="1" x14ac:dyDescent="0.25">
      <c r="A66" s="16" t="s">
        <v>345</v>
      </c>
      <c r="B66" s="507" t="s">
        <v>461</v>
      </c>
      <c r="C66" s="317"/>
    </row>
    <row r="67" spans="1:3" s="440" customFormat="1" ht="12" customHeight="1" thickBot="1" x14ac:dyDescent="0.25">
      <c r="A67" s="488" t="s">
        <v>311</v>
      </c>
      <c r="B67" s="307" t="s">
        <v>312</v>
      </c>
      <c r="C67" s="312">
        <f>SUM(C68:C71)</f>
        <v>0</v>
      </c>
    </row>
    <row r="68" spans="1:3" s="440" customFormat="1" ht="12" customHeight="1" x14ac:dyDescent="0.2">
      <c r="A68" s="15" t="s">
        <v>148</v>
      </c>
      <c r="B68" s="441" t="s">
        <v>313</v>
      </c>
      <c r="C68" s="317"/>
    </row>
    <row r="69" spans="1:3" s="440" customFormat="1" ht="12" customHeight="1" x14ac:dyDescent="0.2">
      <c r="A69" s="14" t="s">
        <v>149</v>
      </c>
      <c r="B69" s="442" t="s">
        <v>572</v>
      </c>
      <c r="C69" s="317"/>
    </row>
    <row r="70" spans="1:3" s="440" customFormat="1" ht="12" customHeight="1" x14ac:dyDescent="0.2">
      <c r="A70" s="14" t="s">
        <v>336</v>
      </c>
      <c r="B70" s="442" t="s">
        <v>314</v>
      </c>
      <c r="C70" s="317"/>
    </row>
    <row r="71" spans="1:3" s="440" customFormat="1" ht="12" customHeight="1" thickBot="1" x14ac:dyDescent="0.25">
      <c r="A71" s="16" t="s">
        <v>337</v>
      </c>
      <c r="B71" s="309" t="s">
        <v>573</v>
      </c>
      <c r="C71" s="317"/>
    </row>
    <row r="72" spans="1:3" s="440" customFormat="1" ht="12" customHeight="1" thickBot="1" x14ac:dyDescent="0.25">
      <c r="A72" s="488" t="s">
        <v>315</v>
      </c>
      <c r="B72" s="307" t="s">
        <v>316</v>
      </c>
      <c r="C72" s="312">
        <f>SUM(C73:C74)</f>
        <v>0</v>
      </c>
    </row>
    <row r="73" spans="1:3" s="440" customFormat="1" ht="12" customHeight="1" x14ac:dyDescent="0.2">
      <c r="A73" s="15" t="s">
        <v>338</v>
      </c>
      <c r="B73" s="441" t="s">
        <v>317</v>
      </c>
      <c r="C73" s="317"/>
    </row>
    <row r="74" spans="1:3" s="440" customFormat="1" ht="12" customHeight="1" thickBot="1" x14ac:dyDescent="0.25">
      <c r="A74" s="16" t="s">
        <v>339</v>
      </c>
      <c r="B74" s="309" t="s">
        <v>318</v>
      </c>
      <c r="C74" s="317"/>
    </row>
    <row r="75" spans="1:3" s="440" customFormat="1" ht="12" customHeight="1" thickBot="1" x14ac:dyDescent="0.25">
      <c r="A75" s="488" t="s">
        <v>319</v>
      </c>
      <c r="B75" s="307" t="s">
        <v>320</v>
      </c>
      <c r="C75" s="312">
        <f>SUM(C76:C78)</f>
        <v>0</v>
      </c>
    </row>
    <row r="76" spans="1:3" s="440" customFormat="1" ht="12" customHeight="1" x14ac:dyDescent="0.2">
      <c r="A76" s="15" t="s">
        <v>340</v>
      </c>
      <c r="B76" s="441" t="s">
        <v>321</v>
      </c>
      <c r="C76" s="317"/>
    </row>
    <row r="77" spans="1:3" s="440" customFormat="1" ht="12" customHeight="1" x14ac:dyDescent="0.2">
      <c r="A77" s="14" t="s">
        <v>341</v>
      </c>
      <c r="B77" s="442" t="s">
        <v>322</v>
      </c>
      <c r="C77" s="317"/>
    </row>
    <row r="78" spans="1:3" s="440" customFormat="1" ht="12" customHeight="1" thickBot="1" x14ac:dyDescent="0.25">
      <c r="A78" s="16" t="s">
        <v>342</v>
      </c>
      <c r="B78" s="309" t="s">
        <v>574</v>
      </c>
      <c r="C78" s="317"/>
    </row>
    <row r="79" spans="1:3" s="440" customFormat="1" ht="12" customHeight="1" thickBot="1" x14ac:dyDescent="0.25">
      <c r="A79" s="488" t="s">
        <v>323</v>
      </c>
      <c r="B79" s="307" t="s">
        <v>343</v>
      </c>
      <c r="C79" s="312">
        <f>SUM(C80:C83)</f>
        <v>0</v>
      </c>
    </row>
    <row r="80" spans="1:3" s="440" customFormat="1" ht="12" customHeight="1" x14ac:dyDescent="0.2">
      <c r="A80" s="445" t="s">
        <v>324</v>
      </c>
      <c r="B80" s="441" t="s">
        <v>325</v>
      </c>
      <c r="C80" s="317"/>
    </row>
    <row r="81" spans="1:3" s="440" customFormat="1" ht="12" customHeight="1" x14ac:dyDescent="0.2">
      <c r="A81" s="446" t="s">
        <v>326</v>
      </c>
      <c r="B81" s="442" t="s">
        <v>327</v>
      </c>
      <c r="C81" s="317"/>
    </row>
    <row r="82" spans="1:3" s="440" customFormat="1" ht="12" customHeight="1" x14ac:dyDescent="0.2">
      <c r="A82" s="446" t="s">
        <v>328</v>
      </c>
      <c r="B82" s="442" t="s">
        <v>329</v>
      </c>
      <c r="C82" s="317"/>
    </row>
    <row r="83" spans="1:3" s="440" customFormat="1" ht="12" customHeight="1" thickBot="1" x14ac:dyDescent="0.25">
      <c r="A83" s="447" t="s">
        <v>330</v>
      </c>
      <c r="B83" s="309" t="s">
        <v>331</v>
      </c>
      <c r="C83" s="317"/>
    </row>
    <row r="84" spans="1:3" s="440" customFormat="1" ht="12" customHeight="1" thickBot="1" x14ac:dyDescent="0.25">
      <c r="A84" s="488" t="s">
        <v>332</v>
      </c>
      <c r="B84" s="307" t="s">
        <v>475</v>
      </c>
      <c r="C84" s="486"/>
    </row>
    <row r="85" spans="1:3" s="440" customFormat="1" ht="13.5" customHeight="1" thickBot="1" x14ac:dyDescent="0.25">
      <c r="A85" s="488" t="s">
        <v>334</v>
      </c>
      <c r="B85" s="307" t="s">
        <v>333</v>
      </c>
      <c r="C85" s="486"/>
    </row>
    <row r="86" spans="1:3" s="440" customFormat="1" ht="15.75" customHeight="1" thickBot="1" x14ac:dyDescent="0.25">
      <c r="A86" s="488" t="s">
        <v>346</v>
      </c>
      <c r="B86" s="448" t="s">
        <v>478</v>
      </c>
      <c r="C86" s="318">
        <f>+C63+C67+C72+C75+C79+C85+C84</f>
        <v>0</v>
      </c>
    </row>
    <row r="87" spans="1:3" s="440" customFormat="1" ht="16.5" customHeight="1" thickBot="1" x14ac:dyDescent="0.25">
      <c r="A87" s="489" t="s">
        <v>477</v>
      </c>
      <c r="B87" s="449" t="s">
        <v>479</v>
      </c>
      <c r="C87" s="318">
        <f>+C62+C86</f>
        <v>33539422</v>
      </c>
    </row>
    <row r="88" spans="1:3" s="440" customFormat="1" ht="83.25" customHeight="1" x14ac:dyDescent="0.2">
      <c r="A88" s="5"/>
      <c r="B88" s="6"/>
      <c r="C88" s="319"/>
    </row>
    <row r="89" spans="1:3" ht="16.5" customHeight="1" x14ac:dyDescent="0.25">
      <c r="A89" s="604" t="s">
        <v>48</v>
      </c>
      <c r="B89" s="604"/>
      <c r="C89" s="604"/>
    </row>
    <row r="90" spans="1:3" s="450" customFormat="1" ht="16.5" customHeight="1" thickBot="1" x14ac:dyDescent="0.3">
      <c r="A90" s="606" t="s">
        <v>152</v>
      </c>
      <c r="B90" s="606"/>
      <c r="C90" s="145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2018. évi előirányzat</v>
      </c>
    </row>
    <row r="92" spans="1:3" s="439" customFormat="1" ht="12" customHeight="1" thickBot="1" x14ac:dyDescent="0.25">
      <c r="A92" s="32"/>
      <c r="B92" s="33" t="s">
        <v>493</v>
      </c>
      <c r="C92" s="34" t="s">
        <v>494</v>
      </c>
    </row>
    <row r="93" spans="1:3" ht="12" customHeight="1" thickBot="1" x14ac:dyDescent="0.3">
      <c r="A93" s="22" t="s">
        <v>19</v>
      </c>
      <c r="B93" s="28" t="s">
        <v>437</v>
      </c>
      <c r="C93" s="311">
        <f>C94+C95+C96+C97+C98+C111</f>
        <v>33539422</v>
      </c>
    </row>
    <row r="94" spans="1:3" ht="12" customHeight="1" x14ac:dyDescent="0.25">
      <c r="A94" s="17" t="s">
        <v>99</v>
      </c>
      <c r="B94" s="10" t="s">
        <v>50</v>
      </c>
      <c r="C94" s="313">
        <v>16415410</v>
      </c>
    </row>
    <row r="95" spans="1:3" ht="12" customHeight="1" x14ac:dyDescent="0.25">
      <c r="A95" s="14" t="s">
        <v>100</v>
      </c>
      <c r="B95" s="8" t="s">
        <v>182</v>
      </c>
      <c r="C95" s="314">
        <v>3010042</v>
      </c>
    </row>
    <row r="96" spans="1:3" ht="12" customHeight="1" x14ac:dyDescent="0.25">
      <c r="A96" s="14" t="s">
        <v>101</v>
      </c>
      <c r="B96" s="8" t="s">
        <v>139</v>
      </c>
      <c r="C96" s="316">
        <v>14113970</v>
      </c>
    </row>
    <row r="97" spans="1:3" ht="12" customHeight="1" x14ac:dyDescent="0.25">
      <c r="A97" s="14" t="s">
        <v>102</v>
      </c>
      <c r="B97" s="11" t="s">
        <v>183</v>
      </c>
      <c r="C97" s="316"/>
    </row>
    <row r="98" spans="1:3" ht="12" customHeight="1" x14ac:dyDescent="0.25">
      <c r="A98" s="14" t="s">
        <v>113</v>
      </c>
      <c r="B98" s="19" t="s">
        <v>184</v>
      </c>
      <c r="C98" s="316"/>
    </row>
    <row r="99" spans="1:3" ht="12" customHeight="1" x14ac:dyDescent="0.25">
      <c r="A99" s="14" t="s">
        <v>103</v>
      </c>
      <c r="B99" s="8" t="s">
        <v>442</v>
      </c>
      <c r="C99" s="316"/>
    </row>
    <row r="100" spans="1:3" ht="12" customHeight="1" x14ac:dyDescent="0.25">
      <c r="A100" s="14" t="s">
        <v>104</v>
      </c>
      <c r="B100" s="150" t="s">
        <v>441</v>
      </c>
      <c r="C100" s="316"/>
    </row>
    <row r="101" spans="1:3" ht="12" customHeight="1" x14ac:dyDescent="0.25">
      <c r="A101" s="14" t="s">
        <v>114</v>
      </c>
      <c r="B101" s="150" t="s">
        <v>440</v>
      </c>
      <c r="C101" s="316"/>
    </row>
    <row r="102" spans="1:3" ht="12" customHeight="1" x14ac:dyDescent="0.25">
      <c r="A102" s="14" t="s">
        <v>115</v>
      </c>
      <c r="B102" s="148" t="s">
        <v>349</v>
      </c>
      <c r="C102" s="316"/>
    </row>
    <row r="103" spans="1:3" ht="12" customHeight="1" x14ac:dyDescent="0.25">
      <c r="A103" s="14" t="s">
        <v>116</v>
      </c>
      <c r="B103" s="149" t="s">
        <v>350</v>
      </c>
      <c r="C103" s="316"/>
    </row>
    <row r="104" spans="1:3" ht="12" customHeight="1" x14ac:dyDescent="0.25">
      <c r="A104" s="14" t="s">
        <v>117</v>
      </c>
      <c r="B104" s="149" t="s">
        <v>351</v>
      </c>
      <c r="C104" s="316"/>
    </row>
    <row r="105" spans="1:3" ht="12" customHeight="1" x14ac:dyDescent="0.25">
      <c r="A105" s="14" t="s">
        <v>119</v>
      </c>
      <c r="B105" s="148" t="s">
        <v>352</v>
      </c>
      <c r="C105" s="316"/>
    </row>
    <row r="106" spans="1:3" ht="12" customHeight="1" x14ac:dyDescent="0.25">
      <c r="A106" s="14" t="s">
        <v>185</v>
      </c>
      <c r="B106" s="148" t="s">
        <v>353</v>
      </c>
      <c r="C106" s="316"/>
    </row>
    <row r="107" spans="1:3" ht="12" customHeight="1" x14ac:dyDescent="0.25">
      <c r="A107" s="14" t="s">
        <v>347</v>
      </c>
      <c r="B107" s="149" t="s">
        <v>354</v>
      </c>
      <c r="C107" s="316"/>
    </row>
    <row r="108" spans="1:3" ht="12" customHeight="1" x14ac:dyDescent="0.25">
      <c r="A108" s="13" t="s">
        <v>348</v>
      </c>
      <c r="B108" s="150" t="s">
        <v>355</v>
      </c>
      <c r="C108" s="316"/>
    </row>
    <row r="109" spans="1:3" ht="12" customHeight="1" x14ac:dyDescent="0.25">
      <c r="A109" s="14" t="s">
        <v>438</v>
      </c>
      <c r="B109" s="150" t="s">
        <v>356</v>
      </c>
      <c r="C109" s="316"/>
    </row>
    <row r="110" spans="1:3" ht="12" customHeight="1" x14ac:dyDescent="0.25">
      <c r="A110" s="16" t="s">
        <v>439</v>
      </c>
      <c r="B110" s="150" t="s">
        <v>357</v>
      </c>
      <c r="C110" s="316"/>
    </row>
    <row r="111" spans="1:3" ht="12" customHeight="1" x14ac:dyDescent="0.25">
      <c r="A111" s="14" t="s">
        <v>443</v>
      </c>
      <c r="B111" s="11" t="s">
        <v>51</v>
      </c>
      <c r="C111" s="314"/>
    </row>
    <row r="112" spans="1:3" ht="12" customHeight="1" x14ac:dyDescent="0.25">
      <c r="A112" s="14" t="s">
        <v>444</v>
      </c>
      <c r="B112" s="8" t="s">
        <v>446</v>
      </c>
      <c r="C112" s="314"/>
    </row>
    <row r="113" spans="1:3" ht="12" customHeight="1" thickBot="1" x14ac:dyDescent="0.3">
      <c r="A113" s="18" t="s">
        <v>445</v>
      </c>
      <c r="B113" s="511" t="s">
        <v>447</v>
      </c>
      <c r="C113" s="320"/>
    </row>
    <row r="114" spans="1:3" ht="12" customHeight="1" thickBot="1" x14ac:dyDescent="0.3">
      <c r="A114" s="508" t="s">
        <v>20</v>
      </c>
      <c r="B114" s="509" t="s">
        <v>358</v>
      </c>
      <c r="C114" s="510">
        <f>+C115+C117+C119</f>
        <v>0</v>
      </c>
    </row>
    <row r="115" spans="1:3" ht="12" customHeight="1" x14ac:dyDescent="0.25">
      <c r="A115" s="15" t="s">
        <v>105</v>
      </c>
      <c r="B115" s="8" t="s">
        <v>227</v>
      </c>
      <c r="C115" s="315"/>
    </row>
    <row r="116" spans="1:3" ht="12" customHeight="1" x14ac:dyDescent="0.25">
      <c r="A116" s="15" t="s">
        <v>106</v>
      </c>
      <c r="B116" s="12" t="s">
        <v>362</v>
      </c>
      <c r="C116" s="315"/>
    </row>
    <row r="117" spans="1:3" ht="12" customHeight="1" x14ac:dyDescent="0.25">
      <c r="A117" s="15" t="s">
        <v>107</v>
      </c>
      <c r="B117" s="12" t="s">
        <v>186</v>
      </c>
      <c r="C117" s="314"/>
    </row>
    <row r="118" spans="1:3" ht="12" customHeight="1" x14ac:dyDescent="0.25">
      <c r="A118" s="15" t="s">
        <v>108</v>
      </c>
      <c r="B118" s="12" t="s">
        <v>363</v>
      </c>
      <c r="C118" s="279"/>
    </row>
    <row r="119" spans="1:3" ht="12" customHeight="1" x14ac:dyDescent="0.25">
      <c r="A119" s="15" t="s">
        <v>109</v>
      </c>
      <c r="B119" s="309" t="s">
        <v>576</v>
      </c>
      <c r="C119" s="279"/>
    </row>
    <row r="120" spans="1:3" ht="12" customHeight="1" x14ac:dyDescent="0.25">
      <c r="A120" s="15" t="s">
        <v>118</v>
      </c>
      <c r="B120" s="308" t="s">
        <v>428</v>
      </c>
      <c r="C120" s="279"/>
    </row>
    <row r="121" spans="1:3" ht="12" customHeight="1" x14ac:dyDescent="0.25">
      <c r="A121" s="15" t="s">
        <v>120</v>
      </c>
      <c r="B121" s="437" t="s">
        <v>368</v>
      </c>
      <c r="C121" s="279"/>
    </row>
    <row r="122" spans="1:3" x14ac:dyDescent="0.25">
      <c r="A122" s="15" t="s">
        <v>187</v>
      </c>
      <c r="B122" s="149" t="s">
        <v>351</v>
      </c>
      <c r="C122" s="279"/>
    </row>
    <row r="123" spans="1:3" ht="12" customHeight="1" x14ac:dyDescent="0.25">
      <c r="A123" s="15" t="s">
        <v>188</v>
      </c>
      <c r="B123" s="149" t="s">
        <v>367</v>
      </c>
      <c r="C123" s="279"/>
    </row>
    <row r="124" spans="1:3" ht="12" customHeight="1" x14ac:dyDescent="0.25">
      <c r="A124" s="15" t="s">
        <v>189</v>
      </c>
      <c r="B124" s="149" t="s">
        <v>366</v>
      </c>
      <c r="C124" s="279"/>
    </row>
    <row r="125" spans="1:3" ht="12" customHeight="1" x14ac:dyDescent="0.25">
      <c r="A125" s="15" t="s">
        <v>359</v>
      </c>
      <c r="B125" s="149" t="s">
        <v>354</v>
      </c>
      <c r="C125" s="279"/>
    </row>
    <row r="126" spans="1:3" ht="12" customHeight="1" x14ac:dyDescent="0.25">
      <c r="A126" s="15" t="s">
        <v>360</v>
      </c>
      <c r="B126" s="149" t="s">
        <v>365</v>
      </c>
      <c r="C126" s="279"/>
    </row>
    <row r="127" spans="1:3" ht="16.5" thickBot="1" x14ac:dyDescent="0.3">
      <c r="A127" s="13" t="s">
        <v>361</v>
      </c>
      <c r="B127" s="149" t="s">
        <v>364</v>
      </c>
      <c r="C127" s="281"/>
    </row>
    <row r="128" spans="1:3" ht="12" customHeight="1" thickBot="1" x14ac:dyDescent="0.3">
      <c r="A128" s="20" t="s">
        <v>21</v>
      </c>
      <c r="B128" s="129" t="s">
        <v>448</v>
      </c>
      <c r="C128" s="312">
        <f>+C93+C114</f>
        <v>33539422</v>
      </c>
    </row>
    <row r="129" spans="1:3" ht="12" customHeight="1" thickBot="1" x14ac:dyDescent="0.3">
      <c r="A129" s="20" t="s">
        <v>22</v>
      </c>
      <c r="B129" s="129" t="s">
        <v>449</v>
      </c>
      <c r="C129" s="312">
        <f>+C130+C131+C132</f>
        <v>0</v>
      </c>
    </row>
    <row r="130" spans="1:3" ht="12" customHeight="1" x14ac:dyDescent="0.25">
      <c r="A130" s="15" t="s">
        <v>266</v>
      </c>
      <c r="B130" s="12" t="s">
        <v>456</v>
      </c>
      <c r="C130" s="279"/>
    </row>
    <row r="131" spans="1:3" ht="12" customHeight="1" x14ac:dyDescent="0.25">
      <c r="A131" s="15" t="s">
        <v>267</v>
      </c>
      <c r="B131" s="12" t="s">
        <v>457</v>
      </c>
      <c r="C131" s="279"/>
    </row>
    <row r="132" spans="1:3" ht="12" customHeight="1" thickBot="1" x14ac:dyDescent="0.3">
      <c r="A132" s="13" t="s">
        <v>268</v>
      </c>
      <c r="B132" s="12" t="s">
        <v>458</v>
      </c>
      <c r="C132" s="279"/>
    </row>
    <row r="133" spans="1:3" ht="12" customHeight="1" thickBot="1" x14ac:dyDescent="0.3">
      <c r="A133" s="20" t="s">
        <v>23</v>
      </c>
      <c r="B133" s="129" t="s">
        <v>450</v>
      </c>
      <c r="C133" s="312">
        <f>SUM(C134:C139)</f>
        <v>0</v>
      </c>
    </row>
    <row r="134" spans="1:3" ht="12" customHeight="1" x14ac:dyDescent="0.25">
      <c r="A134" s="15" t="s">
        <v>92</v>
      </c>
      <c r="B134" s="9" t="s">
        <v>459</v>
      </c>
      <c r="C134" s="279"/>
    </row>
    <row r="135" spans="1:3" ht="12" customHeight="1" x14ac:dyDescent="0.25">
      <c r="A135" s="15" t="s">
        <v>93</v>
      </c>
      <c r="B135" s="9" t="s">
        <v>451</v>
      </c>
      <c r="C135" s="279"/>
    </row>
    <row r="136" spans="1:3" ht="12" customHeight="1" x14ac:dyDescent="0.25">
      <c r="A136" s="15" t="s">
        <v>94</v>
      </c>
      <c r="B136" s="9" t="s">
        <v>452</v>
      </c>
      <c r="C136" s="279"/>
    </row>
    <row r="137" spans="1:3" ht="12" customHeight="1" x14ac:dyDescent="0.25">
      <c r="A137" s="15" t="s">
        <v>174</v>
      </c>
      <c r="B137" s="9" t="s">
        <v>453</v>
      </c>
      <c r="C137" s="279"/>
    </row>
    <row r="138" spans="1:3" ht="12" customHeight="1" x14ac:dyDescent="0.25">
      <c r="A138" s="15" t="s">
        <v>175</v>
      </c>
      <c r="B138" s="9" t="s">
        <v>454</v>
      </c>
      <c r="C138" s="279"/>
    </row>
    <row r="139" spans="1:3" ht="12" customHeight="1" thickBot="1" x14ac:dyDescent="0.3">
      <c r="A139" s="13" t="s">
        <v>176</v>
      </c>
      <c r="B139" s="9" t="s">
        <v>455</v>
      </c>
      <c r="C139" s="279"/>
    </row>
    <row r="140" spans="1:3" ht="12" customHeight="1" thickBot="1" x14ac:dyDescent="0.3">
      <c r="A140" s="20" t="s">
        <v>24</v>
      </c>
      <c r="B140" s="129" t="s">
        <v>463</v>
      </c>
      <c r="C140" s="318">
        <f>+C141+C142+C143+C144</f>
        <v>0</v>
      </c>
    </row>
    <row r="141" spans="1:3" ht="12" customHeight="1" x14ac:dyDescent="0.25">
      <c r="A141" s="15" t="s">
        <v>95</v>
      </c>
      <c r="B141" s="9" t="s">
        <v>369</v>
      </c>
      <c r="C141" s="279"/>
    </row>
    <row r="142" spans="1:3" ht="12" customHeight="1" x14ac:dyDescent="0.25">
      <c r="A142" s="15" t="s">
        <v>96</v>
      </c>
      <c r="B142" s="9" t="s">
        <v>370</v>
      </c>
      <c r="C142" s="279"/>
    </row>
    <row r="143" spans="1:3" ht="12" customHeight="1" x14ac:dyDescent="0.25">
      <c r="A143" s="15" t="s">
        <v>286</v>
      </c>
      <c r="B143" s="9" t="s">
        <v>464</v>
      </c>
      <c r="C143" s="279"/>
    </row>
    <row r="144" spans="1:3" ht="12" customHeight="1" thickBot="1" x14ac:dyDescent="0.3">
      <c r="A144" s="13" t="s">
        <v>287</v>
      </c>
      <c r="B144" s="7" t="s">
        <v>389</v>
      </c>
      <c r="C144" s="279"/>
    </row>
    <row r="145" spans="1:9" ht="12" customHeight="1" thickBot="1" x14ac:dyDescent="0.3">
      <c r="A145" s="20" t="s">
        <v>25</v>
      </c>
      <c r="B145" s="129" t="s">
        <v>465</v>
      </c>
      <c r="C145" s="321">
        <f>SUM(C146:C150)</f>
        <v>0</v>
      </c>
    </row>
    <row r="146" spans="1:9" ht="12" customHeight="1" x14ac:dyDescent="0.25">
      <c r="A146" s="15" t="s">
        <v>97</v>
      </c>
      <c r="B146" s="9" t="s">
        <v>460</v>
      </c>
      <c r="C146" s="279"/>
    </row>
    <row r="147" spans="1:9" ht="12" customHeight="1" x14ac:dyDescent="0.25">
      <c r="A147" s="15" t="s">
        <v>98</v>
      </c>
      <c r="B147" s="9" t="s">
        <v>467</v>
      </c>
      <c r="C147" s="279"/>
    </row>
    <row r="148" spans="1:9" ht="12" customHeight="1" x14ac:dyDescent="0.25">
      <c r="A148" s="15" t="s">
        <v>298</v>
      </c>
      <c r="B148" s="9" t="s">
        <v>462</v>
      </c>
      <c r="C148" s="279"/>
    </row>
    <row r="149" spans="1:9" ht="12" customHeight="1" x14ac:dyDescent="0.25">
      <c r="A149" s="15" t="s">
        <v>299</v>
      </c>
      <c r="B149" s="9" t="s">
        <v>468</v>
      </c>
      <c r="C149" s="279"/>
    </row>
    <row r="150" spans="1:9" ht="12" customHeight="1" thickBot="1" x14ac:dyDescent="0.3">
      <c r="A150" s="15" t="s">
        <v>466</v>
      </c>
      <c r="B150" s="9" t="s">
        <v>469</v>
      </c>
      <c r="C150" s="279"/>
    </row>
    <row r="151" spans="1:9" ht="12" customHeight="1" thickBot="1" x14ac:dyDescent="0.3">
      <c r="A151" s="20" t="s">
        <v>26</v>
      </c>
      <c r="B151" s="129" t="s">
        <v>470</v>
      </c>
      <c r="C151" s="512"/>
    </row>
    <row r="152" spans="1:9" ht="12" customHeight="1" thickBot="1" x14ac:dyDescent="0.3">
      <c r="A152" s="20" t="s">
        <v>27</v>
      </c>
      <c r="B152" s="129" t="s">
        <v>471</v>
      </c>
      <c r="C152" s="512"/>
    </row>
    <row r="153" spans="1:9" ht="15" customHeight="1" thickBot="1" x14ac:dyDescent="0.3">
      <c r="A153" s="20" t="s">
        <v>28</v>
      </c>
      <c r="B153" s="129" t="s">
        <v>473</v>
      </c>
      <c r="C153" s="451">
        <f>+C129+C133+C140+C145+C151+C152</f>
        <v>0</v>
      </c>
      <c r="F153" s="452"/>
      <c r="G153" s="453"/>
      <c r="H153" s="453"/>
      <c r="I153" s="453"/>
    </row>
    <row r="154" spans="1:9" s="440" customFormat="1" ht="12.95" customHeight="1" thickBot="1" x14ac:dyDescent="0.25">
      <c r="A154" s="310" t="s">
        <v>29</v>
      </c>
      <c r="B154" s="403" t="s">
        <v>472</v>
      </c>
      <c r="C154" s="451">
        <f>+C128+C153</f>
        <v>33539422</v>
      </c>
    </row>
    <row r="155" spans="1:9" ht="7.5" customHeight="1" x14ac:dyDescent="0.25"/>
    <row r="156" spans="1:9" x14ac:dyDescent="0.25">
      <c r="A156" s="607" t="s">
        <v>371</v>
      </c>
      <c r="B156" s="607"/>
      <c r="C156" s="607"/>
    </row>
    <row r="157" spans="1:9" ht="15" customHeight="1" thickBot="1" x14ac:dyDescent="0.3">
      <c r="A157" s="605" t="s">
        <v>153</v>
      </c>
      <c r="B157" s="605"/>
      <c r="C157" s="322" t="str">
        <f>C90</f>
        <v>Forintban!</v>
      </c>
    </row>
    <row r="158" spans="1:9" ht="13.5" customHeight="1" thickBot="1" x14ac:dyDescent="0.3">
      <c r="A158" s="20">
        <v>1</v>
      </c>
      <c r="B158" s="27" t="s">
        <v>474</v>
      </c>
      <c r="C158" s="312">
        <f>+C62-C128</f>
        <v>0</v>
      </c>
      <c r="D158" s="454"/>
    </row>
    <row r="159" spans="1:9" ht="27.75" customHeight="1" thickBot="1" x14ac:dyDescent="0.3">
      <c r="A159" s="20" t="s">
        <v>20</v>
      </c>
      <c r="B159" s="27" t="s">
        <v>480</v>
      </c>
      <c r="C159" s="312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Monok Község Önkormányzat
2018. ÉVI KÖLTSÉGVETÉS
ÁLLAMIGAZGATÁSI FELADATAINAK MÉRLEGE
&amp;R&amp;"Times New Roman CE,Félkövér dőlt"&amp;11 1.4. melléklet a ........./2018. (.II.13)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3"/>
  <sheetViews>
    <sheetView topLeftCell="A10" zoomScale="145" zoomScaleNormal="145" zoomScaleSheetLayoutView="100" workbookViewId="0">
      <selection activeCell="E12" sqref="E12"/>
    </sheetView>
  </sheetViews>
  <sheetFormatPr defaultRowHeight="12.75" x14ac:dyDescent="0.2"/>
  <cols>
    <col min="1" max="1" width="6.83203125" style="57" customWidth="1"/>
    <col min="2" max="2" width="55.1640625" style="197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9.75" customHeight="1" x14ac:dyDescent="0.2">
      <c r="B1" s="334" t="s">
        <v>157</v>
      </c>
      <c r="C1" s="335"/>
      <c r="D1" s="335"/>
      <c r="E1" s="335"/>
      <c r="F1" s="610" t="str">
        <f>+CONCATENATE("2.1. melléklet a ………../",LEFT(ÖSSZEFÜGGÉSEK!A5,4),". (……….) önkormányzati rendelethez")</f>
        <v>2.1. melléklet a ………../2018. (……….) önkormányzati rendelethez</v>
      </c>
    </row>
    <row r="2" spans="1:6" ht="14.25" thickBot="1" x14ac:dyDescent="0.25">
      <c r="E2" s="336" t="str">
        <f>'1.4.sz.mell.'!C2</f>
        <v>Forintban!</v>
      </c>
      <c r="F2" s="610"/>
    </row>
    <row r="3" spans="1:6" ht="18" customHeight="1" thickBot="1" x14ac:dyDescent="0.25">
      <c r="A3" s="608" t="s">
        <v>70</v>
      </c>
      <c r="B3" s="337" t="s">
        <v>57</v>
      </c>
      <c r="C3" s="338"/>
      <c r="D3" s="337" t="s">
        <v>58</v>
      </c>
      <c r="E3" s="339"/>
      <c r="F3" s="610"/>
    </row>
    <row r="4" spans="1:6" s="340" customFormat="1" ht="35.25" customHeight="1" thickBot="1" x14ac:dyDescent="0.25">
      <c r="A4" s="609"/>
      <c r="B4" s="198" t="s">
        <v>62</v>
      </c>
      <c r="C4" s="199" t="str">
        <f>+'1.1.sz.mell.'!C3</f>
        <v>2018. évi előirányzat</v>
      </c>
      <c r="D4" s="198" t="s">
        <v>62</v>
      </c>
      <c r="E4" s="54" t="str">
        <f>+C4</f>
        <v>2018. évi előirányzat</v>
      </c>
      <c r="F4" s="610"/>
    </row>
    <row r="5" spans="1:6" s="345" customFormat="1" ht="12" customHeight="1" thickBot="1" x14ac:dyDescent="0.25">
      <c r="A5" s="341"/>
      <c r="B5" s="342" t="s">
        <v>493</v>
      </c>
      <c r="C5" s="343" t="s">
        <v>494</v>
      </c>
      <c r="D5" s="342" t="s">
        <v>495</v>
      </c>
      <c r="E5" s="344" t="s">
        <v>497</v>
      </c>
      <c r="F5" s="610"/>
    </row>
    <row r="6" spans="1:6" ht="12.95" customHeight="1" x14ac:dyDescent="0.2">
      <c r="A6" s="346" t="s">
        <v>19</v>
      </c>
      <c r="B6" s="347" t="s">
        <v>372</v>
      </c>
      <c r="C6" s="323">
        <v>146461524</v>
      </c>
      <c r="D6" s="347" t="s">
        <v>63</v>
      </c>
      <c r="E6" s="329">
        <v>181628374</v>
      </c>
      <c r="F6" s="610"/>
    </row>
    <row r="7" spans="1:6" ht="12.95" customHeight="1" x14ac:dyDescent="0.2">
      <c r="A7" s="348" t="s">
        <v>20</v>
      </c>
      <c r="B7" s="349" t="s">
        <v>373</v>
      </c>
      <c r="C7" s="324">
        <v>418048667</v>
      </c>
      <c r="D7" s="349" t="s">
        <v>182</v>
      </c>
      <c r="E7" s="330">
        <v>27646289</v>
      </c>
      <c r="F7" s="610"/>
    </row>
    <row r="8" spans="1:6" ht="12.95" customHeight="1" x14ac:dyDescent="0.2">
      <c r="A8" s="348" t="s">
        <v>21</v>
      </c>
      <c r="B8" s="349" t="s">
        <v>394</v>
      </c>
      <c r="C8" s="324"/>
      <c r="D8" s="349" t="s">
        <v>232</v>
      </c>
      <c r="E8" s="330">
        <v>190982921</v>
      </c>
      <c r="F8" s="610"/>
    </row>
    <row r="9" spans="1:6" ht="12.95" customHeight="1" x14ac:dyDescent="0.2">
      <c r="A9" s="348" t="s">
        <v>22</v>
      </c>
      <c r="B9" s="349" t="s">
        <v>173</v>
      </c>
      <c r="C9" s="324">
        <v>16821895</v>
      </c>
      <c r="D9" s="349" t="s">
        <v>183</v>
      </c>
      <c r="E9" s="330">
        <v>9997245</v>
      </c>
      <c r="F9" s="610"/>
    </row>
    <row r="10" spans="1:6" ht="12.95" customHeight="1" x14ac:dyDescent="0.2">
      <c r="A10" s="348" t="s">
        <v>23</v>
      </c>
      <c r="B10" s="350" t="s">
        <v>421</v>
      </c>
      <c r="C10" s="324">
        <v>34831025</v>
      </c>
      <c r="D10" s="349" t="s">
        <v>184</v>
      </c>
      <c r="E10" s="330">
        <v>15875008</v>
      </c>
      <c r="F10" s="610"/>
    </row>
    <row r="11" spans="1:6" ht="12.95" customHeight="1" x14ac:dyDescent="0.2">
      <c r="A11" s="348" t="s">
        <v>24</v>
      </c>
      <c r="B11" s="349" t="s">
        <v>374</v>
      </c>
      <c r="C11" s="325">
        <v>4667000</v>
      </c>
      <c r="D11" s="349" t="s">
        <v>51</v>
      </c>
      <c r="E11" s="330">
        <v>9500000</v>
      </c>
      <c r="F11" s="610"/>
    </row>
    <row r="12" spans="1:6" ht="12.95" customHeight="1" x14ac:dyDescent="0.2">
      <c r="A12" s="348" t="s">
        <v>25</v>
      </c>
      <c r="B12" s="349" t="s">
        <v>481</v>
      </c>
      <c r="C12" s="324"/>
      <c r="D12" s="47"/>
      <c r="E12" s="330"/>
      <c r="F12" s="610"/>
    </row>
    <row r="13" spans="1:6" ht="12.95" customHeight="1" x14ac:dyDescent="0.2">
      <c r="A13" s="348" t="s">
        <v>26</v>
      </c>
      <c r="B13" s="47"/>
      <c r="C13" s="324"/>
      <c r="D13" s="47"/>
      <c r="E13" s="330"/>
      <c r="F13" s="610"/>
    </row>
    <row r="14" spans="1:6" ht="12.95" customHeight="1" x14ac:dyDescent="0.2">
      <c r="A14" s="348" t="s">
        <v>27</v>
      </c>
      <c r="B14" s="455"/>
      <c r="C14" s="325"/>
      <c r="D14" s="47"/>
      <c r="E14" s="330"/>
      <c r="F14" s="610"/>
    </row>
    <row r="15" spans="1:6" ht="12.95" customHeight="1" x14ac:dyDescent="0.2">
      <c r="A15" s="348" t="s">
        <v>28</v>
      </c>
      <c r="B15" s="47"/>
      <c r="C15" s="324"/>
      <c r="D15" s="47"/>
      <c r="E15" s="330"/>
      <c r="F15" s="610"/>
    </row>
    <row r="16" spans="1:6" ht="12.95" customHeight="1" x14ac:dyDescent="0.2">
      <c r="A16" s="348" t="s">
        <v>29</v>
      </c>
      <c r="B16" s="47"/>
      <c r="C16" s="324"/>
      <c r="D16" s="47"/>
      <c r="E16" s="330"/>
      <c r="F16" s="610"/>
    </row>
    <row r="17" spans="1:6" ht="12.95" customHeight="1" thickBot="1" x14ac:dyDescent="0.25">
      <c r="A17" s="348" t="s">
        <v>30</v>
      </c>
      <c r="B17" s="59"/>
      <c r="C17" s="326"/>
      <c r="D17" s="47"/>
      <c r="E17" s="331"/>
      <c r="F17" s="610"/>
    </row>
    <row r="18" spans="1:6" ht="15.95" customHeight="1" thickBot="1" x14ac:dyDescent="0.25">
      <c r="A18" s="351" t="s">
        <v>31</v>
      </c>
      <c r="B18" s="131" t="s">
        <v>482</v>
      </c>
      <c r="C18" s="327">
        <f>SUM(C6:C17)</f>
        <v>620830111</v>
      </c>
      <c r="D18" s="131" t="s">
        <v>380</v>
      </c>
      <c r="E18" s="332">
        <f>SUM(E6:E17)</f>
        <v>435629837</v>
      </c>
      <c r="F18" s="610"/>
    </row>
    <row r="19" spans="1:6" ht="12.95" customHeight="1" x14ac:dyDescent="0.2">
      <c r="A19" s="352" t="s">
        <v>32</v>
      </c>
      <c r="B19" s="353" t="s">
        <v>377</v>
      </c>
      <c r="C19" s="514">
        <f>+C20+C21+C22+C23</f>
        <v>67196738</v>
      </c>
      <c r="D19" s="354" t="s">
        <v>190</v>
      </c>
      <c r="E19" s="333"/>
      <c r="F19" s="610"/>
    </row>
    <row r="20" spans="1:6" ht="12.95" customHeight="1" x14ac:dyDescent="0.2">
      <c r="A20" s="355" t="s">
        <v>33</v>
      </c>
      <c r="B20" s="354" t="s">
        <v>225</v>
      </c>
      <c r="C20" s="81">
        <v>67196738</v>
      </c>
      <c r="D20" s="354" t="s">
        <v>379</v>
      </c>
      <c r="E20" s="82"/>
      <c r="F20" s="610"/>
    </row>
    <row r="21" spans="1:6" ht="12.95" customHeight="1" x14ac:dyDescent="0.2">
      <c r="A21" s="355" t="s">
        <v>34</v>
      </c>
      <c r="B21" s="354" t="s">
        <v>226</v>
      </c>
      <c r="C21" s="81"/>
      <c r="D21" s="354" t="s">
        <v>155</v>
      </c>
      <c r="E21" s="82"/>
      <c r="F21" s="610"/>
    </row>
    <row r="22" spans="1:6" ht="12.95" customHeight="1" x14ac:dyDescent="0.2">
      <c r="A22" s="355" t="s">
        <v>35</v>
      </c>
      <c r="B22" s="354" t="s">
        <v>230</v>
      </c>
      <c r="C22" s="81"/>
      <c r="D22" s="354" t="s">
        <v>156</v>
      </c>
      <c r="E22" s="82"/>
      <c r="F22" s="610"/>
    </row>
    <row r="23" spans="1:6" ht="12.95" customHeight="1" x14ac:dyDescent="0.2">
      <c r="A23" s="355" t="s">
        <v>36</v>
      </c>
      <c r="B23" s="354" t="s">
        <v>231</v>
      </c>
      <c r="C23" s="81"/>
      <c r="D23" s="353" t="s">
        <v>233</v>
      </c>
      <c r="E23" s="82"/>
      <c r="F23" s="610"/>
    </row>
    <row r="24" spans="1:6" ht="12.95" customHeight="1" x14ac:dyDescent="0.2">
      <c r="A24" s="355" t="s">
        <v>37</v>
      </c>
      <c r="B24" s="354" t="s">
        <v>378</v>
      </c>
      <c r="C24" s="356">
        <f>+C25+C26</f>
        <v>0</v>
      </c>
      <c r="D24" s="354" t="s">
        <v>191</v>
      </c>
      <c r="E24" s="82"/>
      <c r="F24" s="610"/>
    </row>
    <row r="25" spans="1:6" ht="12.95" customHeight="1" x14ac:dyDescent="0.2">
      <c r="A25" s="352" t="s">
        <v>38</v>
      </c>
      <c r="B25" s="353" t="s">
        <v>375</v>
      </c>
      <c r="C25" s="328"/>
      <c r="D25" s="347" t="s">
        <v>464</v>
      </c>
      <c r="E25" s="333"/>
      <c r="F25" s="610"/>
    </row>
    <row r="26" spans="1:6" ht="12.95" customHeight="1" x14ac:dyDescent="0.2">
      <c r="A26" s="355" t="s">
        <v>39</v>
      </c>
      <c r="B26" s="354" t="s">
        <v>376</v>
      </c>
      <c r="C26" s="81"/>
      <c r="D26" s="349" t="s">
        <v>470</v>
      </c>
      <c r="E26" s="82"/>
      <c r="F26" s="610"/>
    </row>
    <row r="27" spans="1:6" ht="12.95" customHeight="1" x14ac:dyDescent="0.2">
      <c r="A27" s="348" t="s">
        <v>40</v>
      </c>
      <c r="B27" s="354" t="s">
        <v>475</v>
      </c>
      <c r="C27" s="81"/>
      <c r="D27" s="349" t="s">
        <v>471</v>
      </c>
      <c r="E27" s="82"/>
      <c r="F27" s="610"/>
    </row>
    <row r="28" spans="1:6" ht="12.95" customHeight="1" thickBot="1" x14ac:dyDescent="0.25">
      <c r="A28" s="417" t="s">
        <v>41</v>
      </c>
      <c r="B28" s="353" t="s">
        <v>333</v>
      </c>
      <c r="C28" s="328"/>
      <c r="D28" s="457" t="s">
        <v>581</v>
      </c>
      <c r="E28" s="333">
        <v>3886664</v>
      </c>
      <c r="F28" s="610"/>
    </row>
    <row r="29" spans="1:6" ht="15.95" customHeight="1" thickBot="1" x14ac:dyDescent="0.25">
      <c r="A29" s="351" t="s">
        <v>42</v>
      </c>
      <c r="B29" s="131" t="s">
        <v>483</v>
      </c>
      <c r="C29" s="327">
        <f>+C19+C24+C27+C28</f>
        <v>67196738</v>
      </c>
      <c r="D29" s="131" t="s">
        <v>485</v>
      </c>
      <c r="E29" s="332">
        <f>SUM(E19:E28)</f>
        <v>3886664</v>
      </c>
      <c r="F29" s="610"/>
    </row>
    <row r="30" spans="1:6" ht="13.5" thickBot="1" x14ac:dyDescent="0.25">
      <c r="A30" s="351" t="s">
        <v>43</v>
      </c>
      <c r="B30" s="357" t="s">
        <v>484</v>
      </c>
      <c r="C30" s="358">
        <f>+C18+C29</f>
        <v>688026849</v>
      </c>
      <c r="D30" s="357" t="s">
        <v>486</v>
      </c>
      <c r="E30" s="358">
        <f>+E18+E29</f>
        <v>439516501</v>
      </c>
      <c r="F30" s="610"/>
    </row>
    <row r="31" spans="1:6" ht="13.5" thickBot="1" x14ac:dyDescent="0.25">
      <c r="A31" s="351" t="s">
        <v>44</v>
      </c>
      <c r="B31" s="357" t="s">
        <v>168</v>
      </c>
      <c r="C31" s="358" t="str">
        <f>IF(C18-E18&lt;0,E18-C18,"-")</f>
        <v>-</v>
      </c>
      <c r="D31" s="357" t="s">
        <v>169</v>
      </c>
      <c r="E31" s="358">
        <f>IF(C18-E18&gt;0,C18-E18,"-")</f>
        <v>185200274</v>
      </c>
      <c r="F31" s="610"/>
    </row>
    <row r="32" spans="1:6" ht="13.5" thickBot="1" x14ac:dyDescent="0.25">
      <c r="A32" s="351" t="s">
        <v>45</v>
      </c>
      <c r="B32" s="357" t="s">
        <v>567</v>
      </c>
      <c r="C32" s="358" t="str">
        <f>IF(C30-E30&lt;0,E30-C30,"-")</f>
        <v>-</v>
      </c>
      <c r="D32" s="357" t="s">
        <v>568</v>
      </c>
      <c r="E32" s="358">
        <f>IF(C30-E30&gt;0,C30-E30,"-")</f>
        <v>248510348</v>
      </c>
      <c r="F32" s="610"/>
    </row>
    <row r="33" spans="2:4" ht="18.75" x14ac:dyDescent="0.2">
      <c r="B33" s="611"/>
      <c r="C33" s="611"/>
      <c r="D33" s="611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33"/>
  <sheetViews>
    <sheetView topLeftCell="A4" zoomScale="160" zoomScaleNormal="160" zoomScaleSheetLayoutView="115" workbookViewId="0">
      <selection activeCell="E11" sqref="E11"/>
    </sheetView>
  </sheetViews>
  <sheetFormatPr defaultRowHeight="12.75" x14ac:dyDescent="0.2"/>
  <cols>
    <col min="1" max="1" width="6.83203125" style="57" customWidth="1"/>
    <col min="2" max="2" width="55.1640625" style="197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1.5" x14ac:dyDescent="0.2">
      <c r="B1" s="334" t="s">
        <v>158</v>
      </c>
      <c r="C1" s="335"/>
      <c r="D1" s="335"/>
      <c r="E1" s="335"/>
      <c r="F1" s="610" t="str">
        <f>+CONCATENATE("2.2. melléklet a ………../",LEFT(ÖSSZEFÜGGÉSEK!A5,4),". (……….) önkormányzati rendelethez")</f>
        <v>2.2. melléklet a ………../2018. (……….) önkormányzati rendelethez</v>
      </c>
    </row>
    <row r="2" spans="1:6" ht="14.25" thickBot="1" x14ac:dyDescent="0.25">
      <c r="E2" s="336" t="str">
        <f>'2.1.sz.mell  '!E2</f>
        <v>Forintban!</v>
      </c>
      <c r="F2" s="610"/>
    </row>
    <row r="3" spans="1:6" ht="13.5" thickBot="1" x14ac:dyDescent="0.25">
      <c r="A3" s="612" t="s">
        <v>70</v>
      </c>
      <c r="B3" s="337" t="s">
        <v>57</v>
      </c>
      <c r="C3" s="338"/>
      <c r="D3" s="337" t="s">
        <v>58</v>
      </c>
      <c r="E3" s="339"/>
      <c r="F3" s="610"/>
    </row>
    <row r="4" spans="1:6" s="340" customFormat="1" ht="24.75" thickBot="1" x14ac:dyDescent="0.25">
      <c r="A4" s="613"/>
      <c r="B4" s="198" t="s">
        <v>62</v>
      </c>
      <c r="C4" s="199" t="str">
        <f>+'2.1.sz.mell  '!C4</f>
        <v>2018. évi előirányzat</v>
      </c>
      <c r="D4" s="198" t="s">
        <v>62</v>
      </c>
      <c r="E4" s="54" t="str">
        <f>+'2.1.sz.mell  '!C4</f>
        <v>2018. évi előirányzat</v>
      </c>
      <c r="F4" s="610"/>
    </row>
    <row r="5" spans="1:6" s="340" customFormat="1" ht="13.5" thickBot="1" x14ac:dyDescent="0.25">
      <c r="A5" s="341"/>
      <c r="B5" s="342" t="s">
        <v>493</v>
      </c>
      <c r="C5" s="343" t="s">
        <v>494</v>
      </c>
      <c r="D5" s="342" t="s">
        <v>495</v>
      </c>
      <c r="E5" s="344" t="s">
        <v>497</v>
      </c>
      <c r="F5" s="610"/>
    </row>
    <row r="6" spans="1:6" ht="12.95" customHeight="1" x14ac:dyDescent="0.2">
      <c r="A6" s="346" t="s">
        <v>19</v>
      </c>
      <c r="B6" s="347" t="s">
        <v>381</v>
      </c>
      <c r="C6" s="323"/>
      <c r="D6" s="347" t="s">
        <v>227</v>
      </c>
      <c r="E6" s="329">
        <v>125079886</v>
      </c>
      <c r="F6" s="610"/>
    </row>
    <row r="7" spans="1:6" x14ac:dyDescent="0.2">
      <c r="A7" s="348" t="s">
        <v>20</v>
      </c>
      <c r="B7" s="349" t="s">
        <v>382</v>
      </c>
      <c r="C7" s="324">
        <v>16742500</v>
      </c>
      <c r="D7" s="349" t="s">
        <v>387</v>
      </c>
      <c r="E7" s="330">
        <v>122280476</v>
      </c>
      <c r="F7" s="610"/>
    </row>
    <row r="8" spans="1:6" ht="12.95" customHeight="1" x14ac:dyDescent="0.2">
      <c r="A8" s="348" t="s">
        <v>21</v>
      </c>
      <c r="B8" s="349" t="s">
        <v>10</v>
      </c>
      <c r="C8" s="324">
        <v>2256000</v>
      </c>
      <c r="D8" s="349" t="s">
        <v>186</v>
      </c>
      <c r="E8" s="330">
        <v>229367925</v>
      </c>
      <c r="F8" s="610"/>
    </row>
    <row r="9" spans="1:6" ht="12.95" customHeight="1" x14ac:dyDescent="0.2">
      <c r="A9" s="348" t="s">
        <v>22</v>
      </c>
      <c r="B9" s="349" t="s">
        <v>383</v>
      </c>
      <c r="C9" s="324">
        <v>2500000</v>
      </c>
      <c r="D9" s="349" t="s">
        <v>388</v>
      </c>
      <c r="E9" s="330">
        <v>219800100</v>
      </c>
      <c r="F9" s="610"/>
    </row>
    <row r="10" spans="1:6" ht="12.75" customHeight="1" x14ac:dyDescent="0.2">
      <c r="A10" s="348" t="s">
        <v>23</v>
      </c>
      <c r="B10" s="349" t="s">
        <v>384</v>
      </c>
      <c r="C10" s="324"/>
      <c r="D10" s="349" t="s">
        <v>229</v>
      </c>
      <c r="E10" s="330"/>
      <c r="F10" s="610"/>
    </row>
    <row r="11" spans="1:6" ht="12.95" customHeight="1" x14ac:dyDescent="0.2">
      <c r="A11" s="348" t="s">
        <v>24</v>
      </c>
      <c r="B11" s="349" t="s">
        <v>385</v>
      </c>
      <c r="C11" s="325"/>
      <c r="D11" s="458"/>
      <c r="E11" s="330"/>
      <c r="F11" s="610"/>
    </row>
    <row r="12" spans="1:6" ht="12.95" customHeight="1" x14ac:dyDescent="0.2">
      <c r="A12" s="348" t="s">
        <v>25</v>
      </c>
      <c r="B12" s="47"/>
      <c r="C12" s="324"/>
      <c r="D12" s="458"/>
      <c r="E12" s="330"/>
      <c r="F12" s="610"/>
    </row>
    <row r="13" spans="1:6" ht="12.95" customHeight="1" x14ac:dyDescent="0.2">
      <c r="A13" s="348" t="s">
        <v>26</v>
      </c>
      <c r="B13" s="47"/>
      <c r="C13" s="324"/>
      <c r="D13" s="459"/>
      <c r="E13" s="330"/>
      <c r="F13" s="610"/>
    </row>
    <row r="14" spans="1:6" ht="12.95" customHeight="1" x14ac:dyDescent="0.2">
      <c r="A14" s="348" t="s">
        <v>27</v>
      </c>
      <c r="B14" s="456"/>
      <c r="C14" s="325"/>
      <c r="D14" s="458"/>
      <c r="E14" s="330"/>
      <c r="F14" s="610"/>
    </row>
    <row r="15" spans="1:6" x14ac:dyDescent="0.2">
      <c r="A15" s="348" t="s">
        <v>28</v>
      </c>
      <c r="B15" s="47"/>
      <c r="C15" s="325"/>
      <c r="D15" s="458"/>
      <c r="E15" s="330"/>
      <c r="F15" s="610"/>
    </row>
    <row r="16" spans="1:6" ht="12.95" customHeight="1" thickBot="1" x14ac:dyDescent="0.25">
      <c r="A16" s="417" t="s">
        <v>29</v>
      </c>
      <c r="B16" s="457"/>
      <c r="C16" s="419"/>
      <c r="D16" s="418" t="s">
        <v>51</v>
      </c>
      <c r="E16" s="379"/>
      <c r="F16" s="610"/>
    </row>
    <row r="17" spans="1:6" ht="15.95" customHeight="1" thickBot="1" x14ac:dyDescent="0.25">
      <c r="A17" s="351" t="s">
        <v>30</v>
      </c>
      <c r="B17" s="131" t="s">
        <v>395</v>
      </c>
      <c r="C17" s="327">
        <f>+C6+C8+C9+C11+C12+C13+C14+C15+C16</f>
        <v>4756000</v>
      </c>
      <c r="D17" s="131" t="s">
        <v>396</v>
      </c>
      <c r="E17" s="332">
        <f>+E6+E8+E10+E11+E12+E13+E14+E15+E16</f>
        <v>354447811</v>
      </c>
      <c r="F17" s="610"/>
    </row>
    <row r="18" spans="1:6" ht="12.95" customHeight="1" x14ac:dyDescent="0.2">
      <c r="A18" s="346" t="s">
        <v>31</v>
      </c>
      <c r="B18" s="361" t="s">
        <v>245</v>
      </c>
      <c r="C18" s="368">
        <f>SUM(C19:C23)</f>
        <v>101181463</v>
      </c>
      <c r="D18" s="354" t="s">
        <v>190</v>
      </c>
      <c r="E18" s="79"/>
      <c r="F18" s="610"/>
    </row>
    <row r="19" spans="1:6" ht="12.95" customHeight="1" x14ac:dyDescent="0.2">
      <c r="A19" s="348" t="s">
        <v>32</v>
      </c>
      <c r="B19" s="362" t="s">
        <v>234</v>
      </c>
      <c r="C19" s="81">
        <v>101181463</v>
      </c>
      <c r="D19" s="354" t="s">
        <v>193</v>
      </c>
      <c r="E19" s="82"/>
      <c r="F19" s="610"/>
    </row>
    <row r="20" spans="1:6" ht="12.95" customHeight="1" x14ac:dyDescent="0.2">
      <c r="A20" s="346" t="s">
        <v>33</v>
      </c>
      <c r="B20" s="362" t="s">
        <v>235</v>
      </c>
      <c r="C20" s="81"/>
      <c r="D20" s="354" t="s">
        <v>155</v>
      </c>
      <c r="E20" s="82"/>
      <c r="F20" s="610"/>
    </row>
    <row r="21" spans="1:6" ht="12.95" customHeight="1" x14ac:dyDescent="0.2">
      <c r="A21" s="348" t="s">
        <v>34</v>
      </c>
      <c r="B21" s="362" t="s">
        <v>236</v>
      </c>
      <c r="C21" s="81"/>
      <c r="D21" s="354" t="s">
        <v>156</v>
      </c>
      <c r="E21" s="82"/>
      <c r="F21" s="610"/>
    </row>
    <row r="22" spans="1:6" ht="12.95" customHeight="1" x14ac:dyDescent="0.2">
      <c r="A22" s="346" t="s">
        <v>35</v>
      </c>
      <c r="B22" s="362" t="s">
        <v>237</v>
      </c>
      <c r="C22" s="81"/>
      <c r="D22" s="353" t="s">
        <v>233</v>
      </c>
      <c r="E22" s="82"/>
      <c r="F22" s="610"/>
    </row>
    <row r="23" spans="1:6" ht="12.95" customHeight="1" x14ac:dyDescent="0.2">
      <c r="A23" s="348" t="s">
        <v>36</v>
      </c>
      <c r="B23" s="363" t="s">
        <v>238</v>
      </c>
      <c r="C23" s="81"/>
      <c r="D23" s="354" t="s">
        <v>194</v>
      </c>
      <c r="E23" s="82"/>
      <c r="F23" s="610"/>
    </row>
    <row r="24" spans="1:6" ht="12.95" customHeight="1" x14ac:dyDescent="0.2">
      <c r="A24" s="346" t="s">
        <v>37</v>
      </c>
      <c r="B24" s="364" t="s">
        <v>239</v>
      </c>
      <c r="C24" s="356">
        <f>+C25+C26+C27+C28+C29</f>
        <v>0</v>
      </c>
      <c r="D24" s="365" t="s">
        <v>192</v>
      </c>
      <c r="E24" s="82"/>
      <c r="F24" s="610"/>
    </row>
    <row r="25" spans="1:6" ht="12.95" customHeight="1" x14ac:dyDescent="0.2">
      <c r="A25" s="348" t="s">
        <v>38</v>
      </c>
      <c r="B25" s="363" t="s">
        <v>240</v>
      </c>
      <c r="C25" s="81"/>
      <c r="D25" s="365" t="s">
        <v>389</v>
      </c>
      <c r="E25" s="82"/>
      <c r="F25" s="610"/>
    </row>
    <row r="26" spans="1:6" ht="12.95" customHeight="1" x14ac:dyDescent="0.2">
      <c r="A26" s="346" t="s">
        <v>39</v>
      </c>
      <c r="B26" s="363" t="s">
        <v>241</v>
      </c>
      <c r="C26" s="81"/>
      <c r="D26" s="360"/>
      <c r="E26" s="82"/>
      <c r="F26" s="610"/>
    </row>
    <row r="27" spans="1:6" ht="12.95" customHeight="1" x14ac:dyDescent="0.2">
      <c r="A27" s="348" t="s">
        <v>40</v>
      </c>
      <c r="B27" s="362" t="s">
        <v>242</v>
      </c>
      <c r="C27" s="81"/>
      <c r="D27" s="127"/>
      <c r="E27" s="82"/>
      <c r="F27" s="610"/>
    </row>
    <row r="28" spans="1:6" ht="12.95" customHeight="1" x14ac:dyDescent="0.2">
      <c r="A28" s="346" t="s">
        <v>41</v>
      </c>
      <c r="B28" s="366" t="s">
        <v>243</v>
      </c>
      <c r="C28" s="81"/>
      <c r="D28" s="47"/>
      <c r="E28" s="82"/>
      <c r="F28" s="610"/>
    </row>
    <row r="29" spans="1:6" ht="12.95" customHeight="1" thickBot="1" x14ac:dyDescent="0.25">
      <c r="A29" s="348" t="s">
        <v>42</v>
      </c>
      <c r="B29" s="367" t="s">
        <v>244</v>
      </c>
      <c r="C29" s="81"/>
      <c r="D29" s="127"/>
      <c r="E29" s="82"/>
      <c r="F29" s="610"/>
    </row>
    <row r="30" spans="1:6" ht="21.75" customHeight="1" thickBot="1" x14ac:dyDescent="0.25">
      <c r="A30" s="351" t="s">
        <v>43</v>
      </c>
      <c r="B30" s="131" t="s">
        <v>386</v>
      </c>
      <c r="C30" s="327">
        <f>+C18+C24</f>
        <v>101181463</v>
      </c>
      <c r="D30" s="131" t="s">
        <v>390</v>
      </c>
      <c r="E30" s="332">
        <f>SUM(E18:E29)</f>
        <v>0</v>
      </c>
      <c r="F30" s="610"/>
    </row>
    <row r="31" spans="1:6" ht="13.5" thickBot="1" x14ac:dyDescent="0.25">
      <c r="A31" s="351" t="s">
        <v>44</v>
      </c>
      <c r="B31" s="357" t="s">
        <v>391</v>
      </c>
      <c r="C31" s="358">
        <f>+C17+C30</f>
        <v>105937463</v>
      </c>
      <c r="D31" s="357" t="s">
        <v>392</v>
      </c>
      <c r="E31" s="358">
        <f>+E17+E30</f>
        <v>354447811</v>
      </c>
      <c r="F31" s="610"/>
    </row>
    <row r="32" spans="1:6" ht="13.5" thickBot="1" x14ac:dyDescent="0.25">
      <c r="A32" s="351" t="s">
        <v>45</v>
      </c>
      <c r="B32" s="357" t="s">
        <v>168</v>
      </c>
      <c r="C32" s="358">
        <f>IF(C17-E17&lt;0,E17-C17,"-")</f>
        <v>349691811</v>
      </c>
      <c r="D32" s="357" t="s">
        <v>169</v>
      </c>
      <c r="E32" s="358" t="str">
        <f>IF(C17-E17&gt;0,C17-E17,"-")</f>
        <v>-</v>
      </c>
      <c r="F32" s="610"/>
    </row>
    <row r="33" spans="1:6" ht="13.5" thickBot="1" x14ac:dyDescent="0.25">
      <c r="A33" s="351" t="s">
        <v>46</v>
      </c>
      <c r="B33" s="357" t="s">
        <v>567</v>
      </c>
      <c r="C33" s="358">
        <f>IF(C31-E31&lt;0,E31-C31,"-")</f>
        <v>248510348</v>
      </c>
      <c r="D33" s="357" t="s">
        <v>568</v>
      </c>
      <c r="E33" s="358" t="str">
        <f>IF(C31-E31&gt;0,C31-E31,"-")</f>
        <v>-</v>
      </c>
      <c r="F33" s="610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19"/>
  <sheetViews>
    <sheetView workbookViewId="0">
      <selection activeCell="E43" sqref="E43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2" t="s">
        <v>150</v>
      </c>
      <c r="E1" s="135" t="s">
        <v>154</v>
      </c>
    </row>
    <row r="3" spans="1:5" x14ac:dyDescent="0.2">
      <c r="A3" s="141"/>
      <c r="B3" s="142"/>
      <c r="C3" s="141"/>
      <c r="D3" s="144"/>
      <c r="E3" s="142"/>
    </row>
    <row r="4" spans="1:5" ht="15.75" x14ac:dyDescent="0.25">
      <c r="A4" s="89" t="str">
        <f>+ÖSSZEFÜGGÉSEK!A5</f>
        <v>2018. évi előirányzat BEVÉTELEK</v>
      </c>
      <c r="B4" s="143"/>
      <c r="C4" s="152"/>
      <c r="D4" s="144"/>
      <c r="E4" s="142"/>
    </row>
    <row r="5" spans="1:5" x14ac:dyDescent="0.2">
      <c r="A5" s="141"/>
      <c r="B5" s="142"/>
      <c r="C5" s="141"/>
      <c r="D5" s="144"/>
      <c r="E5" s="142"/>
    </row>
    <row r="6" spans="1:5" x14ac:dyDescent="0.2">
      <c r="A6" s="141" t="s">
        <v>546</v>
      </c>
      <c r="B6" s="142">
        <f>+'1.1.sz.mell.'!C62</f>
        <v>627798611</v>
      </c>
      <c r="C6" s="141" t="s">
        <v>487</v>
      </c>
      <c r="D6" s="144">
        <f>+'2.1.sz.mell  '!C18+'2.2.sz.mell  '!C17</f>
        <v>625586111</v>
      </c>
      <c r="E6" s="142">
        <f t="shared" ref="E6:E15" si="0">+B6-D6</f>
        <v>2212500</v>
      </c>
    </row>
    <row r="7" spans="1:5" x14ac:dyDescent="0.2">
      <c r="A7" s="141" t="s">
        <v>547</v>
      </c>
      <c r="B7" s="142">
        <f>+'1.1.sz.mell.'!C86</f>
        <v>168378201</v>
      </c>
      <c r="C7" s="141" t="s">
        <v>488</v>
      </c>
      <c r="D7" s="144">
        <f>+'2.1.sz.mell  '!C29+'2.2.sz.mell  '!C30</f>
        <v>168378201</v>
      </c>
      <c r="E7" s="142">
        <f t="shared" si="0"/>
        <v>0</v>
      </c>
    </row>
    <row r="8" spans="1:5" x14ac:dyDescent="0.2">
      <c r="A8" s="141" t="s">
        <v>548</v>
      </c>
      <c r="B8" s="142">
        <f>+'1.1.sz.mell.'!C87</f>
        <v>796176812</v>
      </c>
      <c r="C8" s="141" t="s">
        <v>489</v>
      </c>
      <c r="D8" s="144">
        <f>+'2.1.sz.mell  '!C30+'2.2.sz.mell  '!C31</f>
        <v>793964312</v>
      </c>
      <c r="E8" s="142">
        <f t="shared" si="0"/>
        <v>2212500</v>
      </c>
    </row>
    <row r="9" spans="1:5" x14ac:dyDescent="0.2">
      <c r="A9" s="141"/>
      <c r="B9" s="142"/>
      <c r="C9" s="141"/>
      <c r="D9" s="144"/>
      <c r="E9" s="142"/>
    </row>
    <row r="10" spans="1:5" x14ac:dyDescent="0.2">
      <c r="A10" s="141"/>
      <c r="B10" s="142"/>
      <c r="C10" s="141"/>
      <c r="D10" s="144"/>
      <c r="E10" s="142"/>
    </row>
    <row r="11" spans="1:5" ht="15.75" x14ac:dyDescent="0.25">
      <c r="A11" s="89" t="str">
        <f>+ÖSSZEFÜGGÉSEK!A12</f>
        <v>2018. évi előirányzat KIADÁSOK</v>
      </c>
      <c r="B11" s="143"/>
      <c r="C11" s="152"/>
      <c r="D11" s="144"/>
      <c r="E11" s="142"/>
    </row>
    <row r="12" spans="1:5" x14ac:dyDescent="0.2">
      <c r="A12" s="141"/>
      <c r="B12" s="142"/>
      <c r="C12" s="141"/>
      <c r="D12" s="144"/>
      <c r="E12" s="142"/>
    </row>
    <row r="13" spans="1:5" x14ac:dyDescent="0.2">
      <c r="A13" s="141" t="s">
        <v>549</v>
      </c>
      <c r="B13" s="142">
        <f>+'1.1.sz.mell.'!C128</f>
        <v>792290148</v>
      </c>
      <c r="C13" s="141" t="s">
        <v>490</v>
      </c>
      <c r="D13" s="144">
        <f>+'2.1.sz.mell  '!E18+'2.2.sz.mell  '!E17</f>
        <v>790077648</v>
      </c>
      <c r="E13" s="142">
        <f t="shared" si="0"/>
        <v>2212500</v>
      </c>
    </row>
    <row r="14" spans="1:5" x14ac:dyDescent="0.2">
      <c r="A14" s="141" t="s">
        <v>550</v>
      </c>
      <c r="B14" s="142">
        <f>+'1.1.sz.mell.'!C153</f>
        <v>3886664</v>
      </c>
      <c r="C14" s="141" t="s">
        <v>491</v>
      </c>
      <c r="D14" s="144">
        <f>+'2.1.sz.mell  '!E29+'2.2.sz.mell  '!E30</f>
        <v>3886664</v>
      </c>
      <c r="E14" s="142">
        <f t="shared" si="0"/>
        <v>0</v>
      </c>
    </row>
    <row r="15" spans="1:5" x14ac:dyDescent="0.2">
      <c r="A15" s="141" t="s">
        <v>551</v>
      </c>
      <c r="B15" s="142">
        <f>+'1.1.sz.mell.'!C154</f>
        <v>796176812</v>
      </c>
      <c r="C15" s="141" t="s">
        <v>492</v>
      </c>
      <c r="D15" s="144">
        <f>+'2.1.sz.mell  '!E30+'2.2.sz.mell  '!E31</f>
        <v>793964312</v>
      </c>
      <c r="E15" s="142">
        <f t="shared" si="0"/>
        <v>2212500</v>
      </c>
    </row>
    <row r="16" spans="1:5" x14ac:dyDescent="0.2">
      <c r="A16" s="133"/>
      <c r="B16" s="133"/>
      <c r="C16" s="141"/>
      <c r="D16" s="144"/>
      <c r="E16" s="134"/>
    </row>
    <row r="17" spans="1:5" x14ac:dyDescent="0.2">
      <c r="A17" s="133"/>
      <c r="B17" s="133"/>
      <c r="C17" s="133"/>
      <c r="D17" s="133"/>
      <c r="E17" s="133"/>
    </row>
    <row r="18" spans="1:5" x14ac:dyDescent="0.2">
      <c r="A18" s="133"/>
      <c r="B18" s="133"/>
      <c r="C18" s="133"/>
      <c r="D18" s="133"/>
      <c r="E18" s="133"/>
    </row>
    <row r="19" spans="1:5" x14ac:dyDescent="0.2">
      <c r="A19" s="133"/>
      <c r="B19" s="133"/>
      <c r="C19" s="133"/>
      <c r="D19" s="133"/>
      <c r="E19" s="133"/>
    </row>
  </sheetData>
  <sheetProtection sheet="1"/>
  <phoneticPr fontId="30" type="noConversion"/>
  <conditionalFormatting sqref="E3:E15">
    <cfRule type="cellIs" dxfId="5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11"/>
  <sheetViews>
    <sheetView view="pageLayout" zoomScaleNormal="120" workbookViewId="0">
      <selection activeCell="E16" sqref="E16"/>
    </sheetView>
  </sheetViews>
  <sheetFormatPr defaultRowHeight="15" x14ac:dyDescent="0.25"/>
  <cols>
    <col min="1" max="1" width="5.6640625" style="155" customWidth="1"/>
    <col min="2" max="2" width="35.6640625" style="155" customWidth="1"/>
    <col min="3" max="6" width="14" style="155" customWidth="1"/>
    <col min="7" max="16384" width="9.33203125" style="155"/>
  </cols>
  <sheetData>
    <row r="1" spans="1:7" ht="33" customHeight="1" x14ac:dyDescent="0.25">
      <c r="A1" s="614" t="s">
        <v>582</v>
      </c>
      <c r="B1" s="614"/>
      <c r="C1" s="614"/>
      <c r="D1" s="614"/>
      <c r="E1" s="614"/>
      <c r="F1" s="614"/>
    </row>
    <row r="2" spans="1:7" ht="15.95" customHeight="1" thickBot="1" x14ac:dyDescent="0.3">
      <c r="A2" s="156"/>
      <c r="B2" s="156"/>
      <c r="C2" s="615"/>
      <c r="D2" s="615"/>
      <c r="E2" s="622" t="str">
        <f>'2.2.sz.mell  '!E2</f>
        <v>Forintban!</v>
      </c>
      <c r="F2" s="622"/>
      <c r="G2" s="162"/>
    </row>
    <row r="3" spans="1:7" ht="63" customHeight="1" x14ac:dyDescent="0.25">
      <c r="A3" s="618" t="s">
        <v>17</v>
      </c>
      <c r="B3" s="620" t="s">
        <v>196</v>
      </c>
      <c r="C3" s="620" t="s">
        <v>249</v>
      </c>
      <c r="D3" s="620"/>
      <c r="E3" s="620"/>
      <c r="F3" s="616" t="s">
        <v>502</v>
      </c>
    </row>
    <row r="4" spans="1:7" ht="15.75" thickBot="1" x14ac:dyDescent="0.3">
      <c r="A4" s="619"/>
      <c r="B4" s="621"/>
      <c r="C4" s="506">
        <f>+LEFT(ÖSSZEFÜGGÉSEK!A5,4)+1</f>
        <v>2019</v>
      </c>
      <c r="D4" s="506">
        <f>+C4+1</f>
        <v>2020</v>
      </c>
      <c r="E4" s="506">
        <f>+D4+1</f>
        <v>2021</v>
      </c>
      <c r="F4" s="617"/>
    </row>
    <row r="5" spans="1:7" ht="15.75" thickBot="1" x14ac:dyDescent="0.3">
      <c r="A5" s="159"/>
      <c r="B5" s="160" t="s">
        <v>493</v>
      </c>
      <c r="C5" s="160" t="s">
        <v>494</v>
      </c>
      <c r="D5" s="160" t="s">
        <v>495</v>
      </c>
      <c r="E5" s="160" t="s">
        <v>497</v>
      </c>
      <c r="F5" s="161" t="s">
        <v>496</v>
      </c>
    </row>
    <row r="6" spans="1:7" x14ac:dyDescent="0.25">
      <c r="A6" s="158" t="s">
        <v>19</v>
      </c>
      <c r="B6" s="178"/>
      <c r="C6" s="549"/>
      <c r="D6" s="549"/>
      <c r="E6" s="549"/>
      <c r="F6" s="550">
        <f>SUM(C6:E6)</f>
        <v>0</v>
      </c>
    </row>
    <row r="7" spans="1:7" x14ac:dyDescent="0.25">
      <c r="A7" s="157" t="s">
        <v>20</v>
      </c>
      <c r="B7" s="179"/>
      <c r="C7" s="551"/>
      <c r="D7" s="551"/>
      <c r="E7" s="551"/>
      <c r="F7" s="552">
        <f>SUM(C7:E7)</f>
        <v>0</v>
      </c>
    </row>
    <row r="8" spans="1:7" x14ac:dyDescent="0.25">
      <c r="A8" s="157" t="s">
        <v>21</v>
      </c>
      <c r="B8" s="179"/>
      <c r="C8" s="551"/>
      <c r="D8" s="551"/>
      <c r="E8" s="551"/>
      <c r="F8" s="552">
        <f>SUM(C8:E8)</f>
        <v>0</v>
      </c>
    </row>
    <row r="9" spans="1:7" x14ac:dyDescent="0.25">
      <c r="A9" s="157" t="s">
        <v>22</v>
      </c>
      <c r="B9" s="179"/>
      <c r="C9" s="551"/>
      <c r="D9" s="551"/>
      <c r="E9" s="551"/>
      <c r="F9" s="552">
        <f>SUM(C9:E9)</f>
        <v>0</v>
      </c>
    </row>
    <row r="10" spans="1:7" ht="15.75" thickBot="1" x14ac:dyDescent="0.3">
      <c r="A10" s="163" t="s">
        <v>23</v>
      </c>
      <c r="B10" s="180"/>
      <c r="C10" s="553"/>
      <c r="D10" s="553"/>
      <c r="E10" s="553"/>
      <c r="F10" s="552">
        <f>SUM(C10:E10)</f>
        <v>0</v>
      </c>
    </row>
    <row r="11" spans="1:7" s="493" customFormat="1" thickBot="1" x14ac:dyDescent="0.25">
      <c r="A11" s="492" t="s">
        <v>24</v>
      </c>
      <c r="B11" s="164" t="s">
        <v>197</v>
      </c>
      <c r="C11" s="554">
        <f>SUM(C6:C10)</f>
        <v>0</v>
      </c>
      <c r="D11" s="554">
        <f>SUM(D6:D10)</f>
        <v>0</v>
      </c>
      <c r="E11" s="554">
        <f>SUM(E6:E10)</f>
        <v>0</v>
      </c>
      <c r="F11" s="555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...../2018.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36</vt:i4>
      </vt:variant>
      <vt:variant>
        <vt:lpstr>Névvel ellátott tartományok</vt:lpstr>
      </vt:variant>
      <vt:variant>
        <vt:i4>18</vt:i4>
      </vt:variant>
    </vt:vector>
  </HeadingPairs>
  <TitlesOfParts>
    <vt:vector size="5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11.sz. 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2018-12-10T13:55:58Z</cp:lastPrinted>
  <dcterms:created xsi:type="dcterms:W3CDTF">1999-10-30T10:30:45Z</dcterms:created>
  <dcterms:modified xsi:type="dcterms:W3CDTF">2018-12-14T08:36:11Z</dcterms:modified>
</cp:coreProperties>
</file>