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G21" i="1"/>
  <c r="O21" i="1" s="1"/>
  <c r="Q21" i="1" s="1"/>
  <c r="P20" i="1"/>
  <c r="N20" i="1"/>
  <c r="M20" i="1"/>
  <c r="L20" i="1"/>
  <c r="K20" i="1"/>
  <c r="J20" i="1"/>
  <c r="I20" i="1"/>
  <c r="H20" i="1"/>
  <c r="G20" i="1"/>
  <c r="E20" i="1"/>
  <c r="O20" i="1" s="1"/>
  <c r="Q20" i="1" s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P13" i="1"/>
  <c r="O13" i="1"/>
  <c r="Q13" i="1" s="1"/>
  <c r="C13" i="1"/>
  <c r="P12" i="1"/>
  <c r="O12" i="1"/>
  <c r="Q12" i="1" s="1"/>
  <c r="P11" i="1"/>
  <c r="K11" i="1"/>
  <c r="I11" i="1"/>
  <c r="E11" i="1"/>
  <c r="O11" i="1" s="1"/>
  <c r="Q11" i="1" s="1"/>
  <c r="P10" i="1"/>
  <c r="J10" i="1"/>
  <c r="O10" i="1" s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O8" i="1" s="1"/>
  <c r="Q8" i="1" s="1"/>
  <c r="H8" i="1"/>
  <c r="P7" i="1"/>
  <c r="N7" i="1"/>
  <c r="N14" i="1" s="1"/>
  <c r="N27" i="1" s="1"/>
  <c r="K7" i="1"/>
  <c r="O7" i="1" s="1"/>
  <c r="Q7" i="1" s="1"/>
  <c r="P6" i="1"/>
  <c r="K6" i="1"/>
  <c r="J6" i="1"/>
  <c r="I6" i="1"/>
  <c r="G6" i="1"/>
  <c r="F6" i="1"/>
  <c r="O6" i="1" s="1"/>
  <c r="Q6" i="1" s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O26" i="1" l="1"/>
  <c r="Q26" i="1" s="1"/>
  <c r="C27" i="1"/>
  <c r="O14" i="1"/>
  <c r="O5" i="1"/>
  <c r="Q5" i="1" s="1"/>
  <c r="O16" i="1"/>
  <c r="Q16" i="1" s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<sst xmlns="http://schemas.openxmlformats.org/spreadsheetml/2006/main" count="65" uniqueCount="65">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</sst>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0" fillId="0" borderId="18" xfId="1" applyFont="1" applyFill="1" applyBorder="1" applyAlignment="1" applyProtection="1">
      <alignment horizontal="left" vertical="center" indent="1"/>
    </xf>
    <xf numFmtId="164" fontId="11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8" xfId="1" applyFont="1" applyFill="1" applyBorder="1" applyAlignment="1" applyProtection="1">
      <alignment horizontal="left" indent="1"/>
    </xf>
    <xf numFmtId="164" fontId="11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12">
          <cell r="C12">
            <v>391788805</v>
          </cell>
        </row>
        <row r="19">
          <cell r="C19">
            <v>1078131150</v>
          </cell>
        </row>
        <row r="26">
          <cell r="C26">
            <v>482500000</v>
          </cell>
        </row>
        <row r="34">
          <cell r="C34">
            <v>359710740</v>
          </cell>
        </row>
        <row r="46">
          <cell r="C46">
            <v>22232600</v>
          </cell>
        </row>
        <row r="52">
          <cell r="C52">
            <v>2712700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1139571085</v>
          </cell>
        </row>
        <row r="95">
          <cell r="C95">
            <v>233449014</v>
          </cell>
        </row>
        <row r="96">
          <cell r="C96">
            <v>988161289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110191104</v>
          </cell>
        </row>
        <row r="115">
          <cell r="C115">
            <v>865483861</v>
          </cell>
        </row>
        <row r="117">
          <cell r="C117">
            <v>503944226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view="pageLayout" topLeftCell="B1" zoomScaleNormal="100" workbookViewId="0">
      <selection activeCell="B4" sqref="B4:O4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49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120000000+8000000-1000000+1404000-686510</f>
        <v>127717490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116990000+8000000-500000+350000</f>
        <v>124840000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1466902602</v>
      </c>
      <c r="P5" s="20">
        <f>'[1]1.1.sz.mell. '!C5</f>
        <v>1466902602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50000000+4266396+10800000+2021904+3997695</f>
        <v>71085995</v>
      </c>
      <c r="L6" s="24">
        <v>539500</v>
      </c>
      <c r="M6" s="24">
        <v>25441256</v>
      </c>
      <c r="N6" s="24"/>
      <c r="O6" s="19">
        <f t="shared" si="0"/>
        <v>391788805</v>
      </c>
      <c r="P6" s="25">
        <f>'[1]1.1.sz.mell. '!C12</f>
        <v>391788805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>
        <v>384485538</v>
      </c>
      <c r="K7" s="29">
        <f>40000000+30000000+500000000-10800000-2021904</f>
        <v>557178096</v>
      </c>
      <c r="L7" s="29"/>
      <c r="M7" s="29">
        <v>30409566</v>
      </c>
      <c r="N7" s="29">
        <f>22875000+41182950</f>
        <v>64057950</v>
      </c>
      <c r="O7" s="19">
        <f t="shared" si="0"/>
        <v>1078131150</v>
      </c>
      <c r="P7" s="25">
        <f>'[1]1.1.sz.mell. '!C19</f>
        <v>1078131150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27000000+1624450+245015+1090002-144667</f>
        <v>29814800</v>
      </c>
      <c r="K9" s="24">
        <f>25000000+1624450+245015+214500</f>
        <v>27083965</v>
      </c>
      <c r="L9" s="24">
        <f>25000000+1624450+245015+214500</f>
        <v>27083965</v>
      </c>
      <c r="M9" s="24">
        <f>30000000+4594921+245015+214500</f>
        <v>35054436</v>
      </c>
      <c r="N9" s="24">
        <f>26003657+1625205+245013+214500</f>
        <v>28088375</v>
      </c>
      <c r="O9" s="19">
        <f t="shared" si="0"/>
        <v>359710740</v>
      </c>
      <c r="P9" s="25">
        <f>'[1]1.1.sz.mell. '!C34</f>
        <v>359710740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f>4000000+145100</f>
        <v>4145100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22232600</v>
      </c>
      <c r="P10" s="25">
        <f>'[1]1.1.sz.mell. '!C46</f>
        <v>22232600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19">
        <f t="shared" si="0"/>
        <v>2712700</v>
      </c>
      <c r="P11" s="25">
        <f>'[1]1.1.sz.mell. '!C52</f>
        <v>2712700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1">
        <f>374667600+1269106+2600335</f>
        <v>378537041</v>
      </c>
      <c r="D13" s="31">
        <v>10000000</v>
      </c>
      <c r="E13" s="31">
        <v>35000000</v>
      </c>
      <c r="F13" s="31">
        <v>10000000</v>
      </c>
      <c r="G13" s="31">
        <v>10000000</v>
      </c>
      <c r="H13" s="31">
        <v>33000000</v>
      </c>
      <c r="I13" s="31">
        <v>10000000</v>
      </c>
      <c r="J13" s="31">
        <v>10000000</v>
      </c>
      <c r="K13" s="31">
        <v>10000000</v>
      </c>
      <c r="L13" s="31">
        <v>10000000</v>
      </c>
      <c r="M13" s="31">
        <v>10000000</v>
      </c>
      <c r="N13" s="31">
        <v>10000000</v>
      </c>
      <c r="O13" s="19">
        <f t="shared" si="0"/>
        <v>536537041</v>
      </c>
      <c r="P13" s="32">
        <f>'[1]1.1.sz.mell. '!C86</f>
        <v>536537041</v>
      </c>
      <c r="Q13" s="33">
        <f t="shared" si="1"/>
        <v>0</v>
      </c>
    </row>
    <row r="14" spans="1:17" s="15" customFormat="1" ht="15.95" customHeight="1" thickBot="1" x14ac:dyDescent="0.25">
      <c r="A14" s="10" t="s">
        <v>37</v>
      </c>
      <c r="B14" s="34" t="s">
        <v>38</v>
      </c>
      <c r="C14" s="35">
        <f t="shared" ref="C14:N14" si="2">SUM(C5:C13)</f>
        <v>474657041</v>
      </c>
      <c r="D14" s="35">
        <f t="shared" si="2"/>
        <v>231110000</v>
      </c>
      <c r="E14" s="35">
        <f t="shared" si="2"/>
        <v>397522214</v>
      </c>
      <c r="F14" s="35">
        <f t="shared" si="2"/>
        <v>226749173</v>
      </c>
      <c r="G14" s="35">
        <f t="shared" si="2"/>
        <v>211863129</v>
      </c>
      <c r="H14" s="35">
        <f t="shared" si="2"/>
        <v>199815280</v>
      </c>
      <c r="I14" s="35">
        <f t="shared" si="2"/>
        <v>240585882</v>
      </c>
      <c r="J14" s="35">
        <f t="shared" si="2"/>
        <v>690683527</v>
      </c>
      <c r="K14" s="35">
        <f t="shared" si="2"/>
        <v>997308056</v>
      </c>
      <c r="L14" s="35">
        <f t="shared" si="2"/>
        <v>169162588</v>
      </c>
      <c r="M14" s="35">
        <f t="shared" si="2"/>
        <v>230414923</v>
      </c>
      <c r="N14" s="35">
        <f t="shared" si="2"/>
        <v>270643825</v>
      </c>
      <c r="O14" s="36">
        <f>SUM(C14:N14)</f>
        <v>4340515638</v>
      </c>
      <c r="P14" s="37">
        <f>SUM(P5:P13)</f>
        <v>4340515638</v>
      </c>
      <c r="Q14" s="38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39">
        <f t="shared" si="1"/>
        <v>0</v>
      </c>
    </row>
    <row r="16" spans="1:17" s="27" customFormat="1" ht="14.1" customHeight="1" x14ac:dyDescent="0.2">
      <c r="A16" s="40" t="s">
        <v>41</v>
      </c>
      <c r="B16" s="41" t="s">
        <v>42</v>
      </c>
      <c r="C16" s="42">
        <v>87210315</v>
      </c>
      <c r="D16" s="42">
        <v>88000000</v>
      </c>
      <c r="E16" s="42">
        <f>88000000+316325</f>
        <v>88316325</v>
      </c>
      <c r="F16" s="42">
        <f>88000000+316325</f>
        <v>88316325</v>
      </c>
      <c r="G16" s="42">
        <f>88000000+2081772+316325+353650</f>
        <v>90751747</v>
      </c>
      <c r="H16" s="42">
        <f>88000000+316325+353650+715183</f>
        <v>89385158</v>
      </c>
      <c r="I16" s="42">
        <f>88000000+316325+353650+715183+195000+751432</f>
        <v>90331590</v>
      </c>
      <c r="J16" s="42">
        <f>88000000+316325+353650+715183+195000+751432+12466542</f>
        <v>102798132</v>
      </c>
      <c r="K16" s="42">
        <f>88000000+316325+353650+715183+195000+751432+12466542</f>
        <v>102798132</v>
      </c>
      <c r="L16" s="42">
        <f>88000000+316325+353650+110000+715183+195000+751432+12466541+259427+2832000</f>
        <v>105999558</v>
      </c>
      <c r="M16" s="42">
        <f>88000000+316325+353650+715183+195000+751432+12466541</f>
        <v>102798131</v>
      </c>
      <c r="N16" s="42">
        <f>88000000+383890+353621+715186+195000+751433+12466542</f>
        <v>102865672</v>
      </c>
      <c r="O16" s="19">
        <f t="shared" ref="O16:O26" si="3">SUM(C16:N16)</f>
        <v>1139571085</v>
      </c>
      <c r="P16" s="43">
        <f>'[1]1.1.sz.mell. '!C94</f>
        <v>1139571085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</f>
        <v>20623880</v>
      </c>
      <c r="K17" s="24">
        <f>18336560+63000+68950+139461+38025+287075+3107328-1416520</f>
        <v>20623879</v>
      </c>
      <c r="L17" s="24">
        <f>18336560+63000+68950+44781+139461+38025+287075+3107328-1416521+529180+529</f>
        <v>21198368</v>
      </c>
      <c r="M17" s="24">
        <f>18336560+63000+68950+139461+38025+287075+3107329-1416521</f>
        <v>20623879</v>
      </c>
      <c r="N17" s="24">
        <f>18336560+63277+68950+89+139461+38025+287074+3107328-1416521</f>
        <v>20624243</v>
      </c>
      <c r="O17" s="19">
        <f t="shared" si="3"/>
        <v>233449014</v>
      </c>
      <c r="P17" s="25">
        <f>'[1]1.1.sz.mell. '!C95</f>
        <v>233449014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75000000+2000000-3000000+369551+10050868+13353056-6081571</f>
        <v>91691904</v>
      </c>
      <c r="L18" s="24">
        <f>76000000+1500000+2444319+369551+10050868-6081570+2203586</f>
        <v>86486754</v>
      </c>
      <c r="M18" s="24">
        <f>77000000+4063544+2000000-1393166+369551+10050868-6081571</f>
        <v>86009226</v>
      </c>
      <c r="N18" s="24">
        <f>78000000+1362039+2221560+369551+10050868-6081571</f>
        <v>85922447</v>
      </c>
      <c r="O18" s="19">
        <f t="shared" si="3"/>
        <v>988161289</v>
      </c>
      <c r="P18" s="25">
        <f>'[1]1.1.sz.mell. '!C96</f>
        <v>988161289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</f>
        <v>16720406</v>
      </c>
      <c r="M20" s="24">
        <f>15000000+1720406</f>
        <v>16720406</v>
      </c>
      <c r="N20" s="24">
        <f>15000000+1720404</f>
        <v>16720404</v>
      </c>
      <c r="O20" s="19">
        <f t="shared" si="3"/>
        <v>237780141</v>
      </c>
      <c r="P20" s="25">
        <f>'[1]1.1.sz.mell. '!C98</f>
        <v>237780141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</f>
        <v>31800000</v>
      </c>
      <c r="N21" s="24">
        <f>6733751+22307980+187441270+113461550</f>
        <v>329944551</v>
      </c>
      <c r="O21" s="19">
        <f t="shared" si="3"/>
        <v>865483861</v>
      </c>
      <c r="P21" s="25">
        <f>'[1]1.1.sz.mell. '!C115</f>
        <v>865483861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</f>
        <v>13041317</v>
      </c>
      <c r="N22" s="24">
        <f>7000000+50000000+215941060</f>
        <v>272941060</v>
      </c>
      <c r="O22" s="19">
        <f t="shared" si="3"/>
        <v>503944226</v>
      </c>
      <c r="P22" s="25">
        <f>'[1]1.1.sz.mell. '!C117</f>
        <v>503944226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5">
        <f>'[1]1.1.sz.mell. '!C119</f>
        <v>27228086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8700000+250000-1000000-2000000+12101049</f>
        <v>18051049</v>
      </c>
      <c r="L24" s="24">
        <f>8900000+250000-110000-44781-1000000-670064+12101049-2253677</f>
        <v>17172527</v>
      </c>
      <c r="M24" s="24">
        <f>9200000+500000-2444319+12101049</f>
        <v>19356730</v>
      </c>
      <c r="N24" s="24">
        <f>9340965+423731+12101048</f>
        <v>21865744</v>
      </c>
      <c r="O24" s="19">
        <f t="shared" si="3"/>
        <v>110191104</v>
      </c>
      <c r="P24" s="25">
        <f>'[1]1.1.sz.mell. '!C111</f>
        <v>110191104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1">
        <v>41904332</v>
      </c>
      <c r="D25" s="31"/>
      <c r="E25" s="31">
        <v>21500000</v>
      </c>
      <c r="F25" s="24"/>
      <c r="G25" s="31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2">
        <f>'[1]1.1.sz.mell. '!C153</f>
        <v>158856832</v>
      </c>
      <c r="Q25" s="33">
        <f t="shared" si="1"/>
        <v>0</v>
      </c>
    </row>
    <row r="26" spans="1:17" s="15" customFormat="1" ht="15.95" customHeight="1" thickBot="1" x14ac:dyDescent="0.25">
      <c r="A26" s="44" t="s">
        <v>61</v>
      </c>
      <c r="B26" s="34" t="s">
        <v>62</v>
      </c>
      <c r="C26" s="35">
        <f t="shared" ref="C26:N26" si="4">SUM(C16:C25)</f>
        <v>241286847</v>
      </c>
      <c r="D26" s="35">
        <f t="shared" si="4"/>
        <v>209150061</v>
      </c>
      <c r="E26" s="35">
        <f t="shared" si="4"/>
        <v>280319449</v>
      </c>
      <c r="F26" s="35">
        <f t="shared" si="4"/>
        <v>268345451</v>
      </c>
      <c r="G26" s="35">
        <f t="shared" si="4"/>
        <v>261970757</v>
      </c>
      <c r="H26" s="35">
        <f t="shared" si="4"/>
        <v>262518953</v>
      </c>
      <c r="I26" s="35">
        <f t="shared" si="4"/>
        <v>463714893</v>
      </c>
      <c r="J26" s="35">
        <f t="shared" si="4"/>
        <v>283396136</v>
      </c>
      <c r="K26" s="35">
        <f t="shared" si="4"/>
        <v>342838746</v>
      </c>
      <c r="L26" s="35">
        <f t="shared" si="4"/>
        <v>525818929</v>
      </c>
      <c r="M26" s="35">
        <f t="shared" si="4"/>
        <v>307818795</v>
      </c>
      <c r="N26" s="35">
        <f t="shared" si="4"/>
        <v>893336621</v>
      </c>
      <c r="O26" s="36">
        <f t="shared" si="3"/>
        <v>4340515638</v>
      </c>
      <c r="P26" s="37">
        <f>SUM(P16:P25)</f>
        <v>4340515638</v>
      </c>
      <c r="Q26" s="38">
        <f t="shared" si="1"/>
        <v>0</v>
      </c>
    </row>
    <row r="27" spans="1:17" ht="16.5" thickBot="1" x14ac:dyDescent="0.3">
      <c r="A27" s="44" t="s">
        <v>63</v>
      </c>
      <c r="B27" s="45" t="s">
        <v>64</v>
      </c>
      <c r="C27" s="46">
        <f t="shared" ref="C27:O27" si="5">C14-C26</f>
        <v>233370194</v>
      </c>
      <c r="D27" s="46">
        <f t="shared" si="5"/>
        <v>21959939</v>
      </c>
      <c r="E27" s="46">
        <f t="shared" si="5"/>
        <v>117202765</v>
      </c>
      <c r="F27" s="46">
        <f t="shared" si="5"/>
        <v>-41596278</v>
      </c>
      <c r="G27" s="46">
        <f t="shared" si="5"/>
        <v>-50107628</v>
      </c>
      <c r="H27" s="46">
        <f t="shared" si="5"/>
        <v>-62703673</v>
      </c>
      <c r="I27" s="46">
        <f t="shared" si="5"/>
        <v>-223129011</v>
      </c>
      <c r="J27" s="46">
        <f t="shared" si="5"/>
        <v>407287391</v>
      </c>
      <c r="K27" s="46">
        <f t="shared" si="5"/>
        <v>654469310</v>
      </c>
      <c r="L27" s="46">
        <f t="shared" si="5"/>
        <v>-356656341</v>
      </c>
      <c r="M27" s="46">
        <f t="shared" si="5"/>
        <v>-77403872</v>
      </c>
      <c r="N27" s="46">
        <f t="shared" si="5"/>
        <v>-622692796</v>
      </c>
      <c r="O27" s="47">
        <f t="shared" si="5"/>
        <v>0</v>
      </c>
    </row>
    <row r="28" spans="1:17" x14ac:dyDescent="0.25">
      <c r="A28" s="48"/>
    </row>
    <row r="29" spans="1:17" x14ac:dyDescent="0.25">
      <c r="B29" s="50"/>
      <c r="C29" s="51"/>
      <c r="D29" s="51"/>
      <c r="O29" s="52"/>
    </row>
    <row r="30" spans="1:17" x14ac:dyDescent="0.25">
      <c r="O30" s="52"/>
    </row>
    <row r="31" spans="1:17" x14ac:dyDescent="0.25">
      <c r="O31" s="52"/>
    </row>
    <row r="32" spans="1:17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16. számú melléklet a 30/2019.(IX.30.)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2019-10-02T08:15:16Z</dcterms:created>
  <dcterms:modified xsi:type="dcterms:W3CDTF">2019-10-02T08:15:17Z</dcterms:modified>
</cp:coreProperties>
</file>