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3.sz.mell." sheetId="1" r:id="rId1"/>
  </sheets>
  <definedNames>
    <definedName name="_xlnm.Print_Area" localSheetId="0">'1.3.sz.mell.'!$A$1:$C$159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/>
  <c r="C144" i="1"/>
  <c r="C143" i="1"/>
  <c r="C142" i="1"/>
  <c r="C141" i="1"/>
  <c r="F140" i="1"/>
  <c r="E140" i="1"/>
  <c r="D140" i="1"/>
  <c r="C140" i="1"/>
  <c r="C139" i="1"/>
  <c r="C138" i="1"/>
  <c r="C137" i="1"/>
  <c r="C136" i="1"/>
  <c r="C135" i="1"/>
  <c r="C134" i="1"/>
  <c r="F133" i="1"/>
  <c r="E133" i="1"/>
  <c r="D133" i="1"/>
  <c r="C133" i="1"/>
  <c r="C132" i="1"/>
  <c r="C131" i="1"/>
  <c r="C130" i="1"/>
  <c r="F129" i="1"/>
  <c r="F153" i="1" s="1"/>
  <c r="E129" i="1"/>
  <c r="E153" i="1" s="1"/>
  <c r="D129" i="1"/>
  <c r="D153" i="1" s="1"/>
  <c r="C153" i="1" s="1"/>
  <c r="C127" i="1"/>
  <c r="C126" i="1"/>
  <c r="C125" i="1"/>
  <c r="C124" i="1"/>
  <c r="C123" i="1"/>
  <c r="C122" i="1"/>
  <c r="C121" i="1"/>
  <c r="C120" i="1"/>
  <c r="D119" i="1"/>
  <c r="C119" i="1" s="1"/>
  <c r="C118" i="1"/>
  <c r="D117" i="1"/>
  <c r="C117" i="1"/>
  <c r="C116" i="1"/>
  <c r="F115" i="1"/>
  <c r="F114" i="1" s="1"/>
  <c r="D115" i="1"/>
  <c r="C115" i="1"/>
  <c r="E114" i="1"/>
  <c r="C113" i="1"/>
  <c r="C112" i="1"/>
  <c r="C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E98" i="1"/>
  <c r="C97" i="1"/>
  <c r="F96" i="1"/>
  <c r="D96" i="1"/>
  <c r="C96" i="1"/>
  <c r="F95" i="1"/>
  <c r="D95" i="1"/>
  <c r="C95" i="1" s="1"/>
  <c r="F94" i="1"/>
  <c r="F93" i="1" s="1"/>
  <c r="F128" i="1" s="1"/>
  <c r="F154" i="1" s="1"/>
  <c r="D94" i="1"/>
  <c r="C94" i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 s="1"/>
  <c r="C78" i="1"/>
  <c r="C77" i="1"/>
  <c r="C76" i="1"/>
  <c r="F75" i="1"/>
  <c r="E75" i="1"/>
  <c r="D75" i="1"/>
  <c r="C75" i="1"/>
  <c r="C74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63" i="1"/>
  <c r="C61" i="1"/>
  <c r="C60" i="1"/>
  <c r="C59" i="1"/>
  <c r="C58" i="1"/>
  <c r="F57" i="1"/>
  <c r="E57" i="1"/>
  <c r="D57" i="1"/>
  <c r="C57" i="1"/>
  <c r="C56" i="1"/>
  <c r="C55" i="1"/>
  <c r="C54" i="1"/>
  <c r="C53" i="1"/>
  <c r="F52" i="1"/>
  <c r="E52" i="1"/>
  <c r="D52" i="1"/>
  <c r="C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D40" i="1"/>
  <c r="C40" i="1" s="1"/>
  <c r="C39" i="1"/>
  <c r="C38" i="1"/>
  <c r="C37" i="1"/>
  <c r="D36" i="1"/>
  <c r="C36" i="1"/>
  <c r="D35" i="1"/>
  <c r="C35" i="1"/>
  <c r="F34" i="1"/>
  <c r="E34" i="1"/>
  <c r="C33" i="1"/>
  <c r="C32" i="1"/>
  <c r="C31" i="1"/>
  <c r="C30" i="1"/>
  <c r="C29" i="1"/>
  <c r="C28" i="1"/>
  <c r="F27" i="1"/>
  <c r="D27" i="1"/>
  <c r="C27" i="1" s="1"/>
  <c r="F26" i="1"/>
  <c r="E26" i="1"/>
  <c r="D26" i="1"/>
  <c r="C26" i="1" s="1"/>
  <c r="D25" i="1"/>
  <c r="C25" i="1" s="1"/>
  <c r="D24" i="1"/>
  <c r="C24" i="1" s="1"/>
  <c r="C23" i="1"/>
  <c r="C22" i="1"/>
  <c r="C21" i="1"/>
  <c r="C20" i="1"/>
  <c r="F19" i="1"/>
  <c r="E19" i="1"/>
  <c r="D19" i="1"/>
  <c r="C19" i="1" s="1"/>
  <c r="D18" i="1"/>
  <c r="C18" i="1" s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C9" i="1"/>
  <c r="D8" i="1"/>
  <c r="C8" i="1" s="1"/>
  <c r="C7" i="1"/>
  <c r="C6" i="1"/>
  <c r="F5" i="1"/>
  <c r="F62" i="1" s="1"/>
  <c r="F87" i="1" s="1"/>
  <c r="E5" i="1"/>
  <c r="E62" i="1" s="1"/>
  <c r="D5" i="1"/>
  <c r="E87" i="1" l="1"/>
  <c r="C86" i="1"/>
  <c r="C159" i="1" s="1"/>
  <c r="C5" i="1"/>
  <c r="D34" i="1"/>
  <c r="C34" i="1" s="1"/>
  <c r="D98" i="1"/>
  <c r="C98" i="1" s="1"/>
  <c r="D114" i="1"/>
  <c r="C114" i="1" s="1"/>
  <c r="C129" i="1"/>
  <c r="D93" i="1" l="1"/>
  <c r="D62" i="1"/>
  <c r="D128" i="1" l="1"/>
  <c r="C93" i="1"/>
  <c r="D87" i="1"/>
  <c r="C87" i="1" s="1"/>
  <c r="C62" i="1"/>
  <c r="D154" i="1" l="1"/>
  <c r="C154" i="1" s="1"/>
  <c r="C128" i="1"/>
  <c r="C158" i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<sst xmlns="http://schemas.openxmlformats.org/spreadsheetml/2006/main" count="315" uniqueCount="272">
  <si>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</si>
  <si>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</si>
  <si>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</si>
  <si>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</si>
  <si>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2017.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</si>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</sst>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1" xfId="0" applyFont="1" applyBorder="1" applyAlignment="1" applyProtection="1">
      <alignment vertical="center" wrapText="1"/>
    </xf>
    <xf numFmtId="0" fontId="14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7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4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7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4"/>
  </sheetPr>
  <dimension ref="A1:I162"/>
  <sheetViews>
    <sheetView tabSelected="1" view="pageLayout" zoomScaleNormal="100" zoomScaleSheetLayoutView="100" workbookViewId="0">
      <selection activeCell="H2" sqref="H2"/>
    </sheetView>
  </sheetViews>
  <sheetFormatPr defaultRowHeight="15.75" x14ac:dyDescent="0.25"/>
  <cols>
    <col min="1" max="1" width="9.5" style="8" customWidth="1"/>
    <col min="2" max="2" width="83.83203125" style="8" customWidth="1"/>
    <col min="3" max="3" width="21.6640625" style="111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8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139623633</v>
      </c>
      <c r="D5" s="16">
        <f>+D6+D7+D8+D9+D10+D11</f>
        <v>139623633</v>
      </c>
      <c r="E5" s="17">
        <f>+E6+E7+E8+E9+E10+E11</f>
        <v>0</v>
      </c>
      <c r="F5" s="17">
        <f>+F6+F7+F8+F9+F10+F11</f>
        <v>0</v>
      </c>
    </row>
    <row r="6" spans="1:6" s="18" customFormat="1" ht="12" customHeight="1" x14ac:dyDescent="0.2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 x14ac:dyDescent="0.2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 x14ac:dyDescent="0.2">
      <c r="A8" s="25" t="s">
        <v>17</v>
      </c>
      <c r="B8" s="26" t="s">
        <v>18</v>
      </c>
      <c r="C8" s="27">
        <f t="shared" si="0"/>
        <v>133737400</v>
      </c>
      <c r="D8" s="28">
        <f>118423160+15562200-247960</f>
        <v>133737400</v>
      </c>
      <c r="E8" s="29"/>
      <c r="F8" s="30"/>
    </row>
    <row r="9" spans="1:6" s="18" customFormat="1" ht="12" customHeight="1" x14ac:dyDescent="0.2">
      <c r="A9" s="25" t="s">
        <v>19</v>
      </c>
      <c r="B9" s="26" t="s">
        <v>20</v>
      </c>
      <c r="C9" s="27">
        <f t="shared" si="0"/>
        <v>0</v>
      </c>
      <c r="D9" s="28"/>
      <c r="E9" s="29"/>
      <c r="F9" s="30"/>
    </row>
    <row r="10" spans="1:6" s="18" customFormat="1" ht="12" customHeight="1" x14ac:dyDescent="0.2">
      <c r="A10" s="25" t="s">
        <v>21</v>
      </c>
      <c r="B10" s="31" t="s">
        <v>22</v>
      </c>
      <c r="C10" s="32">
        <f t="shared" si="0"/>
        <v>5886233</v>
      </c>
      <c r="D10" s="33">
        <f>9514709-3628476</f>
        <v>5886233</v>
      </c>
      <c r="E10" s="29"/>
      <c r="F10" s="29"/>
    </row>
    <row r="11" spans="1:6" s="18" customFormat="1" ht="12" customHeight="1" thickBot="1" x14ac:dyDescent="0.25">
      <c r="A11" s="34" t="s">
        <v>23</v>
      </c>
      <c r="B11" s="35" t="s">
        <v>24</v>
      </c>
      <c r="C11" s="36">
        <f t="shared" si="0"/>
        <v>0</v>
      </c>
      <c r="D11" s="28"/>
      <c r="E11" s="30"/>
      <c r="F11" s="30"/>
    </row>
    <row r="12" spans="1:6" s="18" customFormat="1" ht="12" customHeight="1" thickBot="1" x14ac:dyDescent="0.25">
      <c r="A12" s="13" t="s">
        <v>25</v>
      </c>
      <c r="B12" s="37" t="s">
        <v>26</v>
      </c>
      <c r="C12" s="15">
        <f t="shared" si="0"/>
        <v>159681666</v>
      </c>
      <c r="D12" s="16">
        <f>+D13+D14+D15+D16+D17</f>
        <v>154196666</v>
      </c>
      <c r="E12" s="17">
        <f>+E13+E14+E15+E16+E17</f>
        <v>0</v>
      </c>
      <c r="F12" s="17">
        <f>+F13+F14+F15+F16+F17</f>
        <v>5485000</v>
      </c>
    </row>
    <row r="13" spans="1:6" s="18" customFormat="1" ht="12" customHeight="1" x14ac:dyDescent="0.2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 x14ac:dyDescent="0.2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 x14ac:dyDescent="0.2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 x14ac:dyDescent="0.2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 x14ac:dyDescent="0.2">
      <c r="A17" s="25" t="s">
        <v>35</v>
      </c>
      <c r="B17" s="26" t="s">
        <v>36</v>
      </c>
      <c r="C17" s="32">
        <f t="shared" si="0"/>
        <v>159681666</v>
      </c>
      <c r="D17" s="33">
        <f>2285000+110446000+3111000+374405+5445044+12549488+16502729+3483000</f>
        <v>154196666</v>
      </c>
      <c r="E17" s="38"/>
      <c r="F17" s="29">
        <v>5485000</v>
      </c>
    </row>
    <row r="18" spans="1:6" s="18" customFormat="1" ht="12" customHeight="1" thickBot="1" x14ac:dyDescent="0.25">
      <c r="A18" s="34" t="s">
        <v>37</v>
      </c>
      <c r="B18" s="35" t="s">
        <v>38</v>
      </c>
      <c r="C18" s="36">
        <f t="shared" si="0"/>
        <v>16877134</v>
      </c>
      <c r="D18" s="39">
        <f>374405+16502729</f>
        <v>16877134</v>
      </c>
      <c r="E18" s="40"/>
      <c r="F18" s="40"/>
    </row>
    <row r="19" spans="1:6" s="18" customFormat="1" ht="12" customHeight="1" thickBot="1" x14ac:dyDescent="0.25">
      <c r="A19" s="13" t="s">
        <v>39</v>
      </c>
      <c r="B19" s="14" t="s">
        <v>40</v>
      </c>
      <c r="C19" s="41">
        <f t="shared" si="0"/>
        <v>204815930</v>
      </c>
      <c r="D19" s="16">
        <f>+D20+D21+D22+D23+D24</f>
        <v>204815930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 x14ac:dyDescent="0.2">
      <c r="A20" s="19" t="s">
        <v>41</v>
      </c>
      <c r="B20" s="20" t="s">
        <v>42</v>
      </c>
      <c r="C20" s="21">
        <f t="shared" si="0"/>
        <v>0</v>
      </c>
      <c r="D20" s="22"/>
      <c r="E20" s="42"/>
      <c r="F20" s="24"/>
    </row>
    <row r="21" spans="1:6" s="18" customFormat="1" ht="12" customHeight="1" x14ac:dyDescent="0.2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 x14ac:dyDescent="0.2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 x14ac:dyDescent="0.2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 x14ac:dyDescent="0.2">
      <c r="A24" s="25" t="s">
        <v>49</v>
      </c>
      <c r="B24" s="26" t="s">
        <v>50</v>
      </c>
      <c r="C24" s="27">
        <f t="shared" si="0"/>
        <v>204815930</v>
      </c>
      <c r="D24" s="33">
        <f>2665000+199720812+2430118</f>
        <v>204815930</v>
      </c>
      <c r="E24" s="29"/>
      <c r="F24" s="29"/>
    </row>
    <row r="25" spans="1:6" s="18" customFormat="1" ht="12" customHeight="1" thickBot="1" x14ac:dyDescent="0.25">
      <c r="A25" s="34" t="s">
        <v>51</v>
      </c>
      <c r="B25" s="43" t="s">
        <v>52</v>
      </c>
      <c r="C25" s="36">
        <f t="shared" si="0"/>
        <v>202150930</v>
      </c>
      <c r="D25" s="39">
        <f>199720812+2430118</f>
        <v>202150930</v>
      </c>
      <c r="E25" s="40"/>
      <c r="F25" s="40"/>
    </row>
    <row r="26" spans="1:6" s="18" customFormat="1" ht="12" customHeight="1" thickBot="1" x14ac:dyDescent="0.25">
      <c r="A26" s="13" t="s">
        <v>53</v>
      </c>
      <c r="B26" s="14" t="s">
        <v>54</v>
      </c>
      <c r="C26" s="41">
        <f t="shared" si="0"/>
        <v>0</v>
      </c>
      <c r="D26" s="44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 x14ac:dyDescent="0.2">
      <c r="A27" s="19" t="s">
        <v>55</v>
      </c>
      <c r="B27" s="20" t="s">
        <v>56</v>
      </c>
      <c r="C27" s="21">
        <f t="shared" si="0"/>
        <v>0</v>
      </c>
      <c r="D27" s="45">
        <f>+D28+D29+D30</f>
        <v>0</v>
      </c>
      <c r="E27" s="46"/>
      <c r="F27" s="46">
        <f>+F28+F29+F30</f>
        <v>0</v>
      </c>
    </row>
    <row r="28" spans="1:6" s="18" customFormat="1" ht="12" customHeight="1" x14ac:dyDescent="0.2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 x14ac:dyDescent="0.2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 x14ac:dyDescent="0.2">
      <c r="A30" s="25" t="s">
        <v>61</v>
      </c>
      <c r="B30" s="47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 x14ac:dyDescent="0.2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 x14ac:dyDescent="0.2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 x14ac:dyDescent="0.25">
      <c r="A33" s="34" t="s">
        <v>67</v>
      </c>
      <c r="B33" s="43" t="s">
        <v>68</v>
      </c>
      <c r="C33" s="36">
        <f t="shared" si="0"/>
        <v>0</v>
      </c>
      <c r="D33" s="48"/>
      <c r="E33" s="40"/>
      <c r="F33" s="49"/>
    </row>
    <row r="34" spans="1:6" s="18" customFormat="1" ht="12" customHeight="1" thickBot="1" x14ac:dyDescent="0.25">
      <c r="A34" s="13" t="s">
        <v>69</v>
      </c>
      <c r="B34" s="14" t="s">
        <v>70</v>
      </c>
      <c r="C34" s="15">
        <f t="shared" si="0"/>
        <v>230806968</v>
      </c>
      <c r="D34" s="16">
        <f>SUM(D35:D45)</f>
        <v>17965566</v>
      </c>
      <c r="E34" s="17">
        <f>SUM(E35:E45)</f>
        <v>635000</v>
      </c>
      <c r="F34" s="17">
        <f>SUM(F35:F45)</f>
        <v>212206402</v>
      </c>
    </row>
    <row r="35" spans="1:6" s="18" customFormat="1" ht="12" customHeight="1" x14ac:dyDescent="0.2">
      <c r="A35" s="19" t="s">
        <v>71</v>
      </c>
      <c r="B35" s="20" t="s">
        <v>72</v>
      </c>
      <c r="C35" s="50">
        <f t="shared" si="0"/>
        <v>13443677</v>
      </c>
      <c r="D35" s="22">
        <f>3937000+52677+5500000+3954000</f>
        <v>13443677</v>
      </c>
      <c r="E35" s="23"/>
      <c r="F35" s="24"/>
    </row>
    <row r="36" spans="1:6" s="18" customFormat="1" ht="12" customHeight="1" x14ac:dyDescent="0.2">
      <c r="A36" s="25" t="s">
        <v>73</v>
      </c>
      <c r="B36" s="26" t="s">
        <v>74</v>
      </c>
      <c r="C36" s="27">
        <f t="shared" si="0"/>
        <v>40174581</v>
      </c>
      <c r="D36" s="33">
        <f>160000+5500000+862205+3500000-5415056-5500000+719500</f>
        <v>-173351</v>
      </c>
      <c r="E36" s="29">
        <v>500000</v>
      </c>
      <c r="F36" s="24">
        <v>39847932</v>
      </c>
    </row>
    <row r="37" spans="1:6" s="18" customFormat="1" ht="12" customHeight="1" x14ac:dyDescent="0.2">
      <c r="A37" s="25" t="s">
        <v>75</v>
      </c>
      <c r="B37" s="26" t="s">
        <v>76</v>
      </c>
      <c r="C37" s="32">
        <f t="shared" si="0"/>
        <v>12471520</v>
      </c>
      <c r="D37" s="33">
        <v>1946520</v>
      </c>
      <c r="E37" s="29"/>
      <c r="F37" s="24">
        <v>10525000</v>
      </c>
    </row>
    <row r="38" spans="1:6" s="18" customFormat="1" ht="12" customHeight="1" x14ac:dyDescent="0.2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 x14ac:dyDescent="0.2">
      <c r="A39" s="25" t="s">
        <v>79</v>
      </c>
      <c r="B39" s="26" t="s">
        <v>80</v>
      </c>
      <c r="C39" s="27">
        <f t="shared" si="0"/>
        <v>158991720</v>
      </c>
      <c r="D39" s="28"/>
      <c r="E39" s="29"/>
      <c r="F39" s="24">
        <v>158991720</v>
      </c>
    </row>
    <row r="40" spans="1:6" s="18" customFormat="1" ht="12" customHeight="1" x14ac:dyDescent="0.2">
      <c r="A40" s="25" t="s">
        <v>81</v>
      </c>
      <c r="B40" s="26" t="s">
        <v>82</v>
      </c>
      <c r="C40" s="32">
        <f t="shared" si="0"/>
        <v>5267145</v>
      </c>
      <c r="D40" s="28">
        <f>1063000+44000+1485000+14223+232795+2715688-719500-2548000+3189</f>
        <v>2290395</v>
      </c>
      <c r="E40" s="29">
        <v>135000</v>
      </c>
      <c r="F40" s="24">
        <v>2841750</v>
      </c>
    </row>
    <row r="41" spans="1:6" s="18" customFormat="1" ht="12" customHeight="1" x14ac:dyDescent="0.2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 x14ac:dyDescent="0.2">
      <c r="A42" s="25" t="s">
        <v>85</v>
      </c>
      <c r="B42" s="26" t="s">
        <v>86</v>
      </c>
      <c r="C42" s="27">
        <f t="shared" si="0"/>
        <v>30000</v>
      </c>
      <c r="D42" s="28">
        <v>30000</v>
      </c>
      <c r="E42" s="29"/>
      <c r="F42" s="29"/>
    </row>
    <row r="43" spans="1:6" s="18" customFormat="1" ht="12" customHeight="1" x14ac:dyDescent="0.2">
      <c r="A43" s="25" t="s">
        <v>87</v>
      </c>
      <c r="B43" s="26" t="s">
        <v>88</v>
      </c>
      <c r="C43" s="27">
        <f t="shared" si="0"/>
        <v>0</v>
      </c>
      <c r="D43" s="33"/>
      <c r="E43" s="29"/>
      <c r="F43" s="29"/>
    </row>
    <row r="44" spans="1:6" s="18" customFormat="1" ht="12" customHeight="1" x14ac:dyDescent="0.2">
      <c r="A44" s="34" t="s">
        <v>89</v>
      </c>
      <c r="B44" s="43" t="s">
        <v>90</v>
      </c>
      <c r="C44" s="27">
        <f t="shared" si="0"/>
        <v>0</v>
      </c>
      <c r="D44" s="39"/>
      <c r="E44" s="40"/>
      <c r="F44" s="40"/>
    </row>
    <row r="45" spans="1:6" s="18" customFormat="1" ht="12" customHeight="1" thickBot="1" x14ac:dyDescent="0.25">
      <c r="A45" s="34" t="s">
        <v>91</v>
      </c>
      <c r="B45" s="35" t="s">
        <v>92</v>
      </c>
      <c r="C45" s="51">
        <f t="shared" si="0"/>
        <v>428325</v>
      </c>
      <c r="D45" s="39">
        <f>416514+11811</f>
        <v>428325</v>
      </c>
      <c r="E45" s="40"/>
      <c r="F45" s="40"/>
    </row>
    <row r="46" spans="1:6" s="18" customFormat="1" ht="12" customHeight="1" thickBot="1" x14ac:dyDescent="0.25">
      <c r="A46" s="13" t="s">
        <v>93</v>
      </c>
      <c r="B46" s="14" t="s">
        <v>94</v>
      </c>
      <c r="C46" s="15">
        <f t="shared" si="0"/>
        <v>250000</v>
      </c>
      <c r="D46" s="16">
        <f>SUM(D47:D51)</f>
        <v>250000</v>
      </c>
      <c r="E46" s="17">
        <f>SUM(E47:E51)</f>
        <v>0</v>
      </c>
      <c r="F46" s="17">
        <f>SUM(F47:F51)</f>
        <v>0</v>
      </c>
    </row>
    <row r="47" spans="1:6" s="18" customFormat="1" ht="12" customHeight="1" x14ac:dyDescent="0.2">
      <c r="A47" s="19" t="s">
        <v>95</v>
      </c>
      <c r="B47" s="20" t="s">
        <v>96</v>
      </c>
      <c r="C47" s="21">
        <f t="shared" si="0"/>
        <v>0</v>
      </c>
      <c r="D47" s="52"/>
      <c r="E47" s="23"/>
      <c r="F47" s="23"/>
    </row>
    <row r="48" spans="1:6" s="18" customFormat="1" ht="12" customHeight="1" x14ac:dyDescent="0.2">
      <c r="A48" s="25" t="s">
        <v>97</v>
      </c>
      <c r="B48" s="26" t="s">
        <v>98</v>
      </c>
      <c r="C48" s="27">
        <f t="shared" si="0"/>
        <v>0</v>
      </c>
      <c r="D48" s="33"/>
      <c r="E48" s="29"/>
      <c r="F48" s="29"/>
    </row>
    <row r="49" spans="1:6" s="18" customFormat="1" ht="12" customHeight="1" x14ac:dyDescent="0.2">
      <c r="A49" s="25" t="s">
        <v>99</v>
      </c>
      <c r="B49" s="26" t="s">
        <v>100</v>
      </c>
      <c r="C49" s="27">
        <f t="shared" si="0"/>
        <v>250000</v>
      </c>
      <c r="D49" s="33">
        <v>250000</v>
      </c>
      <c r="E49" s="29"/>
      <c r="F49" s="29"/>
    </row>
    <row r="50" spans="1:6" s="18" customFormat="1" ht="12" customHeight="1" x14ac:dyDescent="0.2">
      <c r="A50" s="25" t="s">
        <v>101</v>
      </c>
      <c r="B50" s="26" t="s">
        <v>102</v>
      </c>
      <c r="C50" s="27">
        <f t="shared" si="0"/>
        <v>0</v>
      </c>
      <c r="D50" s="33"/>
      <c r="E50" s="29"/>
      <c r="F50" s="29"/>
    </row>
    <row r="51" spans="1:6" s="18" customFormat="1" ht="12" customHeight="1" thickBot="1" x14ac:dyDescent="0.25">
      <c r="A51" s="34" t="s">
        <v>103</v>
      </c>
      <c r="B51" s="35" t="s">
        <v>104</v>
      </c>
      <c r="C51" s="36">
        <f t="shared" si="0"/>
        <v>0</v>
      </c>
      <c r="D51" s="39"/>
      <c r="E51" s="40"/>
      <c r="F51" s="40"/>
    </row>
    <row r="52" spans="1:6" s="18" customFormat="1" ht="12" customHeight="1" thickBot="1" x14ac:dyDescent="0.25">
      <c r="A52" s="13" t="s">
        <v>105</v>
      </c>
      <c r="B52" s="14" t="s">
        <v>106</v>
      </c>
      <c r="C52" s="15">
        <f t="shared" si="0"/>
        <v>1566000</v>
      </c>
      <c r="D52" s="16">
        <f>SUM(D53:D55)</f>
        <v>1566000</v>
      </c>
      <c r="E52" s="17">
        <f>SUM(E53:E55)</f>
        <v>0</v>
      </c>
      <c r="F52" s="17">
        <f>SUM(F53:F55)</f>
        <v>0</v>
      </c>
    </row>
    <row r="53" spans="1:6" s="18" customFormat="1" ht="12" customHeight="1" x14ac:dyDescent="0.2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 x14ac:dyDescent="0.2">
      <c r="A54" s="25" t="s">
        <v>109</v>
      </c>
      <c r="B54" s="26" t="s">
        <v>110</v>
      </c>
      <c r="C54" s="27">
        <f t="shared" si="0"/>
        <v>1566000</v>
      </c>
      <c r="D54" s="33">
        <v>1566000</v>
      </c>
      <c r="E54" s="29"/>
      <c r="F54" s="29"/>
    </row>
    <row r="55" spans="1:6" s="18" customFormat="1" ht="12" customHeight="1" x14ac:dyDescent="0.2">
      <c r="A55" s="25" t="s">
        <v>111</v>
      </c>
      <c r="B55" s="26" t="s">
        <v>112</v>
      </c>
      <c r="C55" s="27">
        <f t="shared" si="0"/>
        <v>0</v>
      </c>
      <c r="D55" s="33"/>
      <c r="E55" s="29"/>
      <c r="F55" s="29"/>
    </row>
    <row r="56" spans="1:6" s="18" customFormat="1" ht="12" customHeight="1" thickBot="1" x14ac:dyDescent="0.25">
      <c r="A56" s="34" t="s">
        <v>113</v>
      </c>
      <c r="B56" s="35" t="s">
        <v>114</v>
      </c>
      <c r="C56" s="36">
        <f t="shared" si="0"/>
        <v>0</v>
      </c>
      <c r="D56" s="48"/>
      <c r="E56" s="49"/>
      <c r="F56" s="49"/>
    </row>
    <row r="57" spans="1:6" s="18" customFormat="1" ht="12" customHeight="1" thickBot="1" x14ac:dyDescent="0.25">
      <c r="A57" s="13" t="s">
        <v>115</v>
      </c>
      <c r="B57" s="37" t="s">
        <v>116</v>
      </c>
      <c r="C57" s="15">
        <f t="shared" si="0"/>
        <v>1200000</v>
      </c>
      <c r="D57" s="16">
        <f>SUM(D58:D60)</f>
        <v>1200000</v>
      </c>
      <c r="E57" s="17">
        <f>SUM(E58:E60)</f>
        <v>0</v>
      </c>
      <c r="F57" s="17">
        <f>SUM(F58:F60)</f>
        <v>0</v>
      </c>
    </row>
    <row r="58" spans="1:6" s="18" customFormat="1" ht="12" customHeight="1" x14ac:dyDescent="0.2">
      <c r="A58" s="19" t="s">
        <v>117</v>
      </c>
      <c r="B58" s="20" t="s">
        <v>118</v>
      </c>
      <c r="C58" s="21">
        <f t="shared" si="0"/>
        <v>0</v>
      </c>
      <c r="D58" s="33"/>
      <c r="E58" s="29"/>
      <c r="F58" s="29"/>
    </row>
    <row r="59" spans="1:6" s="18" customFormat="1" ht="12" customHeight="1" x14ac:dyDescent="0.2">
      <c r="A59" s="25" t="s">
        <v>119</v>
      </c>
      <c r="B59" s="26" t="s">
        <v>120</v>
      </c>
      <c r="C59" s="27">
        <f t="shared" si="0"/>
        <v>0</v>
      </c>
      <c r="D59" s="33"/>
      <c r="E59" s="29"/>
      <c r="F59" s="29"/>
    </row>
    <row r="60" spans="1:6" s="18" customFormat="1" ht="12" customHeight="1" x14ac:dyDescent="0.2">
      <c r="A60" s="25" t="s">
        <v>121</v>
      </c>
      <c r="B60" s="26" t="s">
        <v>122</v>
      </c>
      <c r="C60" s="27">
        <f t="shared" si="0"/>
        <v>1200000</v>
      </c>
      <c r="D60" s="33">
        <v>1200000</v>
      </c>
      <c r="E60" s="29"/>
      <c r="F60" s="29"/>
    </row>
    <row r="61" spans="1:6" s="18" customFormat="1" ht="12" customHeight="1" thickBot="1" x14ac:dyDescent="0.25">
      <c r="A61" s="34" t="s">
        <v>123</v>
      </c>
      <c r="B61" s="35" t="s">
        <v>124</v>
      </c>
      <c r="C61" s="36">
        <f t="shared" si="0"/>
        <v>0</v>
      </c>
      <c r="D61" s="33"/>
      <c r="E61" s="29"/>
      <c r="F61" s="29"/>
    </row>
    <row r="62" spans="1:6" s="18" customFormat="1" ht="12" customHeight="1" thickBot="1" x14ac:dyDescent="0.25">
      <c r="A62" s="53" t="s">
        <v>125</v>
      </c>
      <c r="B62" s="14" t="s">
        <v>126</v>
      </c>
      <c r="C62" s="15">
        <f t="shared" si="0"/>
        <v>737944197</v>
      </c>
      <c r="D62" s="44">
        <f>+D5+D12+D19+D26+D34+D46+D52+D57</f>
        <v>519617795</v>
      </c>
      <c r="E62" s="15">
        <f>+E5+E12+E19+E26+E34+E46+E52+E57</f>
        <v>635000</v>
      </c>
      <c r="F62" s="15">
        <f>+F5+F12+F19+F26+F34+F46+F52+F57</f>
        <v>217691402</v>
      </c>
    </row>
    <row r="63" spans="1:6" s="18" customFormat="1" ht="12" customHeight="1" thickBot="1" x14ac:dyDescent="0.25">
      <c r="A63" s="54" t="s">
        <v>127</v>
      </c>
      <c r="B63" s="37" t="s">
        <v>128</v>
      </c>
      <c r="C63" s="15">
        <f t="shared" si="0"/>
        <v>182000000</v>
      </c>
      <c r="D63" s="16">
        <f>SUM(D64:D66)</f>
        <v>182000000</v>
      </c>
      <c r="E63" s="17">
        <f>SUM(E64:E66)</f>
        <v>0</v>
      </c>
      <c r="F63" s="41">
        <f>SUM(F64:F66)</f>
        <v>0</v>
      </c>
    </row>
    <row r="64" spans="1:6" s="18" customFormat="1" ht="12" customHeight="1" x14ac:dyDescent="0.2">
      <c r="A64" s="19" t="s">
        <v>129</v>
      </c>
      <c r="B64" s="20" t="s">
        <v>130</v>
      </c>
      <c r="C64" s="21">
        <f t="shared" si="0"/>
        <v>82000000</v>
      </c>
      <c r="D64" s="55">
        <f>44100000+37900000</f>
        <v>82000000</v>
      </c>
      <c r="E64" s="29"/>
      <c r="F64" s="29">
        <v>0</v>
      </c>
    </row>
    <row r="65" spans="1:6" s="18" customFormat="1" ht="12" customHeight="1" x14ac:dyDescent="0.2">
      <c r="A65" s="25" t="s">
        <v>131</v>
      </c>
      <c r="B65" s="26" t="s">
        <v>132</v>
      </c>
      <c r="C65" s="27">
        <f t="shared" si="0"/>
        <v>100000000</v>
      </c>
      <c r="D65" s="33">
        <v>100000000</v>
      </c>
      <c r="E65" s="29"/>
      <c r="F65" s="29"/>
    </row>
    <row r="66" spans="1:6" s="18" customFormat="1" ht="12" customHeight="1" thickBot="1" x14ac:dyDescent="0.25">
      <c r="A66" s="34" t="s">
        <v>133</v>
      </c>
      <c r="B66" s="56" t="s">
        <v>134</v>
      </c>
      <c r="C66" s="36">
        <f t="shared" si="0"/>
        <v>0</v>
      </c>
      <c r="D66" s="33"/>
      <c r="E66" s="29"/>
      <c r="F66" s="29"/>
    </row>
    <row r="67" spans="1:6" s="18" customFormat="1" ht="12" customHeight="1" thickBot="1" x14ac:dyDescent="0.25">
      <c r="A67" s="54" t="s">
        <v>135</v>
      </c>
      <c r="B67" s="37" t="s">
        <v>136</v>
      </c>
      <c r="C67" s="41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 x14ac:dyDescent="0.2">
      <c r="A68" s="19" t="s">
        <v>137</v>
      </c>
      <c r="B68" s="20" t="s">
        <v>138</v>
      </c>
      <c r="C68" s="21">
        <f t="shared" si="0"/>
        <v>0</v>
      </c>
      <c r="D68" s="33"/>
      <c r="E68" s="29"/>
      <c r="F68" s="29"/>
    </row>
    <row r="69" spans="1:6" s="18" customFormat="1" ht="12" customHeight="1" x14ac:dyDescent="0.2">
      <c r="A69" s="25" t="s">
        <v>139</v>
      </c>
      <c r="B69" s="26" t="s">
        <v>140</v>
      </c>
      <c r="C69" s="27">
        <f t="shared" ref="C69:C87" si="1">SUM(D69:F69)</f>
        <v>0</v>
      </c>
      <c r="D69" s="33"/>
      <c r="E69" s="29"/>
      <c r="F69" s="29"/>
    </row>
    <row r="70" spans="1:6" s="18" customFormat="1" ht="12" customHeight="1" x14ac:dyDescent="0.2">
      <c r="A70" s="25" t="s">
        <v>141</v>
      </c>
      <c r="B70" s="26" t="s">
        <v>142</v>
      </c>
      <c r="C70" s="27">
        <f t="shared" si="1"/>
        <v>0</v>
      </c>
      <c r="D70" s="33"/>
      <c r="E70" s="29"/>
      <c r="F70" s="29"/>
    </row>
    <row r="71" spans="1:6" s="18" customFormat="1" ht="12" customHeight="1" thickBot="1" x14ac:dyDescent="0.25">
      <c r="A71" s="34" t="s">
        <v>143</v>
      </c>
      <c r="B71" s="35" t="s">
        <v>144</v>
      </c>
      <c r="C71" s="36">
        <f t="shared" si="1"/>
        <v>0</v>
      </c>
      <c r="D71" s="33"/>
      <c r="E71" s="29"/>
      <c r="F71" s="29"/>
    </row>
    <row r="72" spans="1:6" s="18" customFormat="1" ht="12" customHeight="1" thickBot="1" x14ac:dyDescent="0.25">
      <c r="A72" s="54" t="s">
        <v>145</v>
      </c>
      <c r="B72" s="37" t="s">
        <v>146</v>
      </c>
      <c r="C72" s="15">
        <f t="shared" si="1"/>
        <v>418046</v>
      </c>
      <c r="D72" s="16">
        <f>SUM(D73:D74)</f>
        <v>0</v>
      </c>
      <c r="E72" s="17">
        <f>SUM(E73:E74)</f>
        <v>0</v>
      </c>
      <c r="F72" s="17">
        <f>SUM(F73:F74)</f>
        <v>418046</v>
      </c>
    </row>
    <row r="73" spans="1:6" s="18" customFormat="1" ht="12" customHeight="1" x14ac:dyDescent="0.2">
      <c r="A73" s="19" t="s">
        <v>147</v>
      </c>
      <c r="B73" s="20" t="s">
        <v>148</v>
      </c>
      <c r="C73" s="21">
        <f t="shared" si="1"/>
        <v>418046</v>
      </c>
      <c r="D73" s="33"/>
      <c r="E73" s="29"/>
      <c r="F73" s="29">
        <v>418046</v>
      </c>
    </row>
    <row r="74" spans="1:6" s="18" customFormat="1" ht="12" customHeight="1" thickBot="1" x14ac:dyDescent="0.25">
      <c r="A74" s="34" t="s">
        <v>149</v>
      </c>
      <c r="B74" s="35" t="s">
        <v>150</v>
      </c>
      <c r="C74" s="36">
        <f t="shared" si="1"/>
        <v>0</v>
      </c>
      <c r="D74" s="33"/>
      <c r="E74" s="29"/>
      <c r="F74" s="29"/>
    </row>
    <row r="75" spans="1:6" s="18" customFormat="1" ht="12" customHeight="1" thickBot="1" x14ac:dyDescent="0.25">
      <c r="A75" s="54" t="s">
        <v>151</v>
      </c>
      <c r="B75" s="37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 x14ac:dyDescent="0.2">
      <c r="A76" s="19" t="s">
        <v>153</v>
      </c>
      <c r="B76" s="20" t="s">
        <v>154</v>
      </c>
      <c r="C76" s="21">
        <f t="shared" si="1"/>
        <v>0</v>
      </c>
      <c r="D76" s="33"/>
      <c r="E76" s="29"/>
      <c r="F76" s="29"/>
    </row>
    <row r="77" spans="1:6" s="18" customFormat="1" ht="12" customHeight="1" x14ac:dyDescent="0.2">
      <c r="A77" s="25" t="s">
        <v>155</v>
      </c>
      <c r="B77" s="26" t="s">
        <v>156</v>
      </c>
      <c r="C77" s="27">
        <f t="shared" si="1"/>
        <v>0</v>
      </c>
      <c r="D77" s="33"/>
      <c r="E77" s="29"/>
      <c r="F77" s="29"/>
    </row>
    <row r="78" spans="1:6" s="18" customFormat="1" ht="12" customHeight="1" thickBot="1" x14ac:dyDescent="0.25">
      <c r="A78" s="34" t="s">
        <v>157</v>
      </c>
      <c r="B78" s="35" t="s">
        <v>158</v>
      </c>
      <c r="C78" s="36">
        <f t="shared" si="1"/>
        <v>0</v>
      </c>
      <c r="D78" s="33"/>
      <c r="E78" s="29"/>
      <c r="F78" s="29"/>
    </row>
    <row r="79" spans="1:6" s="18" customFormat="1" ht="12" customHeight="1" thickBot="1" x14ac:dyDescent="0.25">
      <c r="A79" s="54" t="s">
        <v>159</v>
      </c>
      <c r="B79" s="37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 x14ac:dyDescent="0.2">
      <c r="A80" s="57" t="s">
        <v>161</v>
      </c>
      <c r="B80" s="20" t="s">
        <v>162</v>
      </c>
      <c r="C80" s="21">
        <f t="shared" si="1"/>
        <v>0</v>
      </c>
      <c r="D80" s="33"/>
      <c r="E80" s="29"/>
      <c r="F80" s="29"/>
    </row>
    <row r="81" spans="1:6" s="18" customFormat="1" ht="12" customHeight="1" x14ac:dyDescent="0.2">
      <c r="A81" s="58" t="s">
        <v>163</v>
      </c>
      <c r="B81" s="26" t="s">
        <v>164</v>
      </c>
      <c r="C81" s="27">
        <f t="shared" si="1"/>
        <v>0</v>
      </c>
      <c r="D81" s="33"/>
      <c r="E81" s="29"/>
      <c r="F81" s="29"/>
    </row>
    <row r="82" spans="1:6" s="18" customFormat="1" ht="12" customHeight="1" x14ac:dyDescent="0.2">
      <c r="A82" s="58" t="s">
        <v>165</v>
      </c>
      <c r="B82" s="26" t="s">
        <v>166</v>
      </c>
      <c r="C82" s="27">
        <f t="shared" si="1"/>
        <v>0</v>
      </c>
      <c r="D82" s="33"/>
      <c r="E82" s="29"/>
      <c r="F82" s="29"/>
    </row>
    <row r="83" spans="1:6" s="18" customFormat="1" ht="12" customHeight="1" thickBot="1" x14ac:dyDescent="0.25">
      <c r="A83" s="59" t="s">
        <v>167</v>
      </c>
      <c r="B83" s="35" t="s">
        <v>168</v>
      </c>
      <c r="C83" s="36">
        <f t="shared" si="1"/>
        <v>0</v>
      </c>
      <c r="D83" s="33"/>
      <c r="E83" s="29"/>
      <c r="F83" s="29"/>
    </row>
    <row r="84" spans="1:6" s="18" customFormat="1" ht="12" customHeight="1" thickBot="1" x14ac:dyDescent="0.25">
      <c r="A84" s="54" t="s">
        <v>169</v>
      </c>
      <c r="B84" s="37" t="s">
        <v>170</v>
      </c>
      <c r="C84" s="17">
        <f t="shared" si="1"/>
        <v>0</v>
      </c>
      <c r="D84" s="60"/>
      <c r="E84" s="61"/>
      <c r="F84" s="61"/>
    </row>
    <row r="85" spans="1:6" s="18" customFormat="1" ht="13.5" customHeight="1" thickBot="1" x14ac:dyDescent="0.25">
      <c r="A85" s="54" t="s">
        <v>171</v>
      </c>
      <c r="B85" s="37" t="s">
        <v>172</v>
      </c>
      <c r="C85" s="17">
        <f t="shared" si="1"/>
        <v>0</v>
      </c>
      <c r="D85" s="60"/>
      <c r="E85" s="61"/>
      <c r="F85" s="61"/>
    </row>
    <row r="86" spans="1:6" s="18" customFormat="1" ht="15.75" customHeight="1" thickBot="1" x14ac:dyDescent="0.25">
      <c r="A86" s="54" t="s">
        <v>173</v>
      </c>
      <c r="B86" s="62" t="s">
        <v>174</v>
      </c>
      <c r="C86" s="17">
        <f t="shared" si="1"/>
        <v>182418046</v>
      </c>
      <c r="D86" s="44">
        <f>+D63+D67+D72+D75+D79+D85+D84</f>
        <v>182000000</v>
      </c>
      <c r="E86" s="15">
        <f>+E63+E67+E72+E75+E79+E85+E84</f>
        <v>0</v>
      </c>
      <c r="F86" s="15">
        <f>+F63+F67+F72+F75+F79+F85+F84</f>
        <v>418046</v>
      </c>
    </row>
    <row r="87" spans="1:6" s="18" customFormat="1" ht="16.5" customHeight="1" thickBot="1" x14ac:dyDescent="0.25">
      <c r="A87" s="63" t="s">
        <v>175</v>
      </c>
      <c r="B87" s="64" t="s">
        <v>176</v>
      </c>
      <c r="C87" s="17">
        <f t="shared" si="1"/>
        <v>920362243</v>
      </c>
      <c r="D87" s="44">
        <f>+D62+D86</f>
        <v>701617795</v>
      </c>
      <c r="E87" s="15">
        <f>+E62+E86</f>
        <v>635000</v>
      </c>
      <c r="F87" s="15">
        <f>+F62+F86</f>
        <v>218109448</v>
      </c>
    </row>
    <row r="88" spans="1:6" s="18" customFormat="1" ht="83.25" customHeight="1" x14ac:dyDescent="0.2">
      <c r="A88" s="65"/>
      <c r="B88" s="66"/>
      <c r="C88" s="67"/>
    </row>
    <row r="89" spans="1:6" ht="16.5" customHeight="1" x14ac:dyDescent="0.25">
      <c r="A89" s="1" t="s">
        <v>177</v>
      </c>
      <c r="B89" s="1"/>
      <c r="C89" s="1"/>
    </row>
    <row r="90" spans="1:6" s="70" customFormat="1" ht="16.5" customHeight="1" thickBot="1" x14ac:dyDescent="0.3">
      <c r="A90" s="68" t="s">
        <v>178</v>
      </c>
      <c r="B90" s="68"/>
      <c r="C90" s="69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2017. évi előirányzat</v>
      </c>
    </row>
    <row r="92" spans="1:6" s="12" customFormat="1" ht="12" customHeight="1" thickBot="1" x14ac:dyDescent="0.25">
      <c r="A92" s="71" t="s">
        <v>8</v>
      </c>
      <c r="B92" s="72" t="s">
        <v>9</v>
      </c>
      <c r="C92" s="73" t="s">
        <v>10</v>
      </c>
    </row>
    <row r="93" spans="1:6" ht="12" customHeight="1" thickBot="1" x14ac:dyDescent="0.3">
      <c r="A93" s="74" t="s">
        <v>11</v>
      </c>
      <c r="B93" s="75" t="s">
        <v>180</v>
      </c>
      <c r="C93" s="17">
        <f t="shared" ref="C93:C154" si="2">SUM(D93:F93)</f>
        <v>686565738</v>
      </c>
      <c r="D93" s="76">
        <f>+D94+D95+D96+D97+D98+D111</f>
        <v>122173294</v>
      </c>
      <c r="E93" s="77">
        <f>+E94+E95+E96+E97+E98+E111</f>
        <v>4419000</v>
      </c>
      <c r="F93" s="17">
        <f>F94+F95+F96+F97+F98+F111</f>
        <v>559973444</v>
      </c>
    </row>
    <row r="94" spans="1:6" ht="12" customHeight="1" x14ac:dyDescent="0.25">
      <c r="A94" s="78" t="s">
        <v>13</v>
      </c>
      <c r="B94" s="79" t="s">
        <v>181</v>
      </c>
      <c r="C94" s="50">
        <f t="shared" si="2"/>
        <v>325934053</v>
      </c>
      <c r="D94" s="80">
        <f>310000+175000+172000+24000+3882000+3749000-282000+589000+24000+76000+2550000+416250+2550648+481496+3435648+3375000+515000+4000+6730000+750000+2921000-1000000+15800+15000</f>
        <v>31478842</v>
      </c>
      <c r="E94" s="81"/>
      <c r="F94" s="81">
        <f>258452451+7750306+28252454</f>
        <v>294455211</v>
      </c>
    </row>
    <row r="95" spans="1:6" ht="12" customHeight="1" x14ac:dyDescent="0.25">
      <c r="A95" s="25" t="s">
        <v>15</v>
      </c>
      <c r="B95" s="82" t="s">
        <v>182</v>
      </c>
      <c r="C95" s="32">
        <f t="shared" si="2"/>
        <v>77004687</v>
      </c>
      <c r="D95" s="33">
        <f>62000+33000+48000+808000+1652000-63900+117000+10800+37984+561000-41845+554400+765067+210221+911250+102000+1460052+149000+578359+1000000+6910+2970</f>
        <v>8964268</v>
      </c>
      <c r="E95" s="29"/>
      <c r="F95" s="29">
        <f>60280532+1688942+6070945</f>
        <v>68040419</v>
      </c>
    </row>
    <row r="96" spans="1:6" ht="12" customHeight="1" x14ac:dyDescent="0.25">
      <c r="A96" s="25" t="s">
        <v>17</v>
      </c>
      <c r="B96" s="82" t="s">
        <v>183</v>
      </c>
      <c r="C96" s="32">
        <f t="shared" si="2"/>
        <v>269916994</v>
      </c>
      <c r="D96" s="39">
        <f>4801000+800001+376000+120000+386000+50000+18800+32000+22000+11212000+1682000+295900+401000+411000+1600000+26600000+7585000+1232300+80000-29210-800001+1025256+1035000+143504+138750-19000000-4000+8134750+8729191+115500+400000+2110440+4266+1260524+3189+1946520+5101500</f>
        <v>68020180</v>
      </c>
      <c r="E96" s="40">
        <v>4419000</v>
      </c>
      <c r="F96" s="29">
        <f>196774214-59900+635000+128500</f>
        <v>197477814</v>
      </c>
    </row>
    <row r="97" spans="1:6" ht="12" customHeight="1" x14ac:dyDescent="0.25">
      <c r="A97" s="25" t="s">
        <v>19</v>
      </c>
      <c r="B97" s="82" t="s">
        <v>184</v>
      </c>
      <c r="C97" s="27">
        <f t="shared" si="2"/>
        <v>0</v>
      </c>
      <c r="D97" s="39"/>
      <c r="E97" s="40"/>
      <c r="F97" s="29"/>
    </row>
    <row r="98" spans="1:6" ht="12" customHeight="1" x14ac:dyDescent="0.25">
      <c r="A98" s="25" t="s">
        <v>185</v>
      </c>
      <c r="B98" s="83" t="s">
        <v>186</v>
      </c>
      <c r="C98" s="27">
        <f t="shared" si="2"/>
        <v>13710004</v>
      </c>
      <c r="D98" s="39">
        <f>SUM(D99:D110)</f>
        <v>13710004</v>
      </c>
      <c r="E98" s="40">
        <f>SUM(E99:E110)</f>
        <v>0</v>
      </c>
      <c r="F98" s="40"/>
    </row>
    <row r="99" spans="1:6" ht="12" customHeight="1" x14ac:dyDescent="0.25">
      <c r="A99" s="25" t="s">
        <v>23</v>
      </c>
      <c r="B99" s="82" t="s">
        <v>187</v>
      </c>
      <c r="C99" s="27">
        <f t="shared" si="2"/>
        <v>2799004</v>
      </c>
      <c r="D99" s="39">
        <f>2792500+6504</f>
        <v>2799004</v>
      </c>
      <c r="E99" s="40"/>
      <c r="F99" s="40"/>
    </row>
    <row r="100" spans="1:6" ht="12" customHeight="1" x14ac:dyDescent="0.25">
      <c r="A100" s="25" t="s">
        <v>188</v>
      </c>
      <c r="B100" s="84" t="s">
        <v>189</v>
      </c>
      <c r="C100" s="27">
        <f t="shared" si="2"/>
        <v>0</v>
      </c>
      <c r="D100" s="39"/>
      <c r="E100" s="40"/>
      <c r="F100" s="40"/>
    </row>
    <row r="101" spans="1:6" ht="12" customHeight="1" x14ac:dyDescent="0.25">
      <c r="A101" s="25" t="s">
        <v>190</v>
      </c>
      <c r="B101" s="84" t="s">
        <v>191</v>
      </c>
      <c r="C101" s="27">
        <f t="shared" si="2"/>
        <v>0</v>
      </c>
      <c r="D101" s="39"/>
      <c r="E101" s="40"/>
      <c r="F101" s="40"/>
    </row>
    <row r="102" spans="1:6" ht="12" customHeight="1" x14ac:dyDescent="0.25">
      <c r="A102" s="25" t="s">
        <v>192</v>
      </c>
      <c r="B102" s="85" t="s">
        <v>193</v>
      </c>
      <c r="C102" s="27">
        <f t="shared" si="2"/>
        <v>0</v>
      </c>
      <c r="D102" s="39"/>
      <c r="E102" s="40"/>
      <c r="F102" s="40"/>
    </row>
    <row r="103" spans="1:6" ht="12" customHeight="1" x14ac:dyDescent="0.25">
      <c r="A103" s="25" t="s">
        <v>194</v>
      </c>
      <c r="B103" s="86" t="s">
        <v>195</v>
      </c>
      <c r="C103" s="27">
        <f t="shared" si="2"/>
        <v>0</v>
      </c>
      <c r="D103" s="39"/>
      <c r="E103" s="40"/>
      <c r="F103" s="40"/>
    </row>
    <row r="104" spans="1:6" ht="12" customHeight="1" x14ac:dyDescent="0.25">
      <c r="A104" s="25" t="s">
        <v>196</v>
      </c>
      <c r="B104" s="86" t="s">
        <v>197</v>
      </c>
      <c r="C104" s="27">
        <f t="shared" si="2"/>
        <v>0</v>
      </c>
      <c r="D104" s="39"/>
      <c r="E104" s="40"/>
      <c r="F104" s="40"/>
    </row>
    <row r="105" spans="1:6" ht="12" customHeight="1" x14ac:dyDescent="0.25">
      <c r="A105" s="25" t="s">
        <v>198</v>
      </c>
      <c r="B105" s="85" t="s">
        <v>199</v>
      </c>
      <c r="C105" s="27">
        <f t="shared" si="2"/>
        <v>0</v>
      </c>
      <c r="D105" s="39"/>
      <c r="E105" s="40"/>
      <c r="F105" s="40"/>
    </row>
    <row r="106" spans="1:6" ht="12" customHeight="1" x14ac:dyDescent="0.25">
      <c r="A106" s="25" t="s">
        <v>200</v>
      </c>
      <c r="B106" s="85" t="s">
        <v>201</v>
      </c>
      <c r="C106" s="27">
        <f t="shared" si="2"/>
        <v>0</v>
      </c>
      <c r="D106" s="39"/>
      <c r="E106" s="40"/>
      <c r="F106" s="40"/>
    </row>
    <row r="107" spans="1:6" ht="12" customHeight="1" x14ac:dyDescent="0.25">
      <c r="A107" s="25" t="s">
        <v>202</v>
      </c>
      <c r="B107" s="86" t="s">
        <v>203</v>
      </c>
      <c r="C107" s="27">
        <f t="shared" si="2"/>
        <v>0</v>
      </c>
      <c r="D107" s="39"/>
      <c r="E107" s="40"/>
      <c r="F107" s="40"/>
    </row>
    <row r="108" spans="1:6" ht="12" customHeight="1" x14ac:dyDescent="0.25">
      <c r="A108" s="87" t="s">
        <v>204</v>
      </c>
      <c r="B108" s="84" t="s">
        <v>205</v>
      </c>
      <c r="C108" s="27">
        <f t="shared" si="2"/>
        <v>0</v>
      </c>
      <c r="D108" s="39"/>
      <c r="E108" s="40"/>
      <c r="F108" s="40"/>
    </row>
    <row r="109" spans="1:6" ht="12" customHeight="1" x14ac:dyDescent="0.25">
      <c r="A109" s="25" t="s">
        <v>206</v>
      </c>
      <c r="B109" s="84" t="s">
        <v>207</v>
      </c>
      <c r="C109" s="27">
        <f t="shared" si="2"/>
        <v>0</v>
      </c>
      <c r="D109" s="39"/>
      <c r="E109" s="40"/>
      <c r="F109" s="40"/>
    </row>
    <row r="110" spans="1:6" ht="12" customHeight="1" x14ac:dyDescent="0.25">
      <c r="A110" s="34" t="s">
        <v>208</v>
      </c>
      <c r="B110" s="84" t="s">
        <v>209</v>
      </c>
      <c r="C110" s="32">
        <f t="shared" si="2"/>
        <v>10911000</v>
      </c>
      <c r="D110" s="33">
        <f>5000000+800000+150000+50000+163000+4568000+100000+80000+3000000-3000000</f>
        <v>10911000</v>
      </c>
      <c r="E110" s="29"/>
      <c r="F110" s="88"/>
    </row>
    <row r="111" spans="1:6" ht="12" customHeight="1" x14ac:dyDescent="0.25">
      <c r="A111" s="25" t="s">
        <v>210</v>
      </c>
      <c r="B111" s="82" t="s">
        <v>211</v>
      </c>
      <c r="C111" s="27">
        <f t="shared" si="2"/>
        <v>0</v>
      </c>
      <c r="D111" s="28"/>
      <c r="E111" s="29"/>
      <c r="F111" s="30"/>
    </row>
    <row r="112" spans="1:6" ht="12" customHeight="1" x14ac:dyDescent="0.25">
      <c r="A112" s="25" t="s">
        <v>212</v>
      </c>
      <c r="B112" s="82" t="s">
        <v>213</v>
      </c>
      <c r="C112" s="27">
        <f t="shared" si="2"/>
        <v>0</v>
      </c>
      <c r="D112" s="48"/>
      <c r="E112" s="40"/>
      <c r="F112" s="30"/>
    </row>
    <row r="113" spans="1:6" ht="12" customHeight="1" thickBot="1" x14ac:dyDescent="0.3">
      <c r="A113" s="89" t="s">
        <v>214</v>
      </c>
      <c r="B113" s="90" t="s">
        <v>215</v>
      </c>
      <c r="C113" s="36">
        <f t="shared" si="2"/>
        <v>0</v>
      </c>
      <c r="D113" s="91"/>
      <c r="E113" s="92"/>
      <c r="F113" s="93"/>
    </row>
    <row r="114" spans="1:6" ht="12" customHeight="1" thickBot="1" x14ac:dyDescent="0.3">
      <c r="A114" s="94" t="s">
        <v>25</v>
      </c>
      <c r="B114" s="95" t="s">
        <v>216</v>
      </c>
      <c r="C114" s="15">
        <f t="shared" si="2"/>
        <v>241310939</v>
      </c>
      <c r="D114" s="16">
        <f>+D115+D117+D119</f>
        <v>238095779</v>
      </c>
      <c r="E114" s="17">
        <f>+E115+E117+E119</f>
        <v>0</v>
      </c>
      <c r="F114" s="96">
        <f>+F115+F117+F119</f>
        <v>3215160</v>
      </c>
    </row>
    <row r="115" spans="1:6" ht="12" customHeight="1" x14ac:dyDescent="0.25">
      <c r="A115" s="19" t="s">
        <v>27</v>
      </c>
      <c r="B115" s="82" t="s">
        <v>217</v>
      </c>
      <c r="C115" s="21">
        <f t="shared" si="2"/>
        <v>11280605</v>
      </c>
      <c r="D115" s="52">
        <f>2963001+300001+90200+301000+973976-300001+96110+2835000+310040+60000+127000+2430118+1200000-2921000-400000</f>
        <v>8065445</v>
      </c>
      <c r="E115" s="23"/>
      <c r="F115" s="23">
        <f>3155260+59900</f>
        <v>3215160</v>
      </c>
    </row>
    <row r="116" spans="1:6" ht="12" customHeight="1" x14ac:dyDescent="0.25">
      <c r="A116" s="19" t="s">
        <v>29</v>
      </c>
      <c r="B116" s="97" t="s">
        <v>218</v>
      </c>
      <c r="C116" s="27">
        <f t="shared" si="2"/>
        <v>0</v>
      </c>
      <c r="D116" s="52"/>
      <c r="E116" s="23"/>
      <c r="F116" s="23"/>
    </row>
    <row r="117" spans="1:6" ht="12" customHeight="1" x14ac:dyDescent="0.25">
      <c r="A117" s="19" t="s">
        <v>31</v>
      </c>
      <c r="B117" s="97" t="s">
        <v>219</v>
      </c>
      <c r="C117" s="27">
        <f t="shared" si="2"/>
        <v>229430334</v>
      </c>
      <c r="D117" s="28">
        <f>21000000+300001+18700651+189429682</f>
        <v>229430334</v>
      </c>
      <c r="E117" s="29"/>
      <c r="F117" s="29"/>
    </row>
    <row r="118" spans="1:6" ht="12" customHeight="1" x14ac:dyDescent="0.25">
      <c r="A118" s="19" t="s">
        <v>33</v>
      </c>
      <c r="B118" s="97" t="s">
        <v>220</v>
      </c>
      <c r="C118" s="27">
        <f t="shared" si="2"/>
        <v>189429682</v>
      </c>
      <c r="D118" s="28">
        <v>189429682</v>
      </c>
      <c r="E118" s="98"/>
      <c r="F118" s="33"/>
    </row>
    <row r="119" spans="1:6" ht="12" customHeight="1" x14ac:dyDescent="0.25">
      <c r="A119" s="19" t="s">
        <v>35</v>
      </c>
      <c r="B119" s="35" t="s">
        <v>221</v>
      </c>
      <c r="C119" s="27">
        <f t="shared" si="2"/>
        <v>600000</v>
      </c>
      <c r="D119" s="55">
        <f>SUM(D120:D127)</f>
        <v>600000</v>
      </c>
      <c r="E119" s="33"/>
      <c r="F119" s="33"/>
    </row>
    <row r="120" spans="1:6" ht="12" customHeight="1" x14ac:dyDescent="0.25">
      <c r="A120" s="19" t="s">
        <v>37</v>
      </c>
      <c r="B120" s="31" t="s">
        <v>222</v>
      </c>
      <c r="C120" s="27">
        <f t="shared" si="2"/>
        <v>0</v>
      </c>
      <c r="D120" s="55"/>
      <c r="E120" s="28"/>
      <c r="F120" s="28"/>
    </row>
    <row r="121" spans="1:6" ht="12" customHeight="1" x14ac:dyDescent="0.25">
      <c r="A121" s="19" t="s">
        <v>223</v>
      </c>
      <c r="B121" s="99" t="s">
        <v>224</v>
      </c>
      <c r="C121" s="27">
        <f t="shared" si="2"/>
        <v>0</v>
      </c>
      <c r="D121" s="55"/>
      <c r="E121" s="28"/>
      <c r="F121" s="28"/>
    </row>
    <row r="122" spans="1:6" x14ac:dyDescent="0.25">
      <c r="A122" s="19" t="s">
        <v>225</v>
      </c>
      <c r="B122" s="86" t="s">
        <v>197</v>
      </c>
      <c r="C122" s="27">
        <f t="shared" si="2"/>
        <v>0</v>
      </c>
      <c r="D122" s="55"/>
      <c r="E122" s="28"/>
      <c r="F122" s="28"/>
    </row>
    <row r="123" spans="1:6" ht="12" customHeight="1" x14ac:dyDescent="0.25">
      <c r="A123" s="19" t="s">
        <v>226</v>
      </c>
      <c r="B123" s="86" t="s">
        <v>227</v>
      </c>
      <c r="C123" s="27">
        <f t="shared" si="2"/>
        <v>0</v>
      </c>
      <c r="D123" s="55"/>
      <c r="E123" s="28"/>
      <c r="F123" s="28"/>
    </row>
    <row r="124" spans="1:6" ht="12" customHeight="1" x14ac:dyDescent="0.25">
      <c r="A124" s="19" t="s">
        <v>228</v>
      </c>
      <c r="B124" s="86" t="s">
        <v>229</v>
      </c>
      <c r="C124" s="27">
        <f t="shared" si="2"/>
        <v>0</v>
      </c>
      <c r="D124" s="55"/>
      <c r="E124" s="28"/>
      <c r="F124" s="28"/>
    </row>
    <row r="125" spans="1:6" ht="12" customHeight="1" x14ac:dyDescent="0.25">
      <c r="A125" s="19" t="s">
        <v>230</v>
      </c>
      <c r="B125" s="86" t="s">
        <v>203</v>
      </c>
      <c r="C125" s="27">
        <f t="shared" si="2"/>
        <v>0</v>
      </c>
      <c r="D125" s="55"/>
      <c r="E125" s="28"/>
      <c r="F125" s="28"/>
    </row>
    <row r="126" spans="1:6" ht="12" customHeight="1" x14ac:dyDescent="0.25">
      <c r="A126" s="19" t="s">
        <v>231</v>
      </c>
      <c r="B126" s="86" t="s">
        <v>232</v>
      </c>
      <c r="C126" s="27">
        <f t="shared" si="2"/>
        <v>0</v>
      </c>
      <c r="D126" s="55"/>
      <c r="E126" s="28"/>
      <c r="F126" s="28"/>
    </row>
    <row r="127" spans="1:6" ht="16.5" thickBot="1" x14ac:dyDescent="0.3">
      <c r="A127" s="87" t="s">
        <v>233</v>
      </c>
      <c r="B127" s="86" t="s">
        <v>234</v>
      </c>
      <c r="C127" s="36">
        <f t="shared" si="2"/>
        <v>600000</v>
      </c>
      <c r="D127" s="100">
        <v>600000</v>
      </c>
      <c r="E127" s="39"/>
      <c r="F127" s="39"/>
    </row>
    <row r="128" spans="1:6" ht="12" customHeight="1" thickBot="1" x14ac:dyDescent="0.3">
      <c r="A128" s="13" t="s">
        <v>39</v>
      </c>
      <c r="B128" s="101" t="s">
        <v>235</v>
      </c>
      <c r="C128" s="15">
        <f t="shared" si="2"/>
        <v>927876677</v>
      </c>
      <c r="D128" s="16">
        <f>+D93+D114</f>
        <v>360269073</v>
      </c>
      <c r="E128" s="17">
        <f>+E93+E114</f>
        <v>4419000</v>
      </c>
      <c r="F128" s="17">
        <f>+F93+F114</f>
        <v>563188604</v>
      </c>
    </row>
    <row r="129" spans="1:6" ht="12" customHeight="1" thickBot="1" x14ac:dyDescent="0.3">
      <c r="A129" s="13" t="s">
        <v>236</v>
      </c>
      <c r="B129" s="101" t="s">
        <v>237</v>
      </c>
      <c r="C129" s="15">
        <f t="shared" si="2"/>
        <v>103161000</v>
      </c>
      <c r="D129" s="16">
        <f>+D130+D131+D132</f>
        <v>103161000</v>
      </c>
      <c r="E129" s="17">
        <f>+E130+E131+E132</f>
        <v>0</v>
      </c>
      <c r="F129" s="17">
        <f>+F130+F131+F132</f>
        <v>0</v>
      </c>
    </row>
    <row r="130" spans="1:6" ht="12" customHeight="1" x14ac:dyDescent="0.25">
      <c r="A130" s="19" t="s">
        <v>55</v>
      </c>
      <c r="B130" s="97" t="s">
        <v>238</v>
      </c>
      <c r="C130" s="21">
        <f t="shared" si="2"/>
        <v>3161000</v>
      </c>
      <c r="D130" s="33">
        <v>3161000</v>
      </c>
      <c r="E130" s="33"/>
      <c r="F130" s="33"/>
    </row>
    <row r="131" spans="1:6" ht="12" customHeight="1" x14ac:dyDescent="0.25">
      <c r="A131" s="19" t="s">
        <v>63</v>
      </c>
      <c r="B131" s="97" t="s">
        <v>239</v>
      </c>
      <c r="C131" s="27">
        <f t="shared" si="2"/>
        <v>100000000</v>
      </c>
      <c r="D131" s="28">
        <v>100000000</v>
      </c>
      <c r="E131" s="28"/>
      <c r="F131" s="28"/>
    </row>
    <row r="132" spans="1:6" ht="12" customHeight="1" thickBot="1" x14ac:dyDescent="0.3">
      <c r="A132" s="87" t="s">
        <v>65</v>
      </c>
      <c r="B132" s="97" t="s">
        <v>240</v>
      </c>
      <c r="C132" s="36">
        <f t="shared" si="2"/>
        <v>0</v>
      </c>
      <c r="D132" s="28"/>
      <c r="E132" s="28"/>
      <c r="F132" s="28"/>
    </row>
    <row r="133" spans="1:6" ht="12" customHeight="1" thickBot="1" x14ac:dyDescent="0.3">
      <c r="A133" s="13" t="s">
        <v>69</v>
      </c>
      <c r="B133" s="101" t="s">
        <v>241</v>
      </c>
      <c r="C133" s="41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 x14ac:dyDescent="0.25">
      <c r="A134" s="19" t="s">
        <v>71</v>
      </c>
      <c r="B134" s="102" t="s">
        <v>242</v>
      </c>
      <c r="C134" s="21">
        <f t="shared" si="2"/>
        <v>0</v>
      </c>
      <c r="D134" s="28"/>
      <c r="E134" s="28"/>
      <c r="F134" s="28"/>
    </row>
    <row r="135" spans="1:6" ht="12" customHeight="1" x14ac:dyDescent="0.25">
      <c r="A135" s="19" t="s">
        <v>73</v>
      </c>
      <c r="B135" s="102" t="s">
        <v>243</v>
      </c>
      <c r="C135" s="27">
        <f t="shared" si="2"/>
        <v>0</v>
      </c>
      <c r="D135" s="28"/>
      <c r="E135" s="28"/>
      <c r="F135" s="28"/>
    </row>
    <row r="136" spans="1:6" ht="12" customHeight="1" x14ac:dyDescent="0.25">
      <c r="A136" s="19" t="s">
        <v>75</v>
      </c>
      <c r="B136" s="102" t="s">
        <v>244</v>
      </c>
      <c r="C136" s="27">
        <f t="shared" si="2"/>
        <v>0</v>
      </c>
      <c r="D136" s="28"/>
      <c r="E136" s="28"/>
      <c r="F136" s="28"/>
    </row>
    <row r="137" spans="1:6" ht="12" customHeight="1" x14ac:dyDescent="0.25">
      <c r="A137" s="19" t="s">
        <v>77</v>
      </c>
      <c r="B137" s="102" t="s">
        <v>245</v>
      </c>
      <c r="C137" s="27">
        <f t="shared" si="2"/>
        <v>0</v>
      </c>
      <c r="D137" s="28"/>
      <c r="E137" s="28"/>
      <c r="F137" s="28"/>
    </row>
    <row r="138" spans="1:6" ht="12" customHeight="1" x14ac:dyDescent="0.25">
      <c r="A138" s="19" t="s">
        <v>79</v>
      </c>
      <c r="B138" s="102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 x14ac:dyDescent="0.3">
      <c r="A139" s="87" t="s">
        <v>81</v>
      </c>
      <c r="B139" s="102" t="s">
        <v>247</v>
      </c>
      <c r="C139" s="36">
        <f t="shared" si="2"/>
        <v>0</v>
      </c>
      <c r="D139" s="28"/>
      <c r="E139" s="28"/>
      <c r="F139" s="28"/>
    </row>
    <row r="140" spans="1:6" ht="12" customHeight="1" thickBot="1" x14ac:dyDescent="0.3">
      <c r="A140" s="13" t="s">
        <v>93</v>
      </c>
      <c r="B140" s="101" t="s">
        <v>248</v>
      </c>
      <c r="C140" s="15">
        <f t="shared" si="2"/>
        <v>0</v>
      </c>
      <c r="D140" s="44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 x14ac:dyDescent="0.25">
      <c r="A141" s="19" t="s">
        <v>95</v>
      </c>
      <c r="B141" s="102" t="s">
        <v>249</v>
      </c>
      <c r="C141" s="21">
        <f t="shared" si="2"/>
        <v>0</v>
      </c>
      <c r="D141" s="28"/>
      <c r="E141" s="28"/>
      <c r="F141" s="28"/>
    </row>
    <row r="142" spans="1:6" ht="12" customHeight="1" x14ac:dyDescent="0.25">
      <c r="A142" s="19" t="s">
        <v>97</v>
      </c>
      <c r="B142" s="102" t="s">
        <v>250</v>
      </c>
      <c r="C142" s="27">
        <f t="shared" si="2"/>
        <v>0</v>
      </c>
      <c r="D142" s="28"/>
      <c r="E142" s="28"/>
      <c r="F142" s="28"/>
    </row>
    <row r="143" spans="1:6" ht="12" customHeight="1" x14ac:dyDescent="0.25">
      <c r="A143" s="19" t="s">
        <v>99</v>
      </c>
      <c r="B143" s="102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 x14ac:dyDescent="0.3">
      <c r="A144" s="87" t="s">
        <v>101</v>
      </c>
      <c r="B144" s="83" t="s">
        <v>252</v>
      </c>
      <c r="C144" s="36">
        <f t="shared" si="2"/>
        <v>0</v>
      </c>
      <c r="D144" s="28"/>
      <c r="E144" s="28"/>
      <c r="F144" s="28"/>
    </row>
    <row r="145" spans="1:9" ht="12" customHeight="1" thickBot="1" x14ac:dyDescent="0.3">
      <c r="A145" s="13" t="s">
        <v>253</v>
      </c>
      <c r="B145" s="101" t="s">
        <v>254</v>
      </c>
      <c r="C145" s="15">
        <f t="shared" si="2"/>
        <v>0</v>
      </c>
      <c r="D145" s="103">
        <f>+D146+D147+D148+D149+D150</f>
        <v>0</v>
      </c>
      <c r="E145" s="104">
        <f>+E146+E147+E148+E149+E150</f>
        <v>0</v>
      </c>
      <c r="F145" s="104">
        <f>SUM(F146:F150)</f>
        <v>0</v>
      </c>
    </row>
    <row r="146" spans="1:9" ht="12" customHeight="1" x14ac:dyDescent="0.25">
      <c r="A146" s="19" t="s">
        <v>107</v>
      </c>
      <c r="B146" s="102" t="s">
        <v>255</v>
      </c>
      <c r="C146" s="21">
        <f t="shared" si="2"/>
        <v>0</v>
      </c>
      <c r="D146" s="28"/>
      <c r="E146" s="28"/>
      <c r="F146" s="28"/>
    </row>
    <row r="147" spans="1:9" ht="12" customHeight="1" x14ac:dyDescent="0.25">
      <c r="A147" s="19" t="s">
        <v>109</v>
      </c>
      <c r="B147" s="102" t="s">
        <v>256</v>
      </c>
      <c r="C147" s="27">
        <f t="shared" si="2"/>
        <v>0</v>
      </c>
      <c r="D147" s="28"/>
      <c r="E147" s="28"/>
      <c r="F147" s="28"/>
    </row>
    <row r="148" spans="1:9" ht="12" customHeight="1" x14ac:dyDescent="0.25">
      <c r="A148" s="19" t="s">
        <v>111</v>
      </c>
      <c r="B148" s="102" t="s">
        <v>257</v>
      </c>
      <c r="C148" s="27">
        <f t="shared" si="2"/>
        <v>0</v>
      </c>
      <c r="D148" s="28"/>
      <c r="E148" s="28"/>
      <c r="F148" s="28"/>
    </row>
    <row r="149" spans="1:9" ht="12" customHeight="1" x14ac:dyDescent="0.25">
      <c r="A149" s="19" t="s">
        <v>113</v>
      </c>
      <c r="B149" s="102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 x14ac:dyDescent="0.3">
      <c r="A150" s="19" t="s">
        <v>259</v>
      </c>
      <c r="B150" s="102" t="s">
        <v>260</v>
      </c>
      <c r="C150" s="36">
        <f t="shared" si="2"/>
        <v>0</v>
      </c>
      <c r="D150" s="48"/>
      <c r="E150" s="48"/>
      <c r="F150" s="28"/>
    </row>
    <row r="151" spans="1:9" ht="12" customHeight="1" thickBot="1" x14ac:dyDescent="0.3">
      <c r="A151" s="13" t="s">
        <v>115</v>
      </c>
      <c r="B151" s="101" t="s">
        <v>261</v>
      </c>
      <c r="C151" s="17">
        <f t="shared" si="2"/>
        <v>0</v>
      </c>
      <c r="D151" s="103"/>
      <c r="E151" s="104"/>
      <c r="F151" s="105"/>
    </row>
    <row r="152" spans="1:9" ht="12" customHeight="1" thickBot="1" x14ac:dyDescent="0.3">
      <c r="A152" s="13" t="s">
        <v>262</v>
      </c>
      <c r="B152" s="101" t="s">
        <v>263</v>
      </c>
      <c r="C152" s="17">
        <f t="shared" si="2"/>
        <v>0</v>
      </c>
      <c r="D152" s="103"/>
      <c r="E152" s="104"/>
      <c r="F152" s="105"/>
    </row>
    <row r="153" spans="1:9" ht="15" customHeight="1" thickBot="1" x14ac:dyDescent="0.3">
      <c r="A153" s="13" t="s">
        <v>264</v>
      </c>
      <c r="B153" s="101" t="s">
        <v>265</v>
      </c>
      <c r="C153" s="17">
        <f t="shared" si="2"/>
        <v>103161000</v>
      </c>
      <c r="D153" s="106">
        <f>+D129+D133+D140+D145+D151+D152</f>
        <v>103161000</v>
      </c>
      <c r="E153" s="107">
        <f>+E129+E133+E140+E145+E151+E152</f>
        <v>0</v>
      </c>
      <c r="F153" s="107">
        <f>+F129+F133+F140+F145+F151+F152</f>
        <v>0</v>
      </c>
      <c r="G153" s="108"/>
      <c r="H153" s="108"/>
      <c r="I153" s="108"/>
    </row>
    <row r="154" spans="1:9" s="18" customFormat="1" ht="12.95" customHeight="1" thickBot="1" x14ac:dyDescent="0.25">
      <c r="A154" s="109" t="s">
        <v>266</v>
      </c>
      <c r="B154" s="110" t="s">
        <v>267</v>
      </c>
      <c r="C154" s="17">
        <f t="shared" si="2"/>
        <v>1031037677</v>
      </c>
      <c r="D154" s="106">
        <f>+D128+D153</f>
        <v>463430073</v>
      </c>
      <c r="E154" s="107">
        <f>+E128+E153</f>
        <v>4419000</v>
      </c>
      <c r="F154" s="107">
        <f>+F128+F153</f>
        <v>563188604</v>
      </c>
    </row>
    <row r="155" spans="1:9" ht="7.5" customHeight="1" x14ac:dyDescent="0.25"/>
    <row r="156" spans="1:9" x14ac:dyDescent="0.25">
      <c r="A156" s="112" t="s">
        <v>268</v>
      </c>
      <c r="B156" s="112"/>
      <c r="C156" s="112"/>
    </row>
    <row r="157" spans="1:9" ht="15" customHeight="1" thickBot="1" x14ac:dyDescent="0.3">
      <c r="A157" s="113" t="s">
        <v>269</v>
      </c>
      <c r="B157" s="113"/>
      <c r="C157" s="4" t="s">
        <v>1</v>
      </c>
    </row>
    <row r="158" spans="1:9" ht="13.5" customHeight="1" thickBot="1" x14ac:dyDescent="0.3">
      <c r="A158" s="13">
        <v>1</v>
      </c>
      <c r="B158" s="114" t="s">
        <v>270</v>
      </c>
      <c r="C158" s="17">
        <f>+C62-C128</f>
        <v>-189932480</v>
      </c>
    </row>
    <row r="159" spans="1:9" ht="27.75" customHeight="1" thickBot="1" x14ac:dyDescent="0.3">
      <c r="A159" s="13" t="s">
        <v>25</v>
      </c>
      <c r="B159" s="114" t="s">
        <v>271</v>
      </c>
      <c r="C159" s="17">
        <f>+C86-C153</f>
        <v>79257046</v>
      </c>
    </row>
    <row r="162" spans="4:4" x14ac:dyDescent="0.25">
      <c r="D162" s="108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ÖNKÉNT VÁLLALT FELADATAINAK MÉRLEGE
&amp;R&amp;"Times New Roman CE,Félkövér dőlt"&amp;11 3. melléklet a 30/2017.(XI.30.)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2017-12-04T10:57:59Z</dcterms:created>
  <dcterms:modified xsi:type="dcterms:W3CDTF">2017-12-04T10:57:59Z</dcterms:modified>
</cp:coreProperties>
</file>