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850" activeTab="4"/>
  </bookViews>
  <sheets>
    <sheet name="ÖSSZEFÜGGÉSEK" sheetId="1" r:id="rId1"/>
    <sheet name="1.sz.mell." sheetId="2" r:id="rId2"/>
    <sheet name="2.sz.mell." sheetId="3" r:id="rId3"/>
    <sheet name="3.sz.mell  " sheetId="4" r:id="rId4"/>
    <sheet name="4.sz.mell  " sheetId="5" r:id="rId5"/>
    <sheet name="ELLENŐRZÉS-1.sz.2.a.sz.2.b.sz." sheetId="6" r:id="rId6"/>
    <sheet name="5.sz.mell." sheetId="7" r:id="rId7"/>
    <sheet name="6. sz. mell" sheetId="8" r:id="rId8"/>
    <sheet name="7. sz. mell" sheetId="9" r:id="rId9"/>
    <sheet name="Munka1" sheetId="10" r:id="rId10"/>
    <sheet name="Munka2" sheetId="11" r:id="rId11"/>
  </sheets>
  <definedNames>
    <definedName name="_xlfn.IFERROR" hidden="1">#NAME?</definedName>
    <definedName name="_xlnm.Print_Titles" localSheetId="7">'6. sz. mell'!$2:$7</definedName>
    <definedName name="_xlnm.Print_Titles" localSheetId="8">'7. sz. mell'!$2:$7</definedName>
    <definedName name="_xlnm.Print_Area" localSheetId="1">'1.sz.mell.'!$A$1:$E$161</definedName>
    <definedName name="_xlnm.Print_Area" localSheetId="2">'2.sz.mell.'!$A$1:$E$161</definedName>
  </definedNames>
  <calcPr fullCalcOnLoad="1"/>
</workbook>
</file>

<file path=xl/sharedStrings.xml><?xml version="1.0" encoding="utf-8"?>
<sst xmlns="http://schemas.openxmlformats.org/spreadsheetml/2006/main" count="1532" uniqueCount="454">
  <si>
    <t>Beruházási (felhalmozási) kiadások előirányzata beruházásonként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</si>
  <si>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</si>
  <si>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</si>
  <si>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</si>
  <si>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</si>
  <si>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</si>
  <si>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</si>
  <si>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</si>
  <si>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</si>
  <si>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</si>
  <si>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</si>
  <si>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</si>
  <si>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</si>
  <si>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</si>
  <si>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</si>
  <si>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</si>
  <si>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</si>
  <si>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</si>
  <si>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</si>
  <si>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</si>
  <si>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</si>
  <si>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</si>
  <si>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</si>
  <si>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</si>
  <si>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</si>
  <si>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</si>
  <si>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</si>
  <si>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</si>
  <si>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</si>
  <si>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</si>
  <si>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</si>
  <si>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</si>
  <si>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</si>
  <si>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</si>
  <si>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</si>
  <si>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</si>
  <si>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</si>
  <si>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</si>
  <si>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</si>
  <si>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</si>
  <si>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</si>
  <si>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</si>
  <si>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</si>
  <si>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</si>
  <si>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</si>
  <si>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</si>
  <si>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</si>
  <si>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</si>
  <si>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</si>
  <si>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</si>
  <si>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</si>
  <si>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</si>
  <si>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</si>
  <si>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</si>
  <si>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</si>
  <si>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</si>
  <si>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</si>
  <si>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</si>
  <si>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</si>
  <si>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</si>
  <si>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</si>
  <si>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</si>
  <si>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</si>
  <si>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</si>
  <si>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</si>
  <si>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</si>
  <si>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</si>
  <si>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</si>
  <si>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</si>
  <si>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</si>
  <si>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</si>
  <si>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</si>
  <si>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</si>
  <si>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</si>
  <si>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</si>
  <si>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</si>
  <si>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</si>
  <si>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</si>
  <si>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</si>
  <si>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</si>
  <si>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</si>
  <si>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</si>
  <si>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</si>
  <si>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</si>
  <si>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</si>
  <si>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</si>
  <si>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</si>
  <si>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</si>
  <si>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</si>
  <si>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</si>
  <si>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</si>
  <si>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</si>
  <si>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</si>
  <si>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</si>
  <si>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</si>
  <si>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</si>
  <si>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</si>
  <si>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</si>
  <si>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</si>
  <si>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</si>
  <si>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</si>
  <si>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</si>
  <si>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</si>
  <si>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</si>
  <si>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</si>
  <si>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</si>
  <si>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</si>
  <si>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</si>
  <si>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</si>
  <si>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</si>
  <si>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</si>
  <si>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</si>
  <si>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</si>
  <si>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</si>
  <si>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</si>
  <si>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</si>
  <si>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</si>
  <si>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</si>
  <si>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</si>
  <si>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</si>
  <si>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</si>
  <si>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</si>
  <si>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</si>
  <si>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</si>
  <si>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</si>
  <si>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</si>
  <si>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</si>
  <si>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</si>
  <si>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</si>
  <si>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</si>
  <si>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</si>
  <si>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</si>
  <si>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</si>
  <si>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</si>
  <si>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</si>
  <si>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</si>
  <si>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</si>
  <si>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</si>
  <si>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</si>
  <si>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</si>
  <si>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</si>
  <si>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</si>
  <si>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</si>
  <si>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</si>
  <si>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</si>
  <si>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</si>
  <si>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</si>
  <si>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</si>
  <si>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</si>
  <si>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</si>
  <si>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</si>
  <si>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</si>
  <si>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</si>
  <si>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</si>
  <si>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</si>
  <si>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</si>
  <si>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</si>
  <si>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</si>
  <si>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</si>
  <si>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</si>
  <si>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</si>
  <si>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</si>
  <si>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</si>
  <si>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</si>
  <si>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</si>
  <si>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</si>
  <si>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</si>
  <si>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</si>
  <si>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</si>
  <si>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</si>
  <si>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</si>
  <si>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</si>
  <si>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</si>
  <si>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</si>
  <si>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</si>
  <si>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</si>
  <si>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</si>
  <si>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</si>
  <si>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</si>
  <si>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</si>
  <si>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</si>
  <si>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</si>
  <si>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</si>
  <si>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</si>
  <si>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</si>
  <si>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</si>
  <si>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</si>
  <si>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</si>
  <si>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</si>
  <si>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</si>
  <si>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</si>
  <si>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</si>
  <si>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</si>
  <si>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</si>
  <si>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</si>
  <si>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</si>
  <si>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</si>
  <si>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</si>
  <si>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</si>
  <si>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</si>
  <si>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</si>
  <si>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</si>
  <si>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</si>
  <si>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</si>
  <si>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</si>
  <si>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</si>
  <si>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</si>
  <si>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</si>
  <si>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</si>
  <si>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</si>
  <si>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</si>
  <si>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</si>
  <si>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</si>
  <si>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</si>
  <si>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</si>
  <si>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</si>
  <si>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</si>
  <si>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</si>
  <si>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</si>
  <si>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</si>
  <si>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</si>
  <si>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</si>
  <si>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</si>
  <si>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</si>
  <si>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</si>
  <si>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</si>
  <si>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</si>
  <si>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</si>
  <si>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</si>
  <si>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</si>
  <si>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</si>
  <si>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</si>
  <si>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</si>
  <si>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</si>
  <si>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</si>
  <si>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</si>
  <si>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</si>
  <si>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</si>
  <si>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</si>
  <si>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</si>
  <si>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</si>
  <si>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</si>
  <si>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</si>
  <si>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</si>
  <si>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</si>
  <si>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</si>
  <si>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</si>
  <si>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</si>
  <si>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</si>
  <si>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</si>
  <si>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</si>
  <si>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</si>
  <si>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</si>
  <si>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</si>
  <si>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</si>
  <si>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</si>
  <si>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</si>
  <si>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</si>
  <si>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</si>
  <si>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</si>
  <si>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</si>
  <si>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</si>
  <si>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</si>
  <si>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</si>
  <si>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</si>
  <si>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</si>
  <si>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</si>
  <si>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</si>
  <si>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</si>
  <si>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</si>
  <si>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</si>
  <si>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</si>
  <si>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</si>
  <si>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</si>
  <si>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</si>
  <si>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</si>
  <si>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</si>
  <si>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</si>
  <si>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</si>
  <si>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</si>
  <si>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</si>
  <si>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</si>
  <si>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</si>
  <si>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</si>
  <si>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</si>
  <si>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</si>
  <si>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</si>
  <si>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</si>
  <si>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</si>
  <si>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</si>
  <si>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</si>
  <si>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</si>
  <si>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</si>
  <si>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</si>
  <si>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</si>
  <si>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</si>
  <si>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</si>
  <si>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</si>
  <si>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</si>
  <si>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</si>
  <si>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</si>
  <si>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</si>
  <si>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</si>
  <si>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</si>
  <si>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</si>
  <si>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</si>
  <si>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</si>
  <si>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</si>
  <si>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</si>
  <si>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</si>
  <si>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</si>
  <si>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</si>
  <si>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</si>
  <si>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</si>
  <si>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</si>
  <si>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</si>
  <si>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</si>
  <si>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</si>
  <si>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</si>
  <si>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</si>
  <si>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</si>
  <si>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</si>
  <si>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</si>
  <si>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</si>
  <si>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</si>
  <si>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</si>
  <si>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</si>
  <si>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</si>
  <si>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</si>
  <si>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</si>
  <si>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</si>
  <si>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</si>
  <si>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</si>
  <si>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</si>
  <si>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</si>
  <si>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</si>
  <si>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</si>
  <si>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</si>
  <si>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</si>
  <si>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</si>
  <si>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</si>
  <si>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</si>
  <si>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</si>
  <si>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</si>
  <si>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</si>
  <si>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</si>
  <si>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</si>
  <si>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</si>
  <si>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</si>
  <si>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</si>
  <si>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</si>
  <si>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</si>
  <si>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</si>
  <si>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</si>
  <si>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</si>
  <si>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</si>
  <si>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</si>
  <si>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</si>
  <si>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</si>
  <si>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</si>
  <si>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</si>
  <si>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</si>
  <si>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</si>
  <si>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</si>
  <si>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</si>
  <si>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</si>
  <si>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</si>
  <si>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</si>
  <si>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</si>
  <si>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</si>
  <si>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</si>
  <si>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</si>
  <si>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</si>
  <si>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</si>
  <si>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</si>
  <si>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</si>
  <si>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</si>
  <si>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</si>
  <si>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</si>
  <si>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</si>
  <si>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</si>
  <si>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</si>
  <si>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</si>
  <si>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</si>
  <si>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</si>
  <si>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</si>
  <si>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</si>
  <si>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</si>
  <si>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</si>
  <si>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</si>
  <si>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</si>
  <si>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</si>
  <si>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</si>
  <si>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</si>
  <si>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</si>
  <si>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</si>
  <si>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</si>
  <si>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</si>
  <si>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</si>
  <si>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</si>
  <si>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</si>
  <si>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</si>
  <si>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</si>
  <si>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</si>
  <si>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</si>
  <si>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</si>
  <si>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</si>
  <si>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</si>
  <si>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</si>
  <si>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</si>
  <si>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</si>
  <si>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</si>
  <si>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</si>
  <si>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</si>
  <si>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</si>
  <si>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</si>
  <si>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</si>
  <si>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</si>
  <si>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</si>
  <si>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</si>
  <si>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</si>
  <si>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</si>
  <si>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</si>
  <si>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</si>
  <si>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</si>
  <si>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</si>
  <si>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</si>
  <si>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</si>
  <si>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</si>
  <si>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</si>
  <si>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</si>
  <si>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</si>
  <si>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</si>
  <si>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</si>
  <si>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</si>
  <si>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</si>
  <si>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</si>
  <si>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</si>
  <si>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</si>
  <si>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</si>
  <si>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</si>
  <si>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</si>
  <si>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</si>
  <si>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</si>
  <si>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</si>
  <si>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Magánszemélyek kommunális adója</t>
  </si>
  <si>
    <t>Eleki Közös Hivatal eszközbeszerzés</t>
  </si>
  <si>
    <r>
      <t>"</t>
    </r>
    <r>
      <rPr>
        <sz val="8"/>
        <rFont val="Times New Roman CE"/>
        <family val="1"/>
      </rPr>
      <t xml:space="preserve">útőr" közfoglalkoztatási mintaprogram eszközbeszerzés </t>
    </r>
  </si>
  <si>
    <t>3. melléklet "2.1. melléklet "</t>
  </si>
  <si>
    <t>4. melléklet "2.2. melléklet"</t>
  </si>
  <si>
    <t>6. melléklet</t>
  </si>
  <si>
    <t>"9.1. melléklet"</t>
  </si>
  <si>
    <t>7. melléklet</t>
  </si>
  <si>
    <t>"9.1.1. meléklet"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</si>
</sst>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4" borderId="7" applyNumberFormat="0" applyFont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8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3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3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 quotePrefix="1">
      <alignment horizontal="right" vertical="center" indent="1"/>
      <protection/>
    </xf>
    <xf numFmtId="49" fontId="6" fillId="0" borderId="37" xfId="0" applyNumberFormat="1" applyFont="1" applyFill="1" applyBorder="1" applyAlignment="1" applyProtection="1">
      <alignment horizontal="right" vertical="center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right"/>
      <protection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4" fillId="0" borderId="32" xfId="0" applyNumberFormat="1" applyFont="1" applyFill="1" applyBorder="1" applyAlignment="1" applyProtection="1">
      <alignment horizontal="right" wrapText="1"/>
      <protection/>
    </xf>
    <xf numFmtId="0" fontId="16" fillId="0" borderId="33" xfId="0" applyFont="1" applyBorder="1" applyAlignment="1" applyProtection="1">
      <alignment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20" fillId="0" borderId="32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2" xfId="60" applyNumberFormat="1" applyFont="1" applyFill="1" applyBorder="1" applyAlignment="1" applyProtection="1">
      <alignment horizontal="left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6" fillId="0" borderId="5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47" sqref="A4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32" t="s">
        <v>439</v>
      </c>
      <c r="B1" s="64"/>
    </row>
    <row r="2" spans="1:2" ht="12.75">
      <c r="A2" s="64"/>
      <c r="B2" s="64"/>
    </row>
    <row r="3" spans="1:2" ht="12.75">
      <c r="A3" s="234"/>
      <c r="B3" s="234"/>
    </row>
    <row r="4" spans="1:2" ht="15.75">
      <c r="A4" s="66"/>
      <c r="B4" s="238"/>
    </row>
    <row r="5" spans="1:2" ht="15.75">
      <c r="A5" s="66"/>
      <c r="B5" s="238"/>
    </row>
    <row r="6" spans="1:2" s="57" customFormat="1" ht="15.75">
      <c r="A6" s="66" t="s">
        <v>436</v>
      </c>
      <c r="B6" s="234"/>
    </row>
    <row r="7" spans="1:2" s="57" customFormat="1" ht="12.75">
      <c r="A7" s="234"/>
      <c r="B7" s="234"/>
    </row>
    <row r="8" spans="1:2" s="57" customFormat="1" ht="12.75">
      <c r="A8" s="234"/>
      <c r="B8" s="234"/>
    </row>
    <row r="9" spans="1:2" ht="12.75">
      <c r="A9" s="234" t="s">
        <v>408</v>
      </c>
      <c r="B9" s="234" t="s">
        <v>387</v>
      </c>
    </row>
    <row r="10" spans="1:2" ht="12.75">
      <c r="A10" s="234" t="s">
        <v>406</v>
      </c>
      <c r="B10" s="234" t="s">
        <v>393</v>
      </c>
    </row>
    <row r="11" spans="1:2" ht="12.75">
      <c r="A11" s="234" t="s">
        <v>407</v>
      </c>
      <c r="B11" s="234" t="s">
        <v>394</v>
      </c>
    </row>
    <row r="12" spans="1:2" ht="12.75">
      <c r="A12" s="234"/>
      <c r="B12" s="234"/>
    </row>
    <row r="13" spans="1:2" ht="15.75">
      <c r="A13" s="66" t="str">
        <f>+CONCATENATE(LEFT(A6,4),". évi előirányzat módosítások BEVÉTELEK")</f>
        <v>2016. évi előirányzat módosítások BEVÉTELEK</v>
      </c>
      <c r="B13" s="238"/>
    </row>
    <row r="14" spans="1:2" ht="12.75">
      <c r="A14" s="234"/>
      <c r="B14" s="234"/>
    </row>
    <row r="15" spans="1:2" s="57" customFormat="1" ht="12.75">
      <c r="A15" s="234" t="s">
        <v>409</v>
      </c>
      <c r="B15" s="234" t="s">
        <v>388</v>
      </c>
    </row>
    <row r="16" spans="1:2" ht="12.75">
      <c r="A16" s="234" t="s">
        <v>410</v>
      </c>
      <c r="B16" s="234" t="s">
        <v>395</v>
      </c>
    </row>
    <row r="17" spans="1:2" ht="12.75">
      <c r="A17" s="234" t="s">
        <v>411</v>
      </c>
      <c r="B17" s="234" t="s">
        <v>396</v>
      </c>
    </row>
    <row r="18" spans="1:2" ht="12.75">
      <c r="A18" s="234"/>
      <c r="B18" s="234"/>
    </row>
    <row r="19" spans="1:2" ht="14.25">
      <c r="A19" s="241" t="str">
        <f>+CONCATENATE(LEFT(A6,4),". módosítás utáni módosított előrirányzatok BEVÉTELEK")</f>
        <v>2016. módosítás utáni módosított előrirányzatok BEVÉTELEK</v>
      </c>
      <c r="B19" s="238"/>
    </row>
    <row r="20" spans="1:2" ht="12.75">
      <c r="A20" s="234"/>
      <c r="B20" s="234"/>
    </row>
    <row r="21" spans="1:2" ht="12.75">
      <c r="A21" s="234" t="s">
        <v>412</v>
      </c>
      <c r="B21" s="234" t="s">
        <v>389</v>
      </c>
    </row>
    <row r="22" spans="1:2" ht="12.75">
      <c r="A22" s="234" t="s">
        <v>413</v>
      </c>
      <c r="B22" s="234" t="s">
        <v>397</v>
      </c>
    </row>
    <row r="23" spans="1:2" ht="12.75">
      <c r="A23" s="234" t="s">
        <v>414</v>
      </c>
      <c r="B23" s="234" t="s">
        <v>398</v>
      </c>
    </row>
    <row r="24" spans="1:2" ht="12.75">
      <c r="A24" s="234"/>
      <c r="B24" s="234"/>
    </row>
    <row r="25" spans="1:2" ht="15.75">
      <c r="A25" s="66" t="str">
        <f>+CONCATENATE(LEFT(A6,4),". évi eredeti előirányzat KIADÁSOK")</f>
        <v>2016. évi eredeti előirányzat KIADÁSOK</v>
      </c>
      <c r="B25" s="238"/>
    </row>
    <row r="26" spans="1:2" ht="12.75">
      <c r="A26" s="234"/>
      <c r="B26" s="234"/>
    </row>
    <row r="27" spans="1:2" ht="12.75">
      <c r="A27" s="234" t="s">
        <v>415</v>
      </c>
      <c r="B27" s="234" t="s">
        <v>390</v>
      </c>
    </row>
    <row r="28" spans="1:2" ht="12.75">
      <c r="A28" s="234" t="s">
        <v>416</v>
      </c>
      <c r="B28" s="234" t="s">
        <v>399</v>
      </c>
    </row>
    <row r="29" spans="1:2" ht="12.75">
      <c r="A29" s="234" t="s">
        <v>417</v>
      </c>
      <c r="B29" s="234" t="s">
        <v>400</v>
      </c>
    </row>
    <row r="30" spans="1:2" ht="12.75">
      <c r="A30" s="234"/>
      <c r="B30" s="234"/>
    </row>
    <row r="31" spans="1:2" ht="15.75">
      <c r="A31" s="66" t="str">
        <f>+CONCATENATE(LEFT(A6,4),". évi előirányzat módosítások KIADÁSOK")</f>
        <v>2016. évi előirányzat módosítások KIADÁSOK</v>
      </c>
      <c r="B31" s="238"/>
    </row>
    <row r="32" spans="1:2" ht="12.75">
      <c r="A32" s="234"/>
      <c r="B32" s="234"/>
    </row>
    <row r="33" spans="1:2" ht="12.75">
      <c r="A33" s="234" t="s">
        <v>418</v>
      </c>
      <c r="B33" s="234" t="s">
        <v>391</v>
      </c>
    </row>
    <row r="34" spans="1:2" ht="12.75">
      <c r="A34" s="234" t="s">
        <v>419</v>
      </c>
      <c r="B34" s="234" t="s">
        <v>401</v>
      </c>
    </row>
    <row r="35" spans="1:2" ht="12.75">
      <c r="A35" s="234" t="s">
        <v>420</v>
      </c>
      <c r="B35" s="234" t="s">
        <v>402</v>
      </c>
    </row>
    <row r="36" spans="1:2" ht="12.75">
      <c r="A36" s="234"/>
      <c r="B36" s="234"/>
    </row>
    <row r="37" spans="1:2" ht="15.75">
      <c r="A37" s="240" t="str">
        <f>+CONCATENATE(LEFT(A6,4),". módosítás utáni módosított előirányzatok KIADÁSOK")</f>
        <v>2016. módosítás utáni módosított előirányzatok KIADÁSOK</v>
      </c>
      <c r="B37" s="238"/>
    </row>
    <row r="38" spans="1:2" ht="12.75">
      <c r="A38" s="234"/>
      <c r="B38" s="234"/>
    </row>
    <row r="39" spans="1:2" ht="12.75">
      <c r="A39" s="234" t="s">
        <v>421</v>
      </c>
      <c r="B39" s="234" t="s">
        <v>392</v>
      </c>
    </row>
    <row r="40" spans="1:2" ht="12.75">
      <c r="A40" s="234" t="s">
        <v>422</v>
      </c>
      <c r="B40" s="234" t="s">
        <v>403</v>
      </c>
    </row>
    <row r="41" spans="1:2" ht="12.75">
      <c r="A41" s="234" t="s">
        <v>423</v>
      </c>
      <c r="B41" s="234" t="s">
        <v>404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D100" sqref="D100"/>
    </sheetView>
  </sheetViews>
  <sheetFormatPr defaultColWidth="9.00390625" defaultRowHeight="12.75"/>
  <cols>
    <col min="1" max="1" width="9.50390625" style="126" customWidth="1"/>
    <col min="2" max="2" width="59.625" style="126" customWidth="1"/>
    <col min="3" max="3" width="17.375" style="127" customWidth="1"/>
    <col min="4" max="5" width="17.375" style="149" customWidth="1"/>
    <col min="6" max="16384" width="9.375" style="149" customWidth="1"/>
  </cols>
  <sheetData>
    <row r="1" spans="1:5" ht="15.75" customHeight="1">
      <c r="A1" s="293" t="s">
        <v>2</v>
      </c>
      <c r="B1" s="293"/>
      <c r="C1" s="293"/>
      <c r="D1" s="293"/>
      <c r="E1" s="293"/>
    </row>
    <row r="2" spans="1:5" ht="15.75" customHeight="1" thickBot="1">
      <c r="A2" s="284" t="s">
        <v>82</v>
      </c>
      <c r="B2" s="284"/>
      <c r="C2" s="208"/>
      <c r="E2" s="208" t="s">
        <v>124</v>
      </c>
    </row>
    <row r="3" spans="1:5" ht="15.75">
      <c r="A3" s="285" t="s">
        <v>47</v>
      </c>
      <c r="B3" s="287" t="s">
        <v>3</v>
      </c>
      <c r="C3" s="289" t="str">
        <f>+CONCATENATE(LEFT(ÖSSZEFÜGGÉSEK!A6,4),". évi")</f>
        <v>2016. évi</v>
      </c>
      <c r="D3" s="290"/>
      <c r="E3" s="291"/>
    </row>
    <row r="4" spans="1:5" ht="28.5" thickBot="1">
      <c r="A4" s="286"/>
      <c r="B4" s="288"/>
      <c r="C4" s="211" t="s">
        <v>383</v>
      </c>
      <c r="D4" s="209" t="s">
        <v>437</v>
      </c>
      <c r="E4" s="210" t="str">
        <f>+CONCATENATE(LEFT(ÖSSZEFÜGGÉSEK!A6,4),".03.31.",CHAR(10),"Módosítás utáni")</f>
        <v>2016.03.31.
Módosítás utáni</v>
      </c>
    </row>
    <row r="5" spans="1:5" s="150" customFormat="1" ht="12" customHeight="1" thickBot="1">
      <c r="A5" s="146" t="s">
        <v>359</v>
      </c>
      <c r="B5" s="147" t="s">
        <v>360</v>
      </c>
      <c r="C5" s="147" t="s">
        <v>361</v>
      </c>
      <c r="D5" s="147" t="s">
        <v>363</v>
      </c>
      <c r="E5" s="273" t="s">
        <v>442</v>
      </c>
    </row>
    <row r="6" spans="1:5" s="151" customFormat="1" ht="12" customHeight="1" thickBot="1">
      <c r="A6" s="18" t="s">
        <v>4</v>
      </c>
      <c r="B6" s="19" t="s">
        <v>145</v>
      </c>
      <c r="C6" s="138">
        <f>+C7+C8+C9+C10+C11+C12</f>
        <v>392936</v>
      </c>
      <c r="D6" s="138">
        <f>+D7+D8+D9+D10+D11+D12</f>
        <v>0</v>
      </c>
      <c r="E6" s="77">
        <f>+E7+E8+E9+E10+E11+E12</f>
        <v>392936</v>
      </c>
    </row>
    <row r="7" spans="1:5" s="151" customFormat="1" ht="12" customHeight="1">
      <c r="A7" s="13" t="s">
        <v>59</v>
      </c>
      <c r="B7" s="152" t="s">
        <v>146</v>
      </c>
      <c r="C7" s="140">
        <v>176307</v>
      </c>
      <c r="D7" s="140"/>
      <c r="E7" s="181">
        <f>C7+D7</f>
        <v>176307</v>
      </c>
    </row>
    <row r="8" spans="1:5" s="151" customFormat="1" ht="12" customHeight="1">
      <c r="A8" s="12" t="s">
        <v>60</v>
      </c>
      <c r="B8" s="153" t="s">
        <v>147</v>
      </c>
      <c r="C8" s="139">
        <v>88856</v>
      </c>
      <c r="D8" s="139"/>
      <c r="E8" s="181">
        <f aca="true" t="shared" si="0" ref="E8:E62">C8+D8</f>
        <v>88856</v>
      </c>
    </row>
    <row r="9" spans="1:5" s="151" customFormat="1" ht="12" customHeight="1">
      <c r="A9" s="12" t="s">
        <v>61</v>
      </c>
      <c r="B9" s="153" t="s">
        <v>148</v>
      </c>
      <c r="C9" s="139">
        <v>122176</v>
      </c>
      <c r="D9" s="139"/>
      <c r="E9" s="181">
        <f t="shared" si="0"/>
        <v>122176</v>
      </c>
    </row>
    <row r="10" spans="1:5" s="151" customFormat="1" ht="12" customHeight="1">
      <c r="A10" s="12" t="s">
        <v>62</v>
      </c>
      <c r="B10" s="153" t="s">
        <v>149</v>
      </c>
      <c r="C10" s="139">
        <v>5597</v>
      </c>
      <c r="D10" s="139"/>
      <c r="E10" s="181">
        <f t="shared" si="0"/>
        <v>5597</v>
      </c>
    </row>
    <row r="11" spans="1:5" s="151" customFormat="1" ht="12" customHeight="1">
      <c r="A11" s="12" t="s">
        <v>79</v>
      </c>
      <c r="B11" s="79" t="s">
        <v>304</v>
      </c>
      <c r="C11" s="139"/>
      <c r="D11" s="139"/>
      <c r="E11" s="181">
        <f t="shared" si="0"/>
        <v>0</v>
      </c>
    </row>
    <row r="12" spans="1:5" s="151" customFormat="1" ht="12" customHeight="1" thickBot="1">
      <c r="A12" s="14" t="s">
        <v>63</v>
      </c>
      <c r="B12" s="80" t="s">
        <v>305</v>
      </c>
      <c r="C12" s="139"/>
      <c r="D12" s="139"/>
      <c r="E12" s="181">
        <f t="shared" si="0"/>
        <v>0</v>
      </c>
    </row>
    <row r="13" spans="1:5" s="151" customFormat="1" ht="12" customHeight="1" thickBot="1">
      <c r="A13" s="18" t="s">
        <v>5</v>
      </c>
      <c r="B13" s="78" t="s">
        <v>150</v>
      </c>
      <c r="C13" s="138">
        <f>+C14+C15+C16+C17+C18</f>
        <v>311</v>
      </c>
      <c r="D13" s="138">
        <f>+D14+D15+D16+D17+D18</f>
        <v>438187</v>
      </c>
      <c r="E13" s="77">
        <f>+E14+E15+E16+E17+E18</f>
        <v>438498</v>
      </c>
    </row>
    <row r="14" spans="1:5" s="151" customFormat="1" ht="12" customHeight="1">
      <c r="A14" s="13" t="s">
        <v>65</v>
      </c>
      <c r="B14" s="152" t="s">
        <v>151</v>
      </c>
      <c r="C14" s="140"/>
      <c r="D14" s="140"/>
      <c r="E14" s="181">
        <f t="shared" si="0"/>
        <v>0</v>
      </c>
    </row>
    <row r="15" spans="1:5" s="151" customFormat="1" ht="12" customHeight="1">
      <c r="A15" s="12" t="s">
        <v>66</v>
      </c>
      <c r="B15" s="153" t="s">
        <v>152</v>
      </c>
      <c r="C15" s="139"/>
      <c r="D15" s="139"/>
      <c r="E15" s="181">
        <f t="shared" si="0"/>
        <v>0</v>
      </c>
    </row>
    <row r="16" spans="1:5" s="151" customFormat="1" ht="12" customHeight="1">
      <c r="A16" s="12" t="s">
        <v>67</v>
      </c>
      <c r="B16" s="153" t="s">
        <v>297</v>
      </c>
      <c r="C16" s="139"/>
      <c r="D16" s="139"/>
      <c r="E16" s="181">
        <f t="shared" si="0"/>
        <v>0</v>
      </c>
    </row>
    <row r="17" spans="1:5" s="151" customFormat="1" ht="12" customHeight="1">
      <c r="A17" s="12" t="s">
        <v>68</v>
      </c>
      <c r="B17" s="153" t="s">
        <v>298</v>
      </c>
      <c r="C17" s="139"/>
      <c r="D17" s="139"/>
      <c r="E17" s="181">
        <f t="shared" si="0"/>
        <v>0</v>
      </c>
    </row>
    <row r="18" spans="1:5" s="151" customFormat="1" ht="12" customHeight="1">
      <c r="A18" s="12" t="s">
        <v>69</v>
      </c>
      <c r="B18" s="153" t="s">
        <v>153</v>
      </c>
      <c r="C18" s="139">
        <v>311</v>
      </c>
      <c r="D18" s="139">
        <v>438187</v>
      </c>
      <c r="E18" s="181">
        <f t="shared" si="0"/>
        <v>438498</v>
      </c>
    </row>
    <row r="19" spans="1:5" s="151" customFormat="1" ht="12" customHeight="1" thickBot="1">
      <c r="A19" s="14" t="s">
        <v>75</v>
      </c>
      <c r="B19" s="80" t="s">
        <v>154</v>
      </c>
      <c r="C19" s="141"/>
      <c r="D19" s="141"/>
      <c r="E19" s="181">
        <f t="shared" si="0"/>
        <v>0</v>
      </c>
    </row>
    <row r="20" spans="1:5" s="151" customFormat="1" ht="12" customHeight="1" thickBot="1">
      <c r="A20" s="18" t="s">
        <v>6</v>
      </c>
      <c r="B20" s="19" t="s">
        <v>155</v>
      </c>
      <c r="C20" s="138">
        <f>+C21+C22+C23+C24+C25</f>
        <v>0</v>
      </c>
      <c r="D20" s="138">
        <f>+D21+D22+D23+D24+D25</f>
        <v>968</v>
      </c>
      <c r="E20" s="77">
        <f>+E21+E22+E23+E24+E25</f>
        <v>968</v>
      </c>
    </row>
    <row r="21" spans="1:5" s="151" customFormat="1" ht="12" customHeight="1">
      <c r="A21" s="13" t="s">
        <v>48</v>
      </c>
      <c r="B21" s="152" t="s">
        <v>156</v>
      </c>
      <c r="C21" s="140"/>
      <c r="D21" s="140"/>
      <c r="E21" s="181">
        <f t="shared" si="0"/>
        <v>0</v>
      </c>
    </row>
    <row r="22" spans="1:5" s="151" customFormat="1" ht="12" customHeight="1">
      <c r="A22" s="12" t="s">
        <v>49</v>
      </c>
      <c r="B22" s="153" t="s">
        <v>157</v>
      </c>
      <c r="C22" s="139"/>
      <c r="D22" s="139"/>
      <c r="E22" s="181">
        <f t="shared" si="0"/>
        <v>0</v>
      </c>
    </row>
    <row r="23" spans="1:5" s="151" customFormat="1" ht="12" customHeight="1">
      <c r="A23" s="12" t="s">
        <v>50</v>
      </c>
      <c r="B23" s="153" t="s">
        <v>299</v>
      </c>
      <c r="C23" s="139"/>
      <c r="D23" s="139"/>
      <c r="E23" s="181">
        <f t="shared" si="0"/>
        <v>0</v>
      </c>
    </row>
    <row r="24" spans="1:5" s="151" customFormat="1" ht="12" customHeight="1">
      <c r="A24" s="12" t="s">
        <v>51</v>
      </c>
      <c r="B24" s="153" t="s">
        <v>300</v>
      </c>
      <c r="C24" s="139"/>
      <c r="D24" s="139"/>
      <c r="E24" s="181">
        <f t="shared" si="0"/>
        <v>0</v>
      </c>
    </row>
    <row r="25" spans="1:5" s="151" customFormat="1" ht="12" customHeight="1">
      <c r="A25" s="12" t="s">
        <v>92</v>
      </c>
      <c r="B25" s="153" t="s">
        <v>158</v>
      </c>
      <c r="C25" s="139"/>
      <c r="D25" s="139">
        <v>968</v>
      </c>
      <c r="E25" s="181">
        <f t="shared" si="0"/>
        <v>968</v>
      </c>
    </row>
    <row r="26" spans="1:5" s="151" customFormat="1" ht="12" customHeight="1" thickBot="1">
      <c r="A26" s="14" t="s">
        <v>93</v>
      </c>
      <c r="B26" s="154" t="s">
        <v>159</v>
      </c>
      <c r="C26" s="141"/>
      <c r="D26" s="141"/>
      <c r="E26" s="181">
        <f t="shared" si="0"/>
        <v>0</v>
      </c>
    </row>
    <row r="27" spans="1:5" s="151" customFormat="1" ht="12" customHeight="1" thickBot="1">
      <c r="A27" s="18" t="s">
        <v>94</v>
      </c>
      <c r="B27" s="19" t="s">
        <v>434</v>
      </c>
      <c r="C27" s="144">
        <f>+C28+C29+C30+C31+C32+C33+C34</f>
        <v>44000</v>
      </c>
      <c r="D27" s="144">
        <f>+D28+D29+D30+D31+D32+D33+D34</f>
        <v>0</v>
      </c>
      <c r="E27" s="180">
        <f>+E28+E29+E30+E31+E32+E33+E34</f>
        <v>44000</v>
      </c>
    </row>
    <row r="28" spans="1:5" s="151" customFormat="1" ht="12" customHeight="1">
      <c r="A28" s="13" t="s">
        <v>160</v>
      </c>
      <c r="B28" s="152" t="s">
        <v>445</v>
      </c>
      <c r="C28" s="182">
        <v>5000</v>
      </c>
      <c r="D28" s="182"/>
      <c r="E28" s="181">
        <f t="shared" si="0"/>
        <v>5000</v>
      </c>
    </row>
    <row r="29" spans="1:5" s="151" customFormat="1" ht="12" customHeight="1">
      <c r="A29" s="12" t="s">
        <v>161</v>
      </c>
      <c r="B29" s="153" t="s">
        <v>428</v>
      </c>
      <c r="C29" s="139"/>
      <c r="D29" s="139"/>
      <c r="E29" s="181">
        <f t="shared" si="0"/>
        <v>0</v>
      </c>
    </row>
    <row r="30" spans="1:5" s="151" customFormat="1" ht="12" customHeight="1">
      <c r="A30" s="12" t="s">
        <v>162</v>
      </c>
      <c r="B30" s="153" t="s">
        <v>429</v>
      </c>
      <c r="C30" s="139">
        <v>32000</v>
      </c>
      <c r="D30" s="139"/>
      <c r="E30" s="181">
        <f t="shared" si="0"/>
        <v>32000</v>
      </c>
    </row>
    <row r="31" spans="1:5" s="151" customFormat="1" ht="12" customHeight="1">
      <c r="A31" s="12" t="s">
        <v>163</v>
      </c>
      <c r="B31" s="153" t="s">
        <v>430</v>
      </c>
      <c r="C31" s="139"/>
      <c r="D31" s="139"/>
      <c r="E31" s="181">
        <f t="shared" si="0"/>
        <v>0</v>
      </c>
    </row>
    <row r="32" spans="1:5" s="151" customFormat="1" ht="12" customHeight="1">
      <c r="A32" s="12" t="s">
        <v>431</v>
      </c>
      <c r="B32" s="153" t="s">
        <v>164</v>
      </c>
      <c r="C32" s="139">
        <v>7000</v>
      </c>
      <c r="D32" s="139"/>
      <c r="E32" s="181">
        <f t="shared" si="0"/>
        <v>7000</v>
      </c>
    </row>
    <row r="33" spans="1:5" s="151" customFormat="1" ht="12" customHeight="1">
      <c r="A33" s="12" t="s">
        <v>432</v>
      </c>
      <c r="B33" s="153" t="s">
        <v>165</v>
      </c>
      <c r="C33" s="139"/>
      <c r="D33" s="139"/>
      <c r="E33" s="181">
        <f t="shared" si="0"/>
        <v>0</v>
      </c>
    </row>
    <row r="34" spans="1:5" s="151" customFormat="1" ht="12" customHeight="1" thickBot="1">
      <c r="A34" s="14" t="s">
        <v>433</v>
      </c>
      <c r="B34" s="154" t="s">
        <v>166</v>
      </c>
      <c r="C34" s="141"/>
      <c r="D34" s="141"/>
      <c r="E34" s="181">
        <f t="shared" si="0"/>
        <v>0</v>
      </c>
    </row>
    <row r="35" spans="1:5" s="151" customFormat="1" ht="12" customHeight="1" thickBot="1">
      <c r="A35" s="18" t="s">
        <v>8</v>
      </c>
      <c r="B35" s="19" t="s">
        <v>306</v>
      </c>
      <c r="C35" s="138">
        <f>SUM(C36:C46)</f>
        <v>101023</v>
      </c>
      <c r="D35" s="138">
        <f>SUM(D36:D46)</f>
        <v>0</v>
      </c>
      <c r="E35" s="77">
        <f>SUM(E36:E46)</f>
        <v>101023</v>
      </c>
    </row>
    <row r="36" spans="1:5" s="151" customFormat="1" ht="12" customHeight="1">
      <c r="A36" s="13" t="s">
        <v>52</v>
      </c>
      <c r="B36" s="152" t="s">
        <v>169</v>
      </c>
      <c r="C36" s="140">
        <v>29580</v>
      </c>
      <c r="D36" s="140"/>
      <c r="E36" s="181">
        <f t="shared" si="0"/>
        <v>29580</v>
      </c>
    </row>
    <row r="37" spans="1:5" s="151" customFormat="1" ht="12" customHeight="1">
      <c r="A37" s="12" t="s">
        <v>53</v>
      </c>
      <c r="B37" s="153" t="s">
        <v>170</v>
      </c>
      <c r="C37" s="139">
        <v>5160</v>
      </c>
      <c r="D37" s="139"/>
      <c r="E37" s="181">
        <f t="shared" si="0"/>
        <v>5160</v>
      </c>
    </row>
    <row r="38" spans="1:5" s="151" customFormat="1" ht="12" customHeight="1">
      <c r="A38" s="12" t="s">
        <v>54</v>
      </c>
      <c r="B38" s="153" t="s">
        <v>171</v>
      </c>
      <c r="C38" s="139">
        <v>4200</v>
      </c>
      <c r="D38" s="139"/>
      <c r="E38" s="181">
        <f t="shared" si="0"/>
        <v>4200</v>
      </c>
    </row>
    <row r="39" spans="1:5" s="151" customFormat="1" ht="12" customHeight="1">
      <c r="A39" s="12" t="s">
        <v>96</v>
      </c>
      <c r="B39" s="153" t="s">
        <v>172</v>
      </c>
      <c r="C39" s="139">
        <v>10680</v>
      </c>
      <c r="D39" s="139"/>
      <c r="E39" s="181">
        <f t="shared" si="0"/>
        <v>10680</v>
      </c>
    </row>
    <row r="40" spans="1:5" s="151" customFormat="1" ht="12" customHeight="1">
      <c r="A40" s="12" t="s">
        <v>97</v>
      </c>
      <c r="B40" s="153" t="s">
        <v>173</v>
      </c>
      <c r="C40" s="139">
        <v>36405</v>
      </c>
      <c r="D40" s="139"/>
      <c r="E40" s="181">
        <f t="shared" si="0"/>
        <v>36405</v>
      </c>
    </row>
    <row r="41" spans="1:5" s="151" customFormat="1" ht="12" customHeight="1">
      <c r="A41" s="12" t="s">
        <v>98</v>
      </c>
      <c r="B41" s="153" t="s">
        <v>174</v>
      </c>
      <c r="C41" s="139">
        <v>14198</v>
      </c>
      <c r="D41" s="139"/>
      <c r="E41" s="181">
        <f t="shared" si="0"/>
        <v>14198</v>
      </c>
    </row>
    <row r="42" spans="1:5" s="151" customFormat="1" ht="12" customHeight="1">
      <c r="A42" s="12" t="s">
        <v>99</v>
      </c>
      <c r="B42" s="153" t="s">
        <v>175</v>
      </c>
      <c r="C42" s="139">
        <v>800</v>
      </c>
      <c r="D42" s="139"/>
      <c r="E42" s="181">
        <f t="shared" si="0"/>
        <v>800</v>
      </c>
    </row>
    <row r="43" spans="1:5" s="151" customFormat="1" ht="12" customHeight="1">
      <c r="A43" s="12" t="s">
        <v>100</v>
      </c>
      <c r="B43" s="153" t="s">
        <v>435</v>
      </c>
      <c r="C43" s="139"/>
      <c r="D43" s="139"/>
      <c r="E43" s="181">
        <f t="shared" si="0"/>
        <v>0</v>
      </c>
    </row>
    <row r="44" spans="1:5" s="151" customFormat="1" ht="12" customHeight="1">
      <c r="A44" s="12" t="s">
        <v>167</v>
      </c>
      <c r="B44" s="153" t="s">
        <v>177</v>
      </c>
      <c r="C44" s="142"/>
      <c r="D44" s="142"/>
      <c r="E44" s="181">
        <f t="shared" si="0"/>
        <v>0</v>
      </c>
    </row>
    <row r="45" spans="1:5" s="151" customFormat="1" ht="12" customHeight="1">
      <c r="A45" s="14" t="s">
        <v>168</v>
      </c>
      <c r="B45" s="154" t="s">
        <v>308</v>
      </c>
      <c r="C45" s="143"/>
      <c r="D45" s="143"/>
      <c r="E45" s="181">
        <f t="shared" si="0"/>
        <v>0</v>
      </c>
    </row>
    <row r="46" spans="1:5" s="151" customFormat="1" ht="12" customHeight="1" thickBot="1">
      <c r="A46" s="14" t="s">
        <v>307</v>
      </c>
      <c r="B46" s="80" t="s">
        <v>178</v>
      </c>
      <c r="C46" s="143"/>
      <c r="D46" s="143"/>
      <c r="E46" s="181">
        <f t="shared" si="0"/>
        <v>0</v>
      </c>
    </row>
    <row r="47" spans="1:5" s="151" customFormat="1" ht="12" customHeight="1" thickBot="1">
      <c r="A47" s="18" t="s">
        <v>9</v>
      </c>
      <c r="B47" s="19" t="s">
        <v>179</v>
      </c>
      <c r="C47" s="138">
        <f>SUM(C48:C52)</f>
        <v>0</v>
      </c>
      <c r="D47" s="138">
        <f>SUM(D48:D52)</f>
        <v>0</v>
      </c>
      <c r="E47" s="77">
        <f>SUM(E48:E52)</f>
        <v>0</v>
      </c>
    </row>
    <row r="48" spans="1:5" s="151" customFormat="1" ht="12" customHeight="1">
      <c r="A48" s="13" t="s">
        <v>55</v>
      </c>
      <c r="B48" s="152" t="s">
        <v>183</v>
      </c>
      <c r="C48" s="183"/>
      <c r="D48" s="183"/>
      <c r="E48" s="257">
        <f t="shared" si="0"/>
        <v>0</v>
      </c>
    </row>
    <row r="49" spans="1:5" s="151" customFormat="1" ht="12" customHeight="1">
      <c r="A49" s="12" t="s">
        <v>56</v>
      </c>
      <c r="B49" s="153" t="s">
        <v>184</v>
      </c>
      <c r="C49" s="142"/>
      <c r="D49" s="142"/>
      <c r="E49" s="257">
        <f t="shared" si="0"/>
        <v>0</v>
      </c>
    </row>
    <row r="50" spans="1:5" s="151" customFormat="1" ht="12" customHeight="1">
      <c r="A50" s="12" t="s">
        <v>180</v>
      </c>
      <c r="B50" s="153" t="s">
        <v>185</v>
      </c>
      <c r="C50" s="142"/>
      <c r="D50" s="142"/>
      <c r="E50" s="257">
        <f t="shared" si="0"/>
        <v>0</v>
      </c>
    </row>
    <row r="51" spans="1:5" s="151" customFormat="1" ht="12" customHeight="1">
      <c r="A51" s="12" t="s">
        <v>181</v>
      </c>
      <c r="B51" s="153" t="s">
        <v>186</v>
      </c>
      <c r="C51" s="142"/>
      <c r="D51" s="142"/>
      <c r="E51" s="257">
        <f t="shared" si="0"/>
        <v>0</v>
      </c>
    </row>
    <row r="52" spans="1:5" s="151" customFormat="1" ht="12" customHeight="1" thickBot="1">
      <c r="A52" s="14" t="s">
        <v>182</v>
      </c>
      <c r="B52" s="80" t="s">
        <v>187</v>
      </c>
      <c r="C52" s="143"/>
      <c r="D52" s="143"/>
      <c r="E52" s="257">
        <f t="shared" si="0"/>
        <v>0</v>
      </c>
    </row>
    <row r="53" spans="1:5" s="151" customFormat="1" ht="12" customHeight="1" thickBot="1">
      <c r="A53" s="18" t="s">
        <v>101</v>
      </c>
      <c r="B53" s="19" t="s">
        <v>188</v>
      </c>
      <c r="C53" s="138">
        <f>SUM(C54:C56)</f>
        <v>0</v>
      </c>
      <c r="D53" s="138">
        <f>SUM(D54:D56)</f>
        <v>0</v>
      </c>
      <c r="E53" s="77">
        <f>SUM(E54:E56)</f>
        <v>0</v>
      </c>
    </row>
    <row r="54" spans="1:5" s="151" customFormat="1" ht="12" customHeight="1">
      <c r="A54" s="13" t="s">
        <v>57</v>
      </c>
      <c r="B54" s="152" t="s">
        <v>189</v>
      </c>
      <c r="C54" s="140"/>
      <c r="D54" s="140"/>
      <c r="E54" s="181">
        <f t="shared" si="0"/>
        <v>0</v>
      </c>
    </row>
    <row r="55" spans="1:5" s="151" customFormat="1" ht="12" customHeight="1">
      <c r="A55" s="12" t="s">
        <v>58</v>
      </c>
      <c r="B55" s="153" t="s">
        <v>301</v>
      </c>
      <c r="C55" s="139"/>
      <c r="D55" s="139"/>
      <c r="E55" s="181">
        <f t="shared" si="0"/>
        <v>0</v>
      </c>
    </row>
    <row r="56" spans="1:5" s="151" customFormat="1" ht="12" customHeight="1">
      <c r="A56" s="12" t="s">
        <v>192</v>
      </c>
      <c r="B56" s="153" t="s">
        <v>190</v>
      </c>
      <c r="C56" s="139"/>
      <c r="D56" s="139"/>
      <c r="E56" s="181">
        <f t="shared" si="0"/>
        <v>0</v>
      </c>
    </row>
    <row r="57" spans="1:5" s="151" customFormat="1" ht="12" customHeight="1" thickBot="1">
      <c r="A57" s="14" t="s">
        <v>193</v>
      </c>
      <c r="B57" s="80" t="s">
        <v>191</v>
      </c>
      <c r="C57" s="141"/>
      <c r="D57" s="141"/>
      <c r="E57" s="181">
        <f t="shared" si="0"/>
        <v>0</v>
      </c>
    </row>
    <row r="58" spans="1:5" s="151" customFormat="1" ht="12" customHeight="1" thickBot="1">
      <c r="A58" s="18" t="s">
        <v>11</v>
      </c>
      <c r="B58" s="78" t="s">
        <v>194</v>
      </c>
      <c r="C58" s="138">
        <f>SUM(C59:C61)</f>
        <v>0</v>
      </c>
      <c r="D58" s="138">
        <f>SUM(D59:D61)</f>
        <v>0</v>
      </c>
      <c r="E58" s="77">
        <f>SUM(E59:E61)</f>
        <v>0</v>
      </c>
    </row>
    <row r="59" spans="1:5" s="151" customFormat="1" ht="12" customHeight="1">
      <c r="A59" s="13" t="s">
        <v>102</v>
      </c>
      <c r="B59" s="152" t="s">
        <v>196</v>
      </c>
      <c r="C59" s="142"/>
      <c r="D59" s="142"/>
      <c r="E59" s="255">
        <f t="shared" si="0"/>
        <v>0</v>
      </c>
    </row>
    <row r="60" spans="1:5" s="151" customFormat="1" ht="12" customHeight="1">
      <c r="A60" s="12" t="s">
        <v>103</v>
      </c>
      <c r="B60" s="153" t="s">
        <v>302</v>
      </c>
      <c r="C60" s="142"/>
      <c r="D60" s="142"/>
      <c r="E60" s="255">
        <f t="shared" si="0"/>
        <v>0</v>
      </c>
    </row>
    <row r="61" spans="1:5" s="151" customFormat="1" ht="12" customHeight="1">
      <c r="A61" s="12" t="s">
        <v>125</v>
      </c>
      <c r="B61" s="153" t="s">
        <v>197</v>
      </c>
      <c r="C61" s="142"/>
      <c r="D61" s="142"/>
      <c r="E61" s="255">
        <f t="shared" si="0"/>
        <v>0</v>
      </c>
    </row>
    <row r="62" spans="1:5" s="151" customFormat="1" ht="12" customHeight="1" thickBot="1">
      <c r="A62" s="14" t="s">
        <v>195</v>
      </c>
      <c r="B62" s="80" t="s">
        <v>198</v>
      </c>
      <c r="C62" s="142"/>
      <c r="D62" s="142"/>
      <c r="E62" s="255">
        <f t="shared" si="0"/>
        <v>0</v>
      </c>
    </row>
    <row r="63" spans="1:5" s="151" customFormat="1" ht="12" customHeight="1" thickBot="1">
      <c r="A63" s="195" t="s">
        <v>348</v>
      </c>
      <c r="B63" s="19" t="s">
        <v>199</v>
      </c>
      <c r="C63" s="144">
        <f>+C6+C13+C20+C27+C35+C47+C53+C58</f>
        <v>538270</v>
      </c>
      <c r="D63" s="144">
        <f>+D6+D13+D20+D27+D35+D47+D53+D58</f>
        <v>439155</v>
      </c>
      <c r="E63" s="180">
        <f>+E6+E13+E20+E27+E35+E47+E53+E58</f>
        <v>977425</v>
      </c>
    </row>
    <row r="64" spans="1:5" s="151" customFormat="1" ht="12" customHeight="1" thickBot="1">
      <c r="A64" s="184" t="s">
        <v>200</v>
      </c>
      <c r="B64" s="78" t="s">
        <v>201</v>
      </c>
      <c r="C64" s="138">
        <f>SUM(C65:C67)</f>
        <v>0</v>
      </c>
      <c r="D64" s="138">
        <f>SUM(D65:D67)</f>
        <v>0</v>
      </c>
      <c r="E64" s="77">
        <f>SUM(E65:E67)</f>
        <v>0</v>
      </c>
    </row>
    <row r="65" spans="1:5" s="151" customFormat="1" ht="12" customHeight="1">
      <c r="A65" s="13" t="s">
        <v>232</v>
      </c>
      <c r="B65" s="152" t="s">
        <v>202</v>
      </c>
      <c r="C65" s="142"/>
      <c r="D65" s="142"/>
      <c r="E65" s="255">
        <f aca="true" t="shared" si="1" ref="E65:E86">C65+D65</f>
        <v>0</v>
      </c>
    </row>
    <row r="66" spans="1:5" s="151" customFormat="1" ht="12" customHeight="1">
      <c r="A66" s="12" t="s">
        <v>241</v>
      </c>
      <c r="B66" s="153" t="s">
        <v>203</v>
      </c>
      <c r="C66" s="142"/>
      <c r="D66" s="142"/>
      <c r="E66" s="255">
        <f t="shared" si="1"/>
        <v>0</v>
      </c>
    </row>
    <row r="67" spans="1:5" s="151" customFormat="1" ht="12" customHeight="1" thickBot="1">
      <c r="A67" s="14" t="s">
        <v>242</v>
      </c>
      <c r="B67" s="191" t="s">
        <v>333</v>
      </c>
      <c r="C67" s="142"/>
      <c r="D67" s="142"/>
      <c r="E67" s="255">
        <f t="shared" si="1"/>
        <v>0</v>
      </c>
    </row>
    <row r="68" spans="1:5" s="151" customFormat="1" ht="12" customHeight="1" thickBot="1">
      <c r="A68" s="184" t="s">
        <v>205</v>
      </c>
      <c r="B68" s="78" t="s">
        <v>206</v>
      </c>
      <c r="C68" s="138">
        <f>SUM(C69:C72)</f>
        <v>0</v>
      </c>
      <c r="D68" s="138">
        <f>SUM(D69:D72)</f>
        <v>0</v>
      </c>
      <c r="E68" s="77">
        <f>SUM(E69:E72)</f>
        <v>0</v>
      </c>
    </row>
    <row r="69" spans="1:5" s="151" customFormat="1" ht="12" customHeight="1">
      <c r="A69" s="13" t="s">
        <v>80</v>
      </c>
      <c r="B69" s="152" t="s">
        <v>207</v>
      </c>
      <c r="C69" s="142"/>
      <c r="D69" s="142"/>
      <c r="E69" s="255">
        <f t="shared" si="1"/>
        <v>0</v>
      </c>
    </row>
    <row r="70" spans="1:5" s="151" customFormat="1" ht="12" customHeight="1">
      <c r="A70" s="12" t="s">
        <v>81</v>
      </c>
      <c r="B70" s="153" t="s">
        <v>208</v>
      </c>
      <c r="C70" s="142"/>
      <c r="D70" s="142"/>
      <c r="E70" s="255">
        <f t="shared" si="1"/>
        <v>0</v>
      </c>
    </row>
    <row r="71" spans="1:5" s="151" customFormat="1" ht="12" customHeight="1">
      <c r="A71" s="12" t="s">
        <v>233</v>
      </c>
      <c r="B71" s="153" t="s">
        <v>209</v>
      </c>
      <c r="C71" s="142"/>
      <c r="D71" s="142"/>
      <c r="E71" s="255">
        <f t="shared" si="1"/>
        <v>0</v>
      </c>
    </row>
    <row r="72" spans="1:5" s="151" customFormat="1" ht="12" customHeight="1" thickBot="1">
      <c r="A72" s="14" t="s">
        <v>234</v>
      </c>
      <c r="B72" s="80" t="s">
        <v>210</v>
      </c>
      <c r="C72" s="142"/>
      <c r="D72" s="142"/>
      <c r="E72" s="255">
        <f t="shared" si="1"/>
        <v>0</v>
      </c>
    </row>
    <row r="73" spans="1:5" s="151" customFormat="1" ht="12" customHeight="1" thickBot="1">
      <c r="A73" s="184" t="s">
        <v>211</v>
      </c>
      <c r="B73" s="78" t="s">
        <v>212</v>
      </c>
      <c r="C73" s="138">
        <f>SUM(C74:C75)</f>
        <v>98675</v>
      </c>
      <c r="D73" s="138">
        <f>SUM(D74:D75)</f>
        <v>0</v>
      </c>
      <c r="E73" s="77">
        <f>SUM(E74:E75)</f>
        <v>98675</v>
      </c>
    </row>
    <row r="74" spans="1:5" s="151" customFormat="1" ht="12" customHeight="1">
      <c r="A74" s="13" t="s">
        <v>235</v>
      </c>
      <c r="B74" s="152" t="s">
        <v>213</v>
      </c>
      <c r="C74" s="142"/>
      <c r="D74" s="142"/>
      <c r="E74" s="255">
        <f t="shared" si="1"/>
        <v>0</v>
      </c>
    </row>
    <row r="75" spans="1:5" s="151" customFormat="1" ht="12" customHeight="1" thickBot="1">
      <c r="A75" s="14" t="s">
        <v>236</v>
      </c>
      <c r="B75" s="80" t="s">
        <v>214</v>
      </c>
      <c r="C75" s="142">
        <v>98675</v>
      </c>
      <c r="D75" s="142"/>
      <c r="E75" s="255">
        <f t="shared" si="1"/>
        <v>98675</v>
      </c>
    </row>
    <row r="76" spans="1:5" s="151" customFormat="1" ht="12" customHeight="1" thickBot="1">
      <c r="A76" s="184" t="s">
        <v>215</v>
      </c>
      <c r="B76" s="78" t="s">
        <v>216</v>
      </c>
      <c r="C76" s="138">
        <f>SUM(C77:C79)</f>
        <v>0</v>
      </c>
      <c r="D76" s="138">
        <f>SUM(D77:D79)</f>
        <v>0</v>
      </c>
      <c r="E76" s="77">
        <f>SUM(E77:E79)</f>
        <v>0</v>
      </c>
    </row>
    <row r="77" spans="1:5" s="151" customFormat="1" ht="12" customHeight="1">
      <c r="A77" s="13" t="s">
        <v>237</v>
      </c>
      <c r="B77" s="152" t="s">
        <v>217</v>
      </c>
      <c r="C77" s="142"/>
      <c r="D77" s="142"/>
      <c r="E77" s="255">
        <f t="shared" si="1"/>
        <v>0</v>
      </c>
    </row>
    <row r="78" spans="1:5" s="151" customFormat="1" ht="12" customHeight="1">
      <c r="A78" s="12" t="s">
        <v>238</v>
      </c>
      <c r="B78" s="153" t="s">
        <v>218</v>
      </c>
      <c r="C78" s="142"/>
      <c r="D78" s="142"/>
      <c r="E78" s="255">
        <f t="shared" si="1"/>
        <v>0</v>
      </c>
    </row>
    <row r="79" spans="1:5" s="151" customFormat="1" ht="12" customHeight="1" thickBot="1">
      <c r="A79" s="14" t="s">
        <v>239</v>
      </c>
      <c r="B79" s="80" t="s">
        <v>219</v>
      </c>
      <c r="C79" s="142"/>
      <c r="D79" s="142"/>
      <c r="E79" s="255">
        <f t="shared" si="1"/>
        <v>0</v>
      </c>
    </row>
    <row r="80" spans="1:5" s="151" customFormat="1" ht="12" customHeight="1" thickBot="1">
      <c r="A80" s="184" t="s">
        <v>220</v>
      </c>
      <c r="B80" s="78" t="s">
        <v>240</v>
      </c>
      <c r="C80" s="138">
        <f>SUM(C81:C84)</f>
        <v>0</v>
      </c>
      <c r="D80" s="138">
        <f>SUM(D81:D84)</f>
        <v>0</v>
      </c>
      <c r="E80" s="77">
        <f>SUM(E81:E84)</f>
        <v>0</v>
      </c>
    </row>
    <row r="81" spans="1:5" s="151" customFormat="1" ht="12" customHeight="1">
      <c r="A81" s="155" t="s">
        <v>221</v>
      </c>
      <c r="B81" s="152" t="s">
        <v>222</v>
      </c>
      <c r="C81" s="142"/>
      <c r="D81" s="142"/>
      <c r="E81" s="255">
        <f t="shared" si="1"/>
        <v>0</v>
      </c>
    </row>
    <row r="82" spans="1:5" s="151" customFormat="1" ht="12" customHeight="1">
      <c r="A82" s="156" t="s">
        <v>223</v>
      </c>
      <c r="B82" s="153" t="s">
        <v>224</v>
      </c>
      <c r="C82" s="142"/>
      <c r="D82" s="142"/>
      <c r="E82" s="255">
        <f t="shared" si="1"/>
        <v>0</v>
      </c>
    </row>
    <row r="83" spans="1:5" s="151" customFormat="1" ht="12" customHeight="1">
      <c r="A83" s="156" t="s">
        <v>225</v>
      </c>
      <c r="B83" s="153" t="s">
        <v>226</v>
      </c>
      <c r="C83" s="142"/>
      <c r="D83" s="142"/>
      <c r="E83" s="255">
        <f t="shared" si="1"/>
        <v>0</v>
      </c>
    </row>
    <row r="84" spans="1:5" s="151" customFormat="1" ht="12" customHeight="1" thickBot="1">
      <c r="A84" s="157" t="s">
        <v>227</v>
      </c>
      <c r="B84" s="80" t="s">
        <v>228</v>
      </c>
      <c r="C84" s="142"/>
      <c r="D84" s="142"/>
      <c r="E84" s="255">
        <f t="shared" si="1"/>
        <v>0</v>
      </c>
    </row>
    <row r="85" spans="1:5" s="151" customFormat="1" ht="12" customHeight="1" thickBot="1">
      <c r="A85" s="184" t="s">
        <v>229</v>
      </c>
      <c r="B85" s="78" t="s">
        <v>347</v>
      </c>
      <c r="C85" s="186"/>
      <c r="D85" s="186"/>
      <c r="E85" s="77">
        <f t="shared" si="1"/>
        <v>0</v>
      </c>
    </row>
    <row r="86" spans="1:5" s="151" customFormat="1" ht="13.5" customHeight="1" thickBot="1">
      <c r="A86" s="184" t="s">
        <v>231</v>
      </c>
      <c r="B86" s="78" t="s">
        <v>230</v>
      </c>
      <c r="C86" s="186"/>
      <c r="D86" s="186"/>
      <c r="E86" s="77">
        <f t="shared" si="1"/>
        <v>0</v>
      </c>
    </row>
    <row r="87" spans="1:5" s="151" customFormat="1" ht="15.75" customHeight="1" thickBot="1">
      <c r="A87" s="184" t="s">
        <v>243</v>
      </c>
      <c r="B87" s="158" t="s">
        <v>350</v>
      </c>
      <c r="C87" s="144">
        <f>+C64+C68+C73+C76+C80+C86+C85</f>
        <v>98675</v>
      </c>
      <c r="D87" s="144">
        <f>+D64+D68+D73+D76+D80+D86+D85</f>
        <v>0</v>
      </c>
      <c r="E87" s="180">
        <f>+E64+E68+E73+E76+E80+E86+E85</f>
        <v>98675</v>
      </c>
    </row>
    <row r="88" spans="1:5" s="151" customFormat="1" ht="25.5" customHeight="1" thickBot="1">
      <c r="A88" s="185" t="s">
        <v>349</v>
      </c>
      <c r="B88" s="159" t="s">
        <v>351</v>
      </c>
      <c r="C88" s="144">
        <f>+C63+C87</f>
        <v>636945</v>
      </c>
      <c r="D88" s="144">
        <f>+D63+D87</f>
        <v>439155</v>
      </c>
      <c r="E88" s="180">
        <f>+E63+E87</f>
        <v>1076100</v>
      </c>
    </row>
    <row r="89" spans="1:3" s="151" customFormat="1" ht="30.75" customHeight="1">
      <c r="A89" s="3"/>
      <c r="B89" s="4"/>
      <c r="C89" s="82"/>
    </row>
    <row r="90" spans="1:5" ht="16.5" customHeight="1">
      <c r="A90" s="293" t="s">
        <v>32</v>
      </c>
      <c r="B90" s="293"/>
      <c r="C90" s="293"/>
      <c r="D90" s="293"/>
      <c r="E90" s="293"/>
    </row>
    <row r="91" spans="1:5" s="160" customFormat="1" ht="16.5" customHeight="1" thickBot="1">
      <c r="A91" s="294" t="s">
        <v>83</v>
      </c>
      <c r="B91" s="294"/>
      <c r="C91" s="52"/>
      <c r="E91" s="52" t="s">
        <v>124</v>
      </c>
    </row>
    <row r="92" spans="1:5" ht="15.75">
      <c r="A92" s="285" t="s">
        <v>47</v>
      </c>
      <c r="B92" s="287" t="s">
        <v>384</v>
      </c>
      <c r="C92" s="289" t="str">
        <f>+CONCATENATE(LEFT(ÖSSZEFÜGGÉSEK!A6,4),". évi")</f>
        <v>2016. évi</v>
      </c>
      <c r="D92" s="290"/>
      <c r="E92" s="291"/>
    </row>
    <row r="93" spans="1:5" ht="24.75" thickBot="1">
      <c r="A93" s="286"/>
      <c r="B93" s="288"/>
      <c r="C93" s="211" t="s">
        <v>383</v>
      </c>
      <c r="D93" s="209" t="s">
        <v>438</v>
      </c>
      <c r="E93" s="210" t="str">
        <f>+CONCATENATE(LEFT(ÖSSZEFÜGGÉSEK!A6,4),". ….",CHAR(10),"Módosítás utáni")</f>
        <v>2016. ….
Módosítás utáni</v>
      </c>
    </row>
    <row r="94" spans="1:5" s="150" customFormat="1" ht="12" customHeight="1" thickBot="1">
      <c r="A94" s="25" t="s">
        <v>359</v>
      </c>
      <c r="B94" s="26" t="s">
        <v>360</v>
      </c>
      <c r="C94" s="26" t="s">
        <v>361</v>
      </c>
      <c r="D94" s="26" t="s">
        <v>363</v>
      </c>
      <c r="E94" s="276" t="s">
        <v>442</v>
      </c>
    </row>
    <row r="95" spans="1:5" ht="12" customHeight="1" thickBot="1">
      <c r="A95" s="20" t="s">
        <v>4</v>
      </c>
      <c r="B95" s="24" t="s">
        <v>309</v>
      </c>
      <c r="C95" s="137">
        <f>C96+C97+C98+C99+C100+C113</f>
        <v>632886</v>
      </c>
      <c r="D95" s="137">
        <f>D96+D97+D98+D99+D100+D113</f>
        <v>438187</v>
      </c>
      <c r="E95" s="198">
        <f>E96+E97+E98+E99+E100+E113</f>
        <v>1071073</v>
      </c>
    </row>
    <row r="96" spans="1:5" ht="12" customHeight="1">
      <c r="A96" s="15" t="s">
        <v>59</v>
      </c>
      <c r="B96" s="8" t="s">
        <v>33</v>
      </c>
      <c r="C96" s="202">
        <v>276295</v>
      </c>
      <c r="D96" s="202">
        <v>276351</v>
      </c>
      <c r="E96" s="258">
        <f aca="true" t="shared" si="2" ref="E96:E129">C96+D96</f>
        <v>552646</v>
      </c>
    </row>
    <row r="97" spans="1:5" ht="12" customHeight="1">
      <c r="A97" s="12" t="s">
        <v>60</v>
      </c>
      <c r="B97" s="6" t="s">
        <v>104</v>
      </c>
      <c r="C97" s="139">
        <v>64668</v>
      </c>
      <c r="D97" s="139">
        <v>37307</v>
      </c>
      <c r="E97" s="253">
        <f t="shared" si="2"/>
        <v>101975</v>
      </c>
    </row>
    <row r="98" spans="1:5" ht="12" customHeight="1">
      <c r="A98" s="12" t="s">
        <v>61</v>
      </c>
      <c r="B98" s="6" t="s">
        <v>78</v>
      </c>
      <c r="C98" s="141">
        <v>245743</v>
      </c>
      <c r="D98" s="141">
        <v>64223</v>
      </c>
      <c r="E98" s="254">
        <f t="shared" si="2"/>
        <v>309966</v>
      </c>
    </row>
    <row r="99" spans="1:5" ht="12" customHeight="1">
      <c r="A99" s="12" t="s">
        <v>62</v>
      </c>
      <c r="B99" s="9" t="s">
        <v>105</v>
      </c>
      <c r="C99" s="141">
        <v>13950</v>
      </c>
      <c r="D99" s="141"/>
      <c r="E99" s="254">
        <f t="shared" si="2"/>
        <v>13950</v>
      </c>
    </row>
    <row r="100" spans="1:5" ht="12" customHeight="1">
      <c r="A100" s="12" t="s">
        <v>70</v>
      </c>
      <c r="B100" s="17" t="s">
        <v>106</v>
      </c>
      <c r="C100" s="141">
        <v>12230</v>
      </c>
      <c r="D100" s="141"/>
      <c r="E100" s="254">
        <f t="shared" si="2"/>
        <v>12230</v>
      </c>
    </row>
    <row r="101" spans="1:5" ht="12" customHeight="1">
      <c r="A101" s="12" t="s">
        <v>63</v>
      </c>
      <c r="B101" s="6" t="s">
        <v>314</v>
      </c>
      <c r="C101" s="141"/>
      <c r="D101" s="141"/>
      <c r="E101" s="254">
        <f t="shared" si="2"/>
        <v>0</v>
      </c>
    </row>
    <row r="102" spans="1:5" ht="12" customHeight="1">
      <c r="A102" s="12" t="s">
        <v>64</v>
      </c>
      <c r="B102" s="55" t="s">
        <v>313</v>
      </c>
      <c r="C102" s="141"/>
      <c r="D102" s="141"/>
      <c r="E102" s="254">
        <f t="shared" si="2"/>
        <v>0</v>
      </c>
    </row>
    <row r="103" spans="1:5" ht="12" customHeight="1">
      <c r="A103" s="12" t="s">
        <v>71</v>
      </c>
      <c r="B103" s="55" t="s">
        <v>312</v>
      </c>
      <c r="C103" s="141"/>
      <c r="D103" s="141"/>
      <c r="E103" s="254">
        <f t="shared" si="2"/>
        <v>0</v>
      </c>
    </row>
    <row r="104" spans="1:5" ht="12" customHeight="1">
      <c r="A104" s="12" t="s">
        <v>72</v>
      </c>
      <c r="B104" s="53" t="s">
        <v>246</v>
      </c>
      <c r="C104" s="141"/>
      <c r="D104" s="141"/>
      <c r="E104" s="254">
        <f t="shared" si="2"/>
        <v>0</v>
      </c>
    </row>
    <row r="105" spans="1:5" ht="22.5">
      <c r="A105" s="12" t="s">
        <v>73</v>
      </c>
      <c r="B105" s="54" t="s">
        <v>247</v>
      </c>
      <c r="C105" s="141"/>
      <c r="D105" s="141"/>
      <c r="E105" s="254">
        <f t="shared" si="2"/>
        <v>0</v>
      </c>
    </row>
    <row r="106" spans="1:5" ht="22.5">
      <c r="A106" s="12" t="s">
        <v>74</v>
      </c>
      <c r="B106" s="54" t="s">
        <v>248</v>
      </c>
      <c r="C106" s="141"/>
      <c r="D106" s="141"/>
      <c r="E106" s="254">
        <f t="shared" si="2"/>
        <v>0</v>
      </c>
    </row>
    <row r="107" spans="1:5" ht="12" customHeight="1">
      <c r="A107" s="12" t="s">
        <v>76</v>
      </c>
      <c r="B107" s="53" t="s">
        <v>249</v>
      </c>
      <c r="C107" s="141">
        <v>9149</v>
      </c>
      <c r="D107" s="141"/>
      <c r="E107" s="254">
        <f t="shared" si="2"/>
        <v>9149</v>
      </c>
    </row>
    <row r="108" spans="1:5" ht="12" customHeight="1">
      <c r="A108" s="12" t="s">
        <v>107</v>
      </c>
      <c r="B108" s="53" t="s">
        <v>250</v>
      </c>
      <c r="C108" s="141"/>
      <c r="D108" s="141"/>
      <c r="E108" s="254">
        <f t="shared" si="2"/>
        <v>0</v>
      </c>
    </row>
    <row r="109" spans="1:5" ht="22.5">
      <c r="A109" s="12" t="s">
        <v>244</v>
      </c>
      <c r="B109" s="54" t="s">
        <v>251</v>
      </c>
      <c r="C109" s="141"/>
      <c r="D109" s="141"/>
      <c r="E109" s="254">
        <f t="shared" si="2"/>
        <v>0</v>
      </c>
    </row>
    <row r="110" spans="1:5" ht="12" customHeight="1">
      <c r="A110" s="11" t="s">
        <v>245</v>
      </c>
      <c r="B110" s="55" t="s">
        <v>252</v>
      </c>
      <c r="C110" s="141"/>
      <c r="D110" s="141"/>
      <c r="E110" s="254">
        <f t="shared" si="2"/>
        <v>0</v>
      </c>
    </row>
    <row r="111" spans="1:5" ht="12" customHeight="1">
      <c r="A111" s="12" t="s">
        <v>310</v>
      </c>
      <c r="B111" s="55" t="s">
        <v>253</v>
      </c>
      <c r="C111" s="141"/>
      <c r="D111" s="141"/>
      <c r="E111" s="254">
        <f t="shared" si="2"/>
        <v>0</v>
      </c>
    </row>
    <row r="112" spans="1:5" ht="12" customHeight="1">
      <c r="A112" s="14" t="s">
        <v>311</v>
      </c>
      <c r="B112" s="55" t="s">
        <v>254</v>
      </c>
      <c r="C112" s="141">
        <v>3081</v>
      </c>
      <c r="D112" s="141"/>
      <c r="E112" s="254">
        <f t="shared" si="2"/>
        <v>3081</v>
      </c>
    </row>
    <row r="113" spans="1:5" ht="12" customHeight="1">
      <c r="A113" s="12" t="s">
        <v>315</v>
      </c>
      <c r="B113" s="9" t="s">
        <v>34</v>
      </c>
      <c r="C113" s="139">
        <f>SUM(C114:C115)</f>
        <v>20000</v>
      </c>
      <c r="D113" s="139">
        <f>SUM(D114:D115)</f>
        <v>60306</v>
      </c>
      <c r="E113" s="253">
        <f t="shared" si="2"/>
        <v>80306</v>
      </c>
    </row>
    <row r="114" spans="1:5" ht="12" customHeight="1">
      <c r="A114" s="12" t="s">
        <v>316</v>
      </c>
      <c r="B114" s="6" t="s">
        <v>318</v>
      </c>
      <c r="C114" s="139">
        <v>20000</v>
      </c>
      <c r="D114" s="139">
        <v>60306</v>
      </c>
      <c r="E114" s="253">
        <f t="shared" si="2"/>
        <v>80306</v>
      </c>
    </row>
    <row r="115" spans="1:5" ht="12" customHeight="1" thickBot="1">
      <c r="A115" s="16" t="s">
        <v>317</v>
      </c>
      <c r="B115" s="194" t="s">
        <v>319</v>
      </c>
      <c r="C115" s="203"/>
      <c r="D115" s="203"/>
      <c r="E115" s="259">
        <f t="shared" si="2"/>
        <v>0</v>
      </c>
    </row>
    <row r="116" spans="1:5" ht="12" customHeight="1" thickBot="1">
      <c r="A116" s="192" t="s">
        <v>5</v>
      </c>
      <c r="B116" s="193" t="s">
        <v>255</v>
      </c>
      <c r="C116" s="204">
        <f>+C117+C119+C121</f>
        <v>4059</v>
      </c>
      <c r="D116" s="138">
        <f>+D117+D119+D121</f>
        <v>968</v>
      </c>
      <c r="E116" s="199">
        <f>+E117+E119+E121</f>
        <v>5027</v>
      </c>
    </row>
    <row r="117" spans="1:5" ht="12" customHeight="1">
      <c r="A117" s="13" t="s">
        <v>65</v>
      </c>
      <c r="B117" s="6" t="s">
        <v>123</v>
      </c>
      <c r="C117" s="140">
        <v>635</v>
      </c>
      <c r="D117" s="214">
        <v>968</v>
      </c>
      <c r="E117" s="181">
        <f t="shared" si="2"/>
        <v>1603</v>
      </c>
    </row>
    <row r="118" spans="1:5" ht="12" customHeight="1">
      <c r="A118" s="13" t="s">
        <v>66</v>
      </c>
      <c r="B118" s="10" t="s">
        <v>259</v>
      </c>
      <c r="C118" s="140"/>
      <c r="D118" s="214"/>
      <c r="E118" s="181">
        <f t="shared" si="2"/>
        <v>0</v>
      </c>
    </row>
    <row r="119" spans="1:5" ht="12" customHeight="1">
      <c r="A119" s="13" t="s">
        <v>67</v>
      </c>
      <c r="B119" s="10" t="s">
        <v>108</v>
      </c>
      <c r="C119" s="139"/>
      <c r="D119" s="215"/>
      <c r="E119" s="253">
        <f t="shared" si="2"/>
        <v>0</v>
      </c>
    </row>
    <row r="120" spans="1:5" ht="12" customHeight="1">
      <c r="A120" s="13" t="s">
        <v>68</v>
      </c>
      <c r="B120" s="10" t="s">
        <v>260</v>
      </c>
      <c r="C120" s="139"/>
      <c r="D120" s="215"/>
      <c r="E120" s="253">
        <f t="shared" si="2"/>
        <v>0</v>
      </c>
    </row>
    <row r="121" spans="1:5" ht="12" customHeight="1">
      <c r="A121" s="13" t="s">
        <v>69</v>
      </c>
      <c r="B121" s="80" t="s">
        <v>126</v>
      </c>
      <c r="C121" s="139">
        <v>3424</v>
      </c>
      <c r="D121" s="215"/>
      <c r="E121" s="253">
        <f t="shared" si="2"/>
        <v>3424</v>
      </c>
    </row>
    <row r="122" spans="1:5" ht="12" customHeight="1">
      <c r="A122" s="13" t="s">
        <v>75</v>
      </c>
      <c r="B122" s="79" t="s">
        <v>303</v>
      </c>
      <c r="C122" s="139"/>
      <c r="D122" s="215"/>
      <c r="E122" s="253">
        <f t="shared" si="2"/>
        <v>0</v>
      </c>
    </row>
    <row r="123" spans="1:5" ht="22.5">
      <c r="A123" s="13" t="s">
        <v>77</v>
      </c>
      <c r="B123" s="148" t="s">
        <v>265</v>
      </c>
      <c r="C123" s="139"/>
      <c r="D123" s="215"/>
      <c r="E123" s="253">
        <f t="shared" si="2"/>
        <v>0</v>
      </c>
    </row>
    <row r="124" spans="1:5" ht="22.5">
      <c r="A124" s="13" t="s">
        <v>109</v>
      </c>
      <c r="B124" s="54" t="s">
        <v>248</v>
      </c>
      <c r="C124" s="139"/>
      <c r="D124" s="215"/>
      <c r="E124" s="253">
        <f t="shared" si="2"/>
        <v>0</v>
      </c>
    </row>
    <row r="125" spans="1:5" ht="12" customHeight="1">
      <c r="A125" s="13" t="s">
        <v>110</v>
      </c>
      <c r="B125" s="54" t="s">
        <v>264</v>
      </c>
      <c r="C125" s="139"/>
      <c r="D125" s="215"/>
      <c r="E125" s="253">
        <f t="shared" si="2"/>
        <v>0</v>
      </c>
    </row>
    <row r="126" spans="1:5" ht="12" customHeight="1">
      <c r="A126" s="13" t="s">
        <v>111</v>
      </c>
      <c r="B126" s="54" t="s">
        <v>263</v>
      </c>
      <c r="C126" s="139"/>
      <c r="D126" s="215"/>
      <c r="E126" s="253">
        <f t="shared" si="2"/>
        <v>0</v>
      </c>
    </row>
    <row r="127" spans="1:5" ht="22.5">
      <c r="A127" s="13" t="s">
        <v>256</v>
      </c>
      <c r="B127" s="54" t="s">
        <v>251</v>
      </c>
      <c r="C127" s="139"/>
      <c r="D127" s="215"/>
      <c r="E127" s="253">
        <f t="shared" si="2"/>
        <v>0</v>
      </c>
    </row>
    <row r="128" spans="1:5" ht="12" customHeight="1">
      <c r="A128" s="13" t="s">
        <v>257</v>
      </c>
      <c r="B128" s="54" t="s">
        <v>262</v>
      </c>
      <c r="C128" s="139"/>
      <c r="D128" s="215"/>
      <c r="E128" s="253">
        <f t="shared" si="2"/>
        <v>0</v>
      </c>
    </row>
    <row r="129" spans="1:5" ht="23.25" thickBot="1">
      <c r="A129" s="11" t="s">
        <v>258</v>
      </c>
      <c r="B129" s="54" t="s">
        <v>261</v>
      </c>
      <c r="C129" s="141">
        <v>3424</v>
      </c>
      <c r="D129" s="216"/>
      <c r="E129" s="254">
        <f t="shared" si="2"/>
        <v>3424</v>
      </c>
    </row>
    <row r="130" spans="1:5" ht="12" customHeight="1" thickBot="1">
      <c r="A130" s="18" t="s">
        <v>6</v>
      </c>
      <c r="B130" s="50" t="s">
        <v>320</v>
      </c>
      <c r="C130" s="138">
        <f>+C95+C116</f>
        <v>636945</v>
      </c>
      <c r="D130" s="213">
        <f>+D95+D116</f>
        <v>439155</v>
      </c>
      <c r="E130" s="77">
        <f>+E95+E116</f>
        <v>1076100</v>
      </c>
    </row>
    <row r="131" spans="1:5" ht="12" customHeight="1" thickBot="1">
      <c r="A131" s="18" t="s">
        <v>7</v>
      </c>
      <c r="B131" s="50" t="s">
        <v>385</v>
      </c>
      <c r="C131" s="138">
        <f>+C132+C133+C134</f>
        <v>0</v>
      </c>
      <c r="D131" s="213">
        <f>+D132+D133+D134</f>
        <v>0</v>
      </c>
      <c r="E131" s="77">
        <f>+E132+E133+E134</f>
        <v>0</v>
      </c>
    </row>
    <row r="132" spans="1:5" ht="12" customHeight="1">
      <c r="A132" s="13" t="s">
        <v>160</v>
      </c>
      <c r="B132" s="10" t="s">
        <v>328</v>
      </c>
      <c r="C132" s="139"/>
      <c r="D132" s="215"/>
      <c r="E132" s="253">
        <f aca="true" t="shared" si="3" ref="E132:E154">C132+D132</f>
        <v>0</v>
      </c>
    </row>
    <row r="133" spans="1:5" ht="12" customHeight="1">
      <c r="A133" s="13" t="s">
        <v>161</v>
      </c>
      <c r="B133" s="10" t="s">
        <v>329</v>
      </c>
      <c r="C133" s="139"/>
      <c r="D133" s="215"/>
      <c r="E133" s="253">
        <f t="shared" si="3"/>
        <v>0</v>
      </c>
    </row>
    <row r="134" spans="1:5" ht="12" customHeight="1" thickBot="1">
      <c r="A134" s="11" t="s">
        <v>162</v>
      </c>
      <c r="B134" s="10" t="s">
        <v>330</v>
      </c>
      <c r="C134" s="139"/>
      <c r="D134" s="215"/>
      <c r="E134" s="253">
        <f t="shared" si="3"/>
        <v>0</v>
      </c>
    </row>
    <row r="135" spans="1:5" ht="12" customHeight="1" thickBot="1">
      <c r="A135" s="18" t="s">
        <v>8</v>
      </c>
      <c r="B135" s="50" t="s">
        <v>322</v>
      </c>
      <c r="C135" s="138">
        <f>SUM(C136:C141)</f>
        <v>0</v>
      </c>
      <c r="D135" s="213">
        <f>SUM(D136:D141)</f>
        <v>0</v>
      </c>
      <c r="E135" s="77">
        <f>SUM(E136:E141)</f>
        <v>0</v>
      </c>
    </row>
    <row r="136" spans="1:5" ht="12" customHeight="1">
      <c r="A136" s="13" t="s">
        <v>52</v>
      </c>
      <c r="B136" s="7" t="s">
        <v>331</v>
      </c>
      <c r="C136" s="139"/>
      <c r="D136" s="215"/>
      <c r="E136" s="253">
        <f t="shared" si="3"/>
        <v>0</v>
      </c>
    </row>
    <row r="137" spans="1:5" ht="12" customHeight="1">
      <c r="A137" s="13" t="s">
        <v>53</v>
      </c>
      <c r="B137" s="7" t="s">
        <v>323</v>
      </c>
      <c r="C137" s="139"/>
      <c r="D137" s="215"/>
      <c r="E137" s="253">
        <f t="shared" si="3"/>
        <v>0</v>
      </c>
    </row>
    <row r="138" spans="1:5" ht="12" customHeight="1">
      <c r="A138" s="13" t="s">
        <v>54</v>
      </c>
      <c r="B138" s="7" t="s">
        <v>324</v>
      </c>
      <c r="C138" s="139"/>
      <c r="D138" s="215"/>
      <c r="E138" s="253">
        <f t="shared" si="3"/>
        <v>0</v>
      </c>
    </row>
    <row r="139" spans="1:5" ht="12" customHeight="1">
      <c r="A139" s="13" t="s">
        <v>96</v>
      </c>
      <c r="B139" s="7" t="s">
        <v>325</v>
      </c>
      <c r="C139" s="139"/>
      <c r="D139" s="215"/>
      <c r="E139" s="253">
        <f t="shared" si="3"/>
        <v>0</v>
      </c>
    </row>
    <row r="140" spans="1:5" ht="12" customHeight="1">
      <c r="A140" s="13" t="s">
        <v>97</v>
      </c>
      <c r="B140" s="7" t="s">
        <v>326</v>
      </c>
      <c r="C140" s="139"/>
      <c r="D140" s="215"/>
      <c r="E140" s="253">
        <f t="shared" si="3"/>
        <v>0</v>
      </c>
    </row>
    <row r="141" spans="1:5" ht="12" customHeight="1" thickBot="1">
      <c r="A141" s="11" t="s">
        <v>98</v>
      </c>
      <c r="B141" s="7" t="s">
        <v>327</v>
      </c>
      <c r="C141" s="139"/>
      <c r="D141" s="215"/>
      <c r="E141" s="253">
        <f t="shared" si="3"/>
        <v>0</v>
      </c>
    </row>
    <row r="142" spans="1:5" ht="12" customHeight="1" thickBot="1">
      <c r="A142" s="18" t="s">
        <v>9</v>
      </c>
      <c r="B142" s="50" t="s">
        <v>335</v>
      </c>
      <c r="C142" s="144">
        <f>+C143+C144+C145+C146</f>
        <v>0</v>
      </c>
      <c r="D142" s="217">
        <f>+D143+D144+D145+D146</f>
        <v>0</v>
      </c>
      <c r="E142" s="180">
        <f>+E143+E144+E145+E146</f>
        <v>0</v>
      </c>
    </row>
    <row r="143" spans="1:5" ht="12" customHeight="1">
      <c r="A143" s="13" t="s">
        <v>55</v>
      </c>
      <c r="B143" s="7" t="s">
        <v>266</v>
      </c>
      <c r="C143" s="139"/>
      <c r="D143" s="215"/>
      <c r="E143" s="253">
        <f t="shared" si="3"/>
        <v>0</v>
      </c>
    </row>
    <row r="144" spans="1:5" ht="12" customHeight="1">
      <c r="A144" s="13" t="s">
        <v>56</v>
      </c>
      <c r="B144" s="7" t="s">
        <v>267</v>
      </c>
      <c r="C144" s="139"/>
      <c r="D144" s="215"/>
      <c r="E144" s="253">
        <f t="shared" si="3"/>
        <v>0</v>
      </c>
    </row>
    <row r="145" spans="1:5" ht="12" customHeight="1">
      <c r="A145" s="13" t="s">
        <v>180</v>
      </c>
      <c r="B145" s="7" t="s">
        <v>336</v>
      </c>
      <c r="C145" s="139"/>
      <c r="D145" s="215"/>
      <c r="E145" s="253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39"/>
      <c r="D146" s="215"/>
      <c r="E146" s="253">
        <f t="shared" si="3"/>
        <v>0</v>
      </c>
    </row>
    <row r="147" spans="1:5" ht="12" customHeight="1" thickBot="1">
      <c r="A147" s="18" t="s">
        <v>10</v>
      </c>
      <c r="B147" s="50" t="s">
        <v>337</v>
      </c>
      <c r="C147" s="205">
        <f>SUM(C148:C152)</f>
        <v>0</v>
      </c>
      <c r="D147" s="218">
        <f>SUM(D148:D152)</f>
        <v>0</v>
      </c>
      <c r="E147" s="200">
        <f>SUM(E148:E152)</f>
        <v>0</v>
      </c>
    </row>
    <row r="148" spans="1:5" ht="12" customHeight="1">
      <c r="A148" s="13" t="s">
        <v>57</v>
      </c>
      <c r="B148" s="7" t="s">
        <v>332</v>
      </c>
      <c r="C148" s="139"/>
      <c r="D148" s="215"/>
      <c r="E148" s="253">
        <f t="shared" si="3"/>
        <v>0</v>
      </c>
    </row>
    <row r="149" spans="1:5" ht="12" customHeight="1">
      <c r="A149" s="13" t="s">
        <v>58</v>
      </c>
      <c r="B149" s="7" t="s">
        <v>339</v>
      </c>
      <c r="C149" s="139"/>
      <c r="D149" s="215"/>
      <c r="E149" s="253">
        <f t="shared" si="3"/>
        <v>0</v>
      </c>
    </row>
    <row r="150" spans="1:5" ht="12" customHeight="1">
      <c r="A150" s="13" t="s">
        <v>192</v>
      </c>
      <c r="B150" s="7" t="s">
        <v>334</v>
      </c>
      <c r="C150" s="139"/>
      <c r="D150" s="215"/>
      <c r="E150" s="253">
        <f t="shared" si="3"/>
        <v>0</v>
      </c>
    </row>
    <row r="151" spans="1:5" ht="12" customHeight="1">
      <c r="A151" s="13" t="s">
        <v>193</v>
      </c>
      <c r="B151" s="7" t="s">
        <v>340</v>
      </c>
      <c r="C151" s="139"/>
      <c r="D151" s="215"/>
      <c r="E151" s="253">
        <f t="shared" si="3"/>
        <v>0</v>
      </c>
    </row>
    <row r="152" spans="1:5" ht="12" customHeight="1" thickBot="1">
      <c r="A152" s="13" t="s">
        <v>338</v>
      </c>
      <c r="B152" s="7" t="s">
        <v>341</v>
      </c>
      <c r="C152" s="139"/>
      <c r="D152" s="215"/>
      <c r="E152" s="254">
        <f t="shared" si="3"/>
        <v>0</v>
      </c>
    </row>
    <row r="153" spans="1:5" ht="12" customHeight="1" thickBot="1">
      <c r="A153" s="18" t="s">
        <v>11</v>
      </c>
      <c r="B153" s="50" t="s">
        <v>342</v>
      </c>
      <c r="C153" s="206"/>
      <c r="D153" s="219"/>
      <c r="E153" s="261">
        <f t="shared" si="3"/>
        <v>0</v>
      </c>
    </row>
    <row r="154" spans="1:5" ht="12" customHeight="1" thickBot="1">
      <c r="A154" s="18" t="s">
        <v>12</v>
      </c>
      <c r="B154" s="50" t="s">
        <v>343</v>
      </c>
      <c r="C154" s="206"/>
      <c r="D154" s="219"/>
      <c r="E154" s="181">
        <f t="shared" si="3"/>
        <v>0</v>
      </c>
    </row>
    <row r="155" spans="1:9" ht="15" customHeight="1" thickBot="1">
      <c r="A155" s="18" t="s">
        <v>13</v>
      </c>
      <c r="B155" s="50" t="s">
        <v>345</v>
      </c>
      <c r="C155" s="207">
        <f>+C131+C135+C142+C147+C153+C154</f>
        <v>0</v>
      </c>
      <c r="D155" s="220">
        <f>+D131+D135+D142+D147+D153+D154</f>
        <v>0</v>
      </c>
      <c r="E155" s="201">
        <f>+E131+E135+E142+E147+E153+E154</f>
        <v>0</v>
      </c>
      <c r="F155" s="161"/>
      <c r="G155" s="162"/>
      <c r="H155" s="162"/>
      <c r="I155" s="162"/>
    </row>
    <row r="156" spans="1:5" s="151" customFormat="1" ht="12.75" customHeight="1" thickBot="1">
      <c r="A156" s="81" t="s">
        <v>14</v>
      </c>
      <c r="B156" s="125" t="s">
        <v>344</v>
      </c>
      <c r="C156" s="207">
        <f>+C130+C155</f>
        <v>636945</v>
      </c>
      <c r="D156" s="220">
        <f>+D130+D155</f>
        <v>439155</v>
      </c>
      <c r="E156" s="201">
        <f>+E130+E155</f>
        <v>1076100</v>
      </c>
    </row>
    <row r="157" ht="7.5" customHeight="1"/>
    <row r="158" spans="1:5" ht="15.75">
      <c r="A158" s="292" t="s">
        <v>268</v>
      </c>
      <c r="B158" s="292"/>
      <c r="C158" s="292"/>
      <c r="D158" s="292"/>
      <c r="E158" s="292"/>
    </row>
    <row r="159" spans="1:5" ht="15" customHeight="1" thickBot="1">
      <c r="A159" s="284" t="s">
        <v>84</v>
      </c>
      <c r="B159" s="284"/>
      <c r="C159" s="83"/>
      <c r="E159" s="83" t="s">
        <v>124</v>
      </c>
    </row>
    <row r="160" spans="1:5" ht="25.5" customHeight="1" thickBot="1">
      <c r="A160" s="18">
        <v>1</v>
      </c>
      <c r="B160" s="23" t="s">
        <v>346</v>
      </c>
      <c r="C160" s="212">
        <f>+C63-C130</f>
        <v>-98675</v>
      </c>
      <c r="D160" s="212">
        <f>+D63-D130</f>
        <v>0</v>
      </c>
      <c r="E160" s="77">
        <f>+E63-E130</f>
        <v>-98675</v>
      </c>
    </row>
    <row r="161" spans="1:5" ht="32.25" customHeight="1" thickBot="1">
      <c r="A161" s="18" t="s">
        <v>5</v>
      </c>
      <c r="B161" s="23" t="s">
        <v>352</v>
      </c>
      <c r="C161" s="138">
        <f>+C87-C155</f>
        <v>98675</v>
      </c>
      <c r="D161" s="138">
        <f>+D87-D155</f>
        <v>0</v>
      </c>
      <c r="E161" s="77">
        <f>+E87-E155</f>
        <v>98675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Elek Város Önkormányzat
2016. ÉVI KÖLTSÉGVETÉSÉNEK ÖSSZEVONT MÓDOSÍTOTT MÉRLEGE&amp;10
&amp;R&amp;"Times New Roman CE,Félkövér dőlt"&amp;11 1. melléklet
"1.1. melléklet" 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B1">
      <selection activeCell="B161" sqref="B161:B162"/>
    </sheetView>
  </sheetViews>
  <sheetFormatPr defaultColWidth="9.00390625" defaultRowHeight="12.75"/>
  <cols>
    <col min="1" max="1" width="9.50390625" style="126" customWidth="1"/>
    <col min="2" max="2" width="59.625" style="126" customWidth="1"/>
    <col min="3" max="3" width="17.375" style="127" customWidth="1"/>
    <col min="4" max="5" width="17.375" style="149" customWidth="1"/>
    <col min="6" max="16384" width="9.375" style="149" customWidth="1"/>
  </cols>
  <sheetData>
    <row r="1" spans="1:5" ht="15.75" customHeight="1">
      <c r="A1" s="293" t="s">
        <v>2</v>
      </c>
      <c r="B1" s="293"/>
      <c r="C1" s="293"/>
      <c r="D1" s="293"/>
      <c r="E1" s="293"/>
    </row>
    <row r="2" spans="1:5" ht="15.75" customHeight="1" thickBot="1">
      <c r="A2" s="284" t="s">
        <v>82</v>
      </c>
      <c r="B2" s="284"/>
      <c r="C2" s="208"/>
      <c r="E2" s="208" t="s">
        <v>124</v>
      </c>
    </row>
    <row r="3" spans="1:5" ht="15.75">
      <c r="A3" s="285" t="s">
        <v>47</v>
      </c>
      <c r="B3" s="287" t="s">
        <v>3</v>
      </c>
      <c r="C3" s="289" t="str">
        <f>+CONCATENATE(LEFT(ÖSSZEFÜGGÉSEK!A6,4),". évi")</f>
        <v>2016. évi</v>
      </c>
      <c r="D3" s="290"/>
      <c r="E3" s="291"/>
    </row>
    <row r="4" spans="1:5" ht="24.75" thickBot="1">
      <c r="A4" s="286"/>
      <c r="B4" s="288"/>
      <c r="C4" s="211" t="s">
        <v>383</v>
      </c>
      <c r="D4" s="209" t="s">
        <v>438</v>
      </c>
      <c r="E4" s="210" t="str">
        <f>+CONCATENATE(LEFT(ÖSSZEFÜGGÉSEK!A6,4),".03.31.",CHAR(10),"Módosítás utáni")</f>
        <v>2016.03.31.
Módosítás utáni</v>
      </c>
    </row>
    <row r="5" spans="1:5" s="150" customFormat="1" ht="12" customHeight="1" thickBot="1">
      <c r="A5" s="146" t="s">
        <v>359</v>
      </c>
      <c r="B5" s="147" t="s">
        <v>360</v>
      </c>
      <c r="C5" s="147" t="s">
        <v>361</v>
      </c>
      <c r="D5" s="147" t="s">
        <v>363</v>
      </c>
      <c r="E5" s="276" t="s">
        <v>442</v>
      </c>
    </row>
    <row r="6" spans="1:5" s="151" customFormat="1" ht="12" customHeight="1" thickBot="1">
      <c r="A6" s="18" t="s">
        <v>4</v>
      </c>
      <c r="B6" s="19" t="s">
        <v>145</v>
      </c>
      <c r="C6" s="138">
        <f>+C7+C8+C9+C10+C11+C12</f>
        <v>392936</v>
      </c>
      <c r="D6" s="138">
        <f>+D7+D8+D9+D10+D11+D12</f>
        <v>0</v>
      </c>
      <c r="E6" s="77">
        <f>+E7+E8+E9+E10+E11+E12</f>
        <v>392936</v>
      </c>
    </row>
    <row r="7" spans="1:5" s="151" customFormat="1" ht="12" customHeight="1">
      <c r="A7" s="13" t="s">
        <v>59</v>
      </c>
      <c r="B7" s="152" t="s">
        <v>146</v>
      </c>
      <c r="C7" s="140">
        <v>176307</v>
      </c>
      <c r="D7" s="140"/>
      <c r="E7" s="181">
        <f>C7+D7</f>
        <v>176307</v>
      </c>
    </row>
    <row r="8" spans="1:5" s="151" customFormat="1" ht="12" customHeight="1">
      <c r="A8" s="12" t="s">
        <v>60</v>
      </c>
      <c r="B8" s="153" t="s">
        <v>147</v>
      </c>
      <c r="C8" s="139">
        <v>88856</v>
      </c>
      <c r="D8" s="139"/>
      <c r="E8" s="181">
        <f aca="true" t="shared" si="0" ref="E8:E62">C8+D8</f>
        <v>88856</v>
      </c>
    </row>
    <row r="9" spans="1:5" s="151" customFormat="1" ht="12" customHeight="1">
      <c r="A9" s="12" t="s">
        <v>61</v>
      </c>
      <c r="B9" s="153" t="s">
        <v>148</v>
      </c>
      <c r="C9" s="139">
        <v>122176</v>
      </c>
      <c r="D9" s="139"/>
      <c r="E9" s="181">
        <f t="shared" si="0"/>
        <v>122176</v>
      </c>
    </row>
    <row r="10" spans="1:5" s="151" customFormat="1" ht="12" customHeight="1">
      <c r="A10" s="12" t="s">
        <v>62</v>
      </c>
      <c r="B10" s="153" t="s">
        <v>149</v>
      </c>
      <c r="C10" s="139">
        <v>5597</v>
      </c>
      <c r="D10" s="139"/>
      <c r="E10" s="181">
        <f t="shared" si="0"/>
        <v>5597</v>
      </c>
    </row>
    <row r="11" spans="1:5" s="151" customFormat="1" ht="12" customHeight="1">
      <c r="A11" s="12" t="s">
        <v>79</v>
      </c>
      <c r="B11" s="79" t="s">
        <v>304</v>
      </c>
      <c r="C11" s="139"/>
      <c r="D11" s="139"/>
      <c r="E11" s="181">
        <f t="shared" si="0"/>
        <v>0</v>
      </c>
    </row>
    <row r="12" spans="1:5" s="151" customFormat="1" ht="12" customHeight="1" thickBot="1">
      <c r="A12" s="14" t="s">
        <v>63</v>
      </c>
      <c r="B12" s="80" t="s">
        <v>305</v>
      </c>
      <c r="C12" s="139"/>
      <c r="D12" s="139"/>
      <c r="E12" s="181">
        <f t="shared" si="0"/>
        <v>0</v>
      </c>
    </row>
    <row r="13" spans="1:5" s="151" customFormat="1" ht="12" customHeight="1" thickBot="1">
      <c r="A13" s="18" t="s">
        <v>5</v>
      </c>
      <c r="B13" s="78" t="s">
        <v>150</v>
      </c>
      <c r="C13" s="138">
        <f>+C14+C15+C16+C17+C18</f>
        <v>311</v>
      </c>
      <c r="D13" s="138">
        <f>+D14+D15+D16+D17+D18</f>
        <v>438187</v>
      </c>
      <c r="E13" s="77">
        <f>+E14+E15+E16+E17+E18</f>
        <v>438498</v>
      </c>
    </row>
    <row r="14" spans="1:5" s="151" customFormat="1" ht="12" customHeight="1">
      <c r="A14" s="13" t="s">
        <v>65</v>
      </c>
      <c r="B14" s="152" t="s">
        <v>151</v>
      </c>
      <c r="C14" s="140"/>
      <c r="D14" s="140"/>
      <c r="E14" s="181">
        <f t="shared" si="0"/>
        <v>0</v>
      </c>
    </row>
    <row r="15" spans="1:5" s="151" customFormat="1" ht="12" customHeight="1">
      <c r="A15" s="12" t="s">
        <v>66</v>
      </c>
      <c r="B15" s="153" t="s">
        <v>152</v>
      </c>
      <c r="C15" s="139"/>
      <c r="D15" s="139"/>
      <c r="E15" s="181">
        <f t="shared" si="0"/>
        <v>0</v>
      </c>
    </row>
    <row r="16" spans="1:5" s="151" customFormat="1" ht="12" customHeight="1">
      <c r="A16" s="12" t="s">
        <v>67</v>
      </c>
      <c r="B16" s="153" t="s">
        <v>297</v>
      </c>
      <c r="C16" s="139"/>
      <c r="D16" s="139"/>
      <c r="E16" s="181">
        <f t="shared" si="0"/>
        <v>0</v>
      </c>
    </row>
    <row r="17" spans="1:5" s="151" customFormat="1" ht="12" customHeight="1">
      <c r="A17" s="12" t="s">
        <v>68</v>
      </c>
      <c r="B17" s="153" t="s">
        <v>298</v>
      </c>
      <c r="C17" s="139"/>
      <c r="D17" s="139"/>
      <c r="E17" s="181">
        <f t="shared" si="0"/>
        <v>0</v>
      </c>
    </row>
    <row r="18" spans="1:5" s="151" customFormat="1" ht="12" customHeight="1">
      <c r="A18" s="12" t="s">
        <v>69</v>
      </c>
      <c r="B18" s="153" t="s">
        <v>153</v>
      </c>
      <c r="C18" s="139">
        <v>311</v>
      </c>
      <c r="D18" s="139">
        <v>438187</v>
      </c>
      <c r="E18" s="181">
        <f t="shared" si="0"/>
        <v>438498</v>
      </c>
    </row>
    <row r="19" spans="1:5" s="151" customFormat="1" ht="12" customHeight="1" thickBot="1">
      <c r="A19" s="14" t="s">
        <v>75</v>
      </c>
      <c r="B19" s="80" t="s">
        <v>154</v>
      </c>
      <c r="C19" s="141"/>
      <c r="D19" s="141"/>
      <c r="E19" s="181">
        <f t="shared" si="0"/>
        <v>0</v>
      </c>
    </row>
    <row r="20" spans="1:5" s="151" customFormat="1" ht="12" customHeight="1" thickBot="1">
      <c r="A20" s="18" t="s">
        <v>6</v>
      </c>
      <c r="B20" s="19" t="s">
        <v>155</v>
      </c>
      <c r="C20" s="138">
        <f>+C21+C22+C23+C24+C25</f>
        <v>0</v>
      </c>
      <c r="D20" s="138">
        <f>+D21+D22+D23+D24+D25</f>
        <v>968</v>
      </c>
      <c r="E20" s="77">
        <f>+E21+E22+E23+E24+E25</f>
        <v>968</v>
      </c>
    </row>
    <row r="21" spans="1:5" s="151" customFormat="1" ht="12" customHeight="1">
      <c r="A21" s="13" t="s">
        <v>48</v>
      </c>
      <c r="B21" s="152" t="s">
        <v>156</v>
      </c>
      <c r="C21" s="140"/>
      <c r="D21" s="140"/>
      <c r="E21" s="181">
        <f t="shared" si="0"/>
        <v>0</v>
      </c>
    </row>
    <row r="22" spans="1:5" s="151" customFormat="1" ht="12" customHeight="1">
      <c r="A22" s="12" t="s">
        <v>49</v>
      </c>
      <c r="B22" s="153" t="s">
        <v>157</v>
      </c>
      <c r="C22" s="139"/>
      <c r="D22" s="139"/>
      <c r="E22" s="181">
        <f t="shared" si="0"/>
        <v>0</v>
      </c>
    </row>
    <row r="23" spans="1:5" s="151" customFormat="1" ht="12" customHeight="1">
      <c r="A23" s="12" t="s">
        <v>50</v>
      </c>
      <c r="B23" s="153" t="s">
        <v>299</v>
      </c>
      <c r="C23" s="139"/>
      <c r="D23" s="139"/>
      <c r="E23" s="181">
        <f t="shared" si="0"/>
        <v>0</v>
      </c>
    </row>
    <row r="24" spans="1:5" s="151" customFormat="1" ht="12" customHeight="1">
      <c r="A24" s="12" t="s">
        <v>51</v>
      </c>
      <c r="B24" s="153" t="s">
        <v>300</v>
      </c>
      <c r="C24" s="139"/>
      <c r="D24" s="139"/>
      <c r="E24" s="181">
        <f t="shared" si="0"/>
        <v>0</v>
      </c>
    </row>
    <row r="25" spans="1:5" s="151" customFormat="1" ht="12" customHeight="1">
      <c r="A25" s="12" t="s">
        <v>92</v>
      </c>
      <c r="B25" s="153" t="s">
        <v>158</v>
      </c>
      <c r="C25" s="139"/>
      <c r="D25" s="139">
        <v>968</v>
      </c>
      <c r="E25" s="181">
        <f t="shared" si="0"/>
        <v>968</v>
      </c>
    </row>
    <row r="26" spans="1:5" s="151" customFormat="1" ht="12" customHeight="1" thickBot="1">
      <c r="A26" s="14" t="s">
        <v>93</v>
      </c>
      <c r="B26" s="154" t="s">
        <v>159</v>
      </c>
      <c r="C26" s="141"/>
      <c r="D26" s="141"/>
      <c r="E26" s="181">
        <f t="shared" si="0"/>
        <v>0</v>
      </c>
    </row>
    <row r="27" spans="1:5" s="151" customFormat="1" ht="12" customHeight="1" thickBot="1">
      <c r="A27" s="18" t="s">
        <v>94</v>
      </c>
      <c r="B27" s="19" t="s">
        <v>434</v>
      </c>
      <c r="C27" s="144">
        <f>+C28+C29+C30+C31+C32+C33+C34</f>
        <v>44000</v>
      </c>
      <c r="D27" s="144">
        <f>+D28+D29+D30+D31+D32+D33+D34</f>
        <v>0</v>
      </c>
      <c r="E27" s="180">
        <f>+E28+E29+E30+E31+E32+E33+E34</f>
        <v>44000</v>
      </c>
    </row>
    <row r="28" spans="1:5" s="151" customFormat="1" ht="12" customHeight="1">
      <c r="A28" s="13" t="s">
        <v>160</v>
      </c>
      <c r="B28" s="152" t="s">
        <v>445</v>
      </c>
      <c r="C28" s="182">
        <v>5000</v>
      </c>
      <c r="D28" s="182">
        <f>+D29+D30+D31</f>
        <v>0</v>
      </c>
      <c r="E28" s="181">
        <f t="shared" si="0"/>
        <v>5000</v>
      </c>
    </row>
    <row r="29" spans="1:5" s="151" customFormat="1" ht="12" customHeight="1">
      <c r="A29" s="12" t="s">
        <v>161</v>
      </c>
      <c r="B29" s="153" t="s">
        <v>428</v>
      </c>
      <c r="C29" s="139"/>
      <c r="D29" s="139"/>
      <c r="E29" s="181">
        <f t="shared" si="0"/>
        <v>0</v>
      </c>
    </row>
    <row r="30" spans="1:5" s="151" customFormat="1" ht="12" customHeight="1">
      <c r="A30" s="12" t="s">
        <v>162</v>
      </c>
      <c r="B30" s="153" t="s">
        <v>429</v>
      </c>
      <c r="C30" s="139">
        <v>32000</v>
      </c>
      <c r="D30" s="139"/>
      <c r="E30" s="181">
        <f t="shared" si="0"/>
        <v>32000</v>
      </c>
    </row>
    <row r="31" spans="1:5" s="151" customFormat="1" ht="12" customHeight="1">
      <c r="A31" s="12" t="s">
        <v>163</v>
      </c>
      <c r="B31" s="153" t="s">
        <v>430</v>
      </c>
      <c r="C31" s="139"/>
      <c r="D31" s="139"/>
      <c r="E31" s="181">
        <f t="shared" si="0"/>
        <v>0</v>
      </c>
    </row>
    <row r="32" spans="1:5" s="151" customFormat="1" ht="12" customHeight="1">
      <c r="A32" s="12" t="s">
        <v>431</v>
      </c>
      <c r="B32" s="153" t="s">
        <v>164</v>
      </c>
      <c r="C32" s="139">
        <v>7000</v>
      </c>
      <c r="D32" s="139"/>
      <c r="E32" s="181">
        <f t="shared" si="0"/>
        <v>7000</v>
      </c>
    </row>
    <row r="33" spans="1:5" s="151" customFormat="1" ht="12" customHeight="1">
      <c r="A33" s="12" t="s">
        <v>432</v>
      </c>
      <c r="B33" s="153" t="s">
        <v>165</v>
      </c>
      <c r="C33" s="139"/>
      <c r="D33" s="139"/>
      <c r="E33" s="181">
        <f t="shared" si="0"/>
        <v>0</v>
      </c>
    </row>
    <row r="34" spans="1:5" s="151" customFormat="1" ht="12" customHeight="1" thickBot="1">
      <c r="A34" s="14" t="s">
        <v>433</v>
      </c>
      <c r="B34" s="154" t="s">
        <v>166</v>
      </c>
      <c r="C34" s="141"/>
      <c r="D34" s="141"/>
      <c r="E34" s="181">
        <f t="shared" si="0"/>
        <v>0</v>
      </c>
    </row>
    <row r="35" spans="1:5" s="151" customFormat="1" ht="12" customHeight="1" thickBot="1">
      <c r="A35" s="18" t="s">
        <v>8</v>
      </c>
      <c r="B35" s="19" t="s">
        <v>306</v>
      </c>
      <c r="C35" s="138">
        <f>SUM(C36:C46)</f>
        <v>49896</v>
      </c>
      <c r="D35" s="138">
        <f>SUM(D36:D46)</f>
        <v>0</v>
      </c>
      <c r="E35" s="77">
        <f>SUM(E36:E46)</f>
        <v>49896</v>
      </c>
    </row>
    <row r="36" spans="1:5" s="151" customFormat="1" ht="12" customHeight="1">
      <c r="A36" s="13" t="s">
        <v>52</v>
      </c>
      <c r="B36" s="152" t="s">
        <v>169</v>
      </c>
      <c r="C36" s="140"/>
      <c r="D36" s="140"/>
      <c r="E36" s="181">
        <f t="shared" si="0"/>
        <v>0</v>
      </c>
    </row>
    <row r="37" spans="1:5" s="151" customFormat="1" ht="12" customHeight="1">
      <c r="A37" s="12" t="s">
        <v>53</v>
      </c>
      <c r="B37" s="153" t="s">
        <v>170</v>
      </c>
      <c r="C37" s="139">
        <v>2545</v>
      </c>
      <c r="D37" s="139"/>
      <c r="E37" s="181">
        <f t="shared" si="0"/>
        <v>2545</v>
      </c>
    </row>
    <row r="38" spans="1:5" s="151" customFormat="1" ht="12" customHeight="1">
      <c r="A38" s="12" t="s">
        <v>54</v>
      </c>
      <c r="B38" s="153" t="s">
        <v>171</v>
      </c>
      <c r="C38" s="139">
        <v>4200</v>
      </c>
      <c r="D38" s="139"/>
      <c r="E38" s="181">
        <f t="shared" si="0"/>
        <v>4200</v>
      </c>
    </row>
    <row r="39" spans="1:5" s="151" customFormat="1" ht="12" customHeight="1">
      <c r="A39" s="12" t="s">
        <v>96</v>
      </c>
      <c r="B39" s="153" t="s">
        <v>172</v>
      </c>
      <c r="C39" s="139">
        <v>910</v>
      </c>
      <c r="D39" s="139"/>
      <c r="E39" s="181">
        <f t="shared" si="0"/>
        <v>910</v>
      </c>
    </row>
    <row r="40" spans="1:5" s="151" customFormat="1" ht="12" customHeight="1">
      <c r="A40" s="12" t="s">
        <v>97</v>
      </c>
      <c r="B40" s="153" t="s">
        <v>173</v>
      </c>
      <c r="C40" s="139">
        <v>36405</v>
      </c>
      <c r="D40" s="139"/>
      <c r="E40" s="181">
        <f t="shared" si="0"/>
        <v>36405</v>
      </c>
    </row>
    <row r="41" spans="1:5" s="151" customFormat="1" ht="12" customHeight="1">
      <c r="A41" s="12" t="s">
        <v>98</v>
      </c>
      <c r="B41" s="153" t="s">
        <v>174</v>
      </c>
      <c r="C41" s="139">
        <v>5036</v>
      </c>
      <c r="D41" s="139"/>
      <c r="E41" s="181">
        <f t="shared" si="0"/>
        <v>5036</v>
      </c>
    </row>
    <row r="42" spans="1:5" s="151" customFormat="1" ht="12" customHeight="1">
      <c r="A42" s="12" t="s">
        <v>99</v>
      </c>
      <c r="B42" s="153" t="s">
        <v>175</v>
      </c>
      <c r="C42" s="139">
        <v>800</v>
      </c>
      <c r="D42" s="139"/>
      <c r="E42" s="181">
        <f t="shared" si="0"/>
        <v>800</v>
      </c>
    </row>
    <row r="43" spans="1:5" s="151" customFormat="1" ht="12" customHeight="1">
      <c r="A43" s="12" t="s">
        <v>100</v>
      </c>
      <c r="B43" s="153" t="s">
        <v>176</v>
      </c>
      <c r="C43" s="139"/>
      <c r="D43" s="139"/>
      <c r="E43" s="181">
        <f t="shared" si="0"/>
        <v>0</v>
      </c>
    </row>
    <row r="44" spans="1:5" s="151" customFormat="1" ht="12" customHeight="1">
      <c r="A44" s="12" t="s">
        <v>167</v>
      </c>
      <c r="B44" s="153" t="s">
        <v>177</v>
      </c>
      <c r="C44" s="142"/>
      <c r="D44" s="142"/>
      <c r="E44" s="181">
        <f t="shared" si="0"/>
        <v>0</v>
      </c>
    </row>
    <row r="45" spans="1:5" s="151" customFormat="1" ht="12" customHeight="1">
      <c r="A45" s="14" t="s">
        <v>168</v>
      </c>
      <c r="B45" s="154" t="s">
        <v>308</v>
      </c>
      <c r="C45" s="143"/>
      <c r="D45" s="143"/>
      <c r="E45" s="181">
        <f t="shared" si="0"/>
        <v>0</v>
      </c>
    </row>
    <row r="46" spans="1:5" s="151" customFormat="1" ht="12" customHeight="1" thickBot="1">
      <c r="A46" s="14" t="s">
        <v>307</v>
      </c>
      <c r="B46" s="80" t="s">
        <v>178</v>
      </c>
      <c r="C46" s="143"/>
      <c r="D46" s="143"/>
      <c r="E46" s="181">
        <f t="shared" si="0"/>
        <v>0</v>
      </c>
    </row>
    <row r="47" spans="1:5" s="151" customFormat="1" ht="12" customHeight="1" thickBot="1">
      <c r="A47" s="18" t="s">
        <v>9</v>
      </c>
      <c r="B47" s="19" t="s">
        <v>179</v>
      </c>
      <c r="C47" s="138">
        <f>SUM(C48:C52)</f>
        <v>0</v>
      </c>
      <c r="D47" s="138">
        <f>SUM(D48:D52)</f>
        <v>0</v>
      </c>
      <c r="E47" s="77">
        <f>SUM(E48:E52)</f>
        <v>0</v>
      </c>
    </row>
    <row r="48" spans="1:5" s="151" customFormat="1" ht="12" customHeight="1">
      <c r="A48" s="13" t="s">
        <v>55</v>
      </c>
      <c r="B48" s="152" t="s">
        <v>183</v>
      </c>
      <c r="C48" s="183"/>
      <c r="D48" s="183"/>
      <c r="E48" s="257">
        <f t="shared" si="0"/>
        <v>0</v>
      </c>
    </row>
    <row r="49" spans="1:5" s="151" customFormat="1" ht="12" customHeight="1">
      <c r="A49" s="12" t="s">
        <v>56</v>
      </c>
      <c r="B49" s="153" t="s">
        <v>184</v>
      </c>
      <c r="C49" s="142"/>
      <c r="D49" s="142"/>
      <c r="E49" s="257">
        <f t="shared" si="0"/>
        <v>0</v>
      </c>
    </row>
    <row r="50" spans="1:5" s="151" customFormat="1" ht="12" customHeight="1">
      <c r="A50" s="12" t="s">
        <v>180</v>
      </c>
      <c r="B50" s="153" t="s">
        <v>185</v>
      </c>
      <c r="C50" s="142"/>
      <c r="D50" s="142"/>
      <c r="E50" s="257">
        <f t="shared" si="0"/>
        <v>0</v>
      </c>
    </row>
    <row r="51" spans="1:5" s="151" customFormat="1" ht="12" customHeight="1">
      <c r="A51" s="12" t="s">
        <v>181</v>
      </c>
      <c r="B51" s="153" t="s">
        <v>186</v>
      </c>
      <c r="C51" s="142"/>
      <c r="D51" s="142"/>
      <c r="E51" s="257">
        <f t="shared" si="0"/>
        <v>0</v>
      </c>
    </row>
    <row r="52" spans="1:5" s="151" customFormat="1" ht="12" customHeight="1" thickBot="1">
      <c r="A52" s="14" t="s">
        <v>182</v>
      </c>
      <c r="B52" s="80" t="s">
        <v>187</v>
      </c>
      <c r="C52" s="143"/>
      <c r="D52" s="143"/>
      <c r="E52" s="257">
        <f t="shared" si="0"/>
        <v>0</v>
      </c>
    </row>
    <row r="53" spans="1:5" s="151" customFormat="1" ht="12" customHeight="1" thickBot="1">
      <c r="A53" s="18" t="s">
        <v>101</v>
      </c>
      <c r="B53" s="19" t="s">
        <v>188</v>
      </c>
      <c r="C53" s="138">
        <f>SUM(C54:C56)</f>
        <v>0</v>
      </c>
      <c r="D53" s="138">
        <f>SUM(D54:D56)</f>
        <v>0</v>
      </c>
      <c r="E53" s="77">
        <f>SUM(E54:E56)</f>
        <v>0</v>
      </c>
    </row>
    <row r="54" spans="1:5" s="151" customFormat="1" ht="12" customHeight="1">
      <c r="A54" s="13" t="s">
        <v>57</v>
      </c>
      <c r="B54" s="152" t="s">
        <v>189</v>
      </c>
      <c r="C54" s="140"/>
      <c r="D54" s="140"/>
      <c r="E54" s="181">
        <f t="shared" si="0"/>
        <v>0</v>
      </c>
    </row>
    <row r="55" spans="1:5" s="151" customFormat="1" ht="12" customHeight="1">
      <c r="A55" s="12" t="s">
        <v>58</v>
      </c>
      <c r="B55" s="153" t="s">
        <v>301</v>
      </c>
      <c r="C55" s="139"/>
      <c r="D55" s="139"/>
      <c r="E55" s="181">
        <f t="shared" si="0"/>
        <v>0</v>
      </c>
    </row>
    <row r="56" spans="1:5" s="151" customFormat="1" ht="12" customHeight="1">
      <c r="A56" s="12" t="s">
        <v>192</v>
      </c>
      <c r="B56" s="153" t="s">
        <v>190</v>
      </c>
      <c r="C56" s="139"/>
      <c r="D56" s="139"/>
      <c r="E56" s="181">
        <f t="shared" si="0"/>
        <v>0</v>
      </c>
    </row>
    <row r="57" spans="1:5" s="151" customFormat="1" ht="12" customHeight="1" thickBot="1">
      <c r="A57" s="14" t="s">
        <v>193</v>
      </c>
      <c r="B57" s="80" t="s">
        <v>191</v>
      </c>
      <c r="C57" s="141"/>
      <c r="D57" s="141"/>
      <c r="E57" s="181">
        <f t="shared" si="0"/>
        <v>0</v>
      </c>
    </row>
    <row r="58" spans="1:5" s="151" customFormat="1" ht="12" customHeight="1" thickBot="1">
      <c r="A58" s="18" t="s">
        <v>11</v>
      </c>
      <c r="B58" s="78" t="s">
        <v>194</v>
      </c>
      <c r="C58" s="138">
        <f>SUM(C59:C61)</f>
        <v>0</v>
      </c>
      <c r="D58" s="138">
        <f>SUM(D59:D61)</f>
        <v>0</v>
      </c>
      <c r="E58" s="77">
        <f>SUM(E59:E61)</f>
        <v>0</v>
      </c>
    </row>
    <row r="59" spans="1:5" s="151" customFormat="1" ht="12" customHeight="1">
      <c r="A59" s="13" t="s">
        <v>102</v>
      </c>
      <c r="B59" s="152" t="s">
        <v>196</v>
      </c>
      <c r="C59" s="142"/>
      <c r="D59" s="142"/>
      <c r="E59" s="255">
        <f t="shared" si="0"/>
        <v>0</v>
      </c>
    </row>
    <row r="60" spans="1:5" s="151" customFormat="1" ht="12" customHeight="1">
      <c r="A60" s="12" t="s">
        <v>103</v>
      </c>
      <c r="B60" s="153" t="s">
        <v>302</v>
      </c>
      <c r="C60" s="142"/>
      <c r="D60" s="142"/>
      <c r="E60" s="255">
        <f t="shared" si="0"/>
        <v>0</v>
      </c>
    </row>
    <row r="61" spans="1:5" s="151" customFormat="1" ht="12" customHeight="1">
      <c r="A61" s="12" t="s">
        <v>125</v>
      </c>
      <c r="B61" s="153" t="s">
        <v>197</v>
      </c>
      <c r="C61" s="142"/>
      <c r="D61" s="142"/>
      <c r="E61" s="255">
        <f t="shared" si="0"/>
        <v>0</v>
      </c>
    </row>
    <row r="62" spans="1:5" s="151" customFormat="1" ht="12" customHeight="1" thickBot="1">
      <c r="A62" s="14" t="s">
        <v>195</v>
      </c>
      <c r="B62" s="80" t="s">
        <v>198</v>
      </c>
      <c r="C62" s="142"/>
      <c r="D62" s="142"/>
      <c r="E62" s="255">
        <f t="shared" si="0"/>
        <v>0</v>
      </c>
    </row>
    <row r="63" spans="1:5" s="151" customFormat="1" ht="12" customHeight="1" thickBot="1">
      <c r="A63" s="195" t="s">
        <v>348</v>
      </c>
      <c r="B63" s="19" t="s">
        <v>199</v>
      </c>
      <c r="C63" s="144">
        <f>+C6+C13+C20+C27+C35+C47+C53+C58</f>
        <v>487143</v>
      </c>
      <c r="D63" s="144">
        <f>+D6+D13+D20+D27+D35+D47+D53+D58</f>
        <v>439155</v>
      </c>
      <c r="E63" s="180">
        <f>+E6+E13+E20+E27+E35+E47+E53+E58</f>
        <v>926298</v>
      </c>
    </row>
    <row r="64" spans="1:5" s="151" customFormat="1" ht="12" customHeight="1" thickBot="1">
      <c r="A64" s="184" t="s">
        <v>200</v>
      </c>
      <c r="B64" s="78" t="s">
        <v>201</v>
      </c>
      <c r="C64" s="138">
        <f>SUM(C65:C67)</f>
        <v>0</v>
      </c>
      <c r="D64" s="138">
        <f>SUM(D65:D67)</f>
        <v>0</v>
      </c>
      <c r="E64" s="77">
        <f>SUM(E65:E67)</f>
        <v>0</v>
      </c>
    </row>
    <row r="65" spans="1:5" s="151" customFormat="1" ht="12" customHeight="1">
      <c r="A65" s="13" t="s">
        <v>232</v>
      </c>
      <c r="B65" s="152" t="s">
        <v>202</v>
      </c>
      <c r="C65" s="142"/>
      <c r="D65" s="142"/>
      <c r="E65" s="255">
        <f aca="true" t="shared" si="1" ref="E65:E86">C65+D65</f>
        <v>0</v>
      </c>
    </row>
    <row r="66" spans="1:5" s="151" customFormat="1" ht="12" customHeight="1">
      <c r="A66" s="12" t="s">
        <v>241</v>
      </c>
      <c r="B66" s="153" t="s">
        <v>203</v>
      </c>
      <c r="C66" s="142"/>
      <c r="D66" s="142"/>
      <c r="E66" s="255">
        <f t="shared" si="1"/>
        <v>0</v>
      </c>
    </row>
    <row r="67" spans="1:5" s="151" customFormat="1" ht="12" customHeight="1" thickBot="1">
      <c r="A67" s="14" t="s">
        <v>242</v>
      </c>
      <c r="B67" s="191" t="s">
        <v>333</v>
      </c>
      <c r="C67" s="142"/>
      <c r="D67" s="142"/>
      <c r="E67" s="255">
        <f t="shared" si="1"/>
        <v>0</v>
      </c>
    </row>
    <row r="68" spans="1:5" s="151" customFormat="1" ht="12" customHeight="1" thickBot="1">
      <c r="A68" s="184" t="s">
        <v>205</v>
      </c>
      <c r="B68" s="78" t="s">
        <v>206</v>
      </c>
      <c r="C68" s="138">
        <f>SUM(C69:C72)</f>
        <v>0</v>
      </c>
      <c r="D68" s="138">
        <f>SUM(D69:D72)</f>
        <v>0</v>
      </c>
      <c r="E68" s="77">
        <f>SUM(E69:E72)</f>
        <v>0</v>
      </c>
    </row>
    <row r="69" spans="1:5" s="151" customFormat="1" ht="12" customHeight="1">
      <c r="A69" s="13" t="s">
        <v>80</v>
      </c>
      <c r="B69" s="152" t="s">
        <v>207</v>
      </c>
      <c r="C69" s="142"/>
      <c r="D69" s="142"/>
      <c r="E69" s="255">
        <f t="shared" si="1"/>
        <v>0</v>
      </c>
    </row>
    <row r="70" spans="1:5" s="151" customFormat="1" ht="12" customHeight="1">
      <c r="A70" s="12" t="s">
        <v>81</v>
      </c>
      <c r="B70" s="153" t="s">
        <v>208</v>
      </c>
      <c r="C70" s="142"/>
      <c r="D70" s="142"/>
      <c r="E70" s="255">
        <f t="shared" si="1"/>
        <v>0</v>
      </c>
    </row>
    <row r="71" spans="1:5" s="151" customFormat="1" ht="12" customHeight="1">
      <c r="A71" s="12" t="s">
        <v>233</v>
      </c>
      <c r="B71" s="153" t="s">
        <v>209</v>
      </c>
      <c r="C71" s="142"/>
      <c r="D71" s="142"/>
      <c r="E71" s="255">
        <f t="shared" si="1"/>
        <v>0</v>
      </c>
    </row>
    <row r="72" spans="1:5" s="151" customFormat="1" ht="12" customHeight="1" thickBot="1">
      <c r="A72" s="14" t="s">
        <v>234</v>
      </c>
      <c r="B72" s="80" t="s">
        <v>210</v>
      </c>
      <c r="C72" s="142"/>
      <c r="D72" s="142"/>
      <c r="E72" s="255">
        <f t="shared" si="1"/>
        <v>0</v>
      </c>
    </row>
    <row r="73" spans="1:5" s="151" customFormat="1" ht="12" customHeight="1" thickBot="1">
      <c r="A73" s="184" t="s">
        <v>211</v>
      </c>
      <c r="B73" s="78" t="s">
        <v>212</v>
      </c>
      <c r="C73" s="138">
        <f>SUM(C74:C75)</f>
        <v>98675</v>
      </c>
      <c r="D73" s="138">
        <f>SUM(D74:D75)</f>
        <v>0</v>
      </c>
      <c r="E73" s="77">
        <f>SUM(E74:E75)</f>
        <v>98675</v>
      </c>
    </row>
    <row r="74" spans="1:5" s="151" customFormat="1" ht="12" customHeight="1">
      <c r="A74" s="13" t="s">
        <v>235</v>
      </c>
      <c r="B74" s="152" t="s">
        <v>213</v>
      </c>
      <c r="C74" s="142">
        <v>98675</v>
      </c>
      <c r="D74" s="142"/>
      <c r="E74" s="255">
        <f t="shared" si="1"/>
        <v>98675</v>
      </c>
    </row>
    <row r="75" spans="1:5" s="151" customFormat="1" ht="12" customHeight="1" thickBot="1">
      <c r="A75" s="14" t="s">
        <v>236</v>
      </c>
      <c r="B75" s="80" t="s">
        <v>214</v>
      </c>
      <c r="C75" s="142"/>
      <c r="D75" s="142"/>
      <c r="E75" s="255">
        <f t="shared" si="1"/>
        <v>0</v>
      </c>
    </row>
    <row r="76" spans="1:5" s="151" customFormat="1" ht="12" customHeight="1" thickBot="1">
      <c r="A76" s="184" t="s">
        <v>215</v>
      </c>
      <c r="B76" s="78" t="s">
        <v>216</v>
      </c>
      <c r="C76" s="138">
        <f>SUM(C77:C79)</f>
        <v>0</v>
      </c>
      <c r="D76" s="138">
        <f>SUM(D77:D79)</f>
        <v>0</v>
      </c>
      <c r="E76" s="77">
        <f>SUM(E77:E79)</f>
        <v>0</v>
      </c>
    </row>
    <row r="77" spans="1:5" s="151" customFormat="1" ht="12" customHeight="1">
      <c r="A77" s="13" t="s">
        <v>237</v>
      </c>
      <c r="B77" s="152" t="s">
        <v>217</v>
      </c>
      <c r="C77" s="142"/>
      <c r="D77" s="142"/>
      <c r="E77" s="255">
        <f t="shared" si="1"/>
        <v>0</v>
      </c>
    </row>
    <row r="78" spans="1:5" s="151" customFormat="1" ht="12" customHeight="1">
      <c r="A78" s="12" t="s">
        <v>238</v>
      </c>
      <c r="B78" s="153" t="s">
        <v>218</v>
      </c>
      <c r="C78" s="142"/>
      <c r="D78" s="142"/>
      <c r="E78" s="255">
        <f t="shared" si="1"/>
        <v>0</v>
      </c>
    </row>
    <row r="79" spans="1:5" s="151" customFormat="1" ht="12" customHeight="1" thickBot="1">
      <c r="A79" s="14" t="s">
        <v>239</v>
      </c>
      <c r="B79" s="80" t="s">
        <v>219</v>
      </c>
      <c r="C79" s="142"/>
      <c r="D79" s="142"/>
      <c r="E79" s="255">
        <f t="shared" si="1"/>
        <v>0</v>
      </c>
    </row>
    <row r="80" spans="1:5" s="151" customFormat="1" ht="12" customHeight="1" thickBot="1">
      <c r="A80" s="184" t="s">
        <v>220</v>
      </c>
      <c r="B80" s="78" t="s">
        <v>240</v>
      </c>
      <c r="C80" s="138">
        <f>SUM(C81:C84)</f>
        <v>0</v>
      </c>
      <c r="D80" s="138">
        <f>SUM(D81:D84)</f>
        <v>0</v>
      </c>
      <c r="E80" s="77">
        <f>SUM(E81:E84)</f>
        <v>0</v>
      </c>
    </row>
    <row r="81" spans="1:5" s="151" customFormat="1" ht="12" customHeight="1">
      <c r="A81" s="155" t="s">
        <v>221</v>
      </c>
      <c r="B81" s="152" t="s">
        <v>222</v>
      </c>
      <c r="C81" s="142"/>
      <c r="D81" s="142"/>
      <c r="E81" s="255">
        <f t="shared" si="1"/>
        <v>0</v>
      </c>
    </row>
    <row r="82" spans="1:5" s="151" customFormat="1" ht="12" customHeight="1">
      <c r="A82" s="156" t="s">
        <v>223</v>
      </c>
      <c r="B82" s="153" t="s">
        <v>224</v>
      </c>
      <c r="C82" s="142"/>
      <c r="D82" s="142"/>
      <c r="E82" s="255">
        <f t="shared" si="1"/>
        <v>0</v>
      </c>
    </row>
    <row r="83" spans="1:5" s="151" customFormat="1" ht="12" customHeight="1">
      <c r="A83" s="156" t="s">
        <v>225</v>
      </c>
      <c r="B83" s="153" t="s">
        <v>226</v>
      </c>
      <c r="C83" s="142"/>
      <c r="D83" s="142"/>
      <c r="E83" s="255">
        <f t="shared" si="1"/>
        <v>0</v>
      </c>
    </row>
    <row r="84" spans="1:5" s="151" customFormat="1" ht="12" customHeight="1" thickBot="1">
      <c r="A84" s="157" t="s">
        <v>227</v>
      </c>
      <c r="B84" s="80" t="s">
        <v>228</v>
      </c>
      <c r="C84" s="142"/>
      <c r="D84" s="142"/>
      <c r="E84" s="255">
        <f t="shared" si="1"/>
        <v>0</v>
      </c>
    </row>
    <row r="85" spans="1:5" s="151" customFormat="1" ht="12" customHeight="1" thickBot="1">
      <c r="A85" s="184" t="s">
        <v>229</v>
      </c>
      <c r="B85" s="78" t="s">
        <v>347</v>
      </c>
      <c r="C85" s="186"/>
      <c r="D85" s="186"/>
      <c r="E85" s="77">
        <f t="shared" si="1"/>
        <v>0</v>
      </c>
    </row>
    <row r="86" spans="1:5" s="151" customFormat="1" ht="13.5" customHeight="1" thickBot="1">
      <c r="A86" s="184" t="s">
        <v>231</v>
      </c>
      <c r="B86" s="78" t="s">
        <v>230</v>
      </c>
      <c r="C86" s="186"/>
      <c r="D86" s="186"/>
      <c r="E86" s="77">
        <f t="shared" si="1"/>
        <v>0</v>
      </c>
    </row>
    <row r="87" spans="1:5" s="151" customFormat="1" ht="15.75" customHeight="1" thickBot="1">
      <c r="A87" s="184" t="s">
        <v>243</v>
      </c>
      <c r="B87" s="158" t="s">
        <v>350</v>
      </c>
      <c r="C87" s="144">
        <f>+C64+C68+C73+C76+C80+C86+C85</f>
        <v>98675</v>
      </c>
      <c r="D87" s="144">
        <f>+D64+D68+D73+D76+D80+D86+D85</f>
        <v>0</v>
      </c>
      <c r="E87" s="180">
        <f>+E64+E68+E73+E76+E80+E86+E85</f>
        <v>98675</v>
      </c>
    </row>
    <row r="88" spans="1:5" s="151" customFormat="1" ht="25.5" customHeight="1" thickBot="1">
      <c r="A88" s="185" t="s">
        <v>349</v>
      </c>
      <c r="B88" s="159" t="s">
        <v>351</v>
      </c>
      <c r="C88" s="144">
        <f>+C63+C87</f>
        <v>585818</v>
      </c>
      <c r="D88" s="144">
        <f>+D63+D87</f>
        <v>439155</v>
      </c>
      <c r="E88" s="180">
        <f>+E63+E87</f>
        <v>1024973</v>
      </c>
    </row>
    <row r="89" spans="1:3" s="151" customFormat="1" ht="83.25" customHeight="1">
      <c r="A89" s="3"/>
      <c r="B89" s="4"/>
      <c r="C89" s="82"/>
    </row>
    <row r="90" spans="1:5" ht="16.5" customHeight="1">
      <c r="A90" s="293" t="s">
        <v>32</v>
      </c>
      <c r="B90" s="293"/>
      <c r="C90" s="293"/>
      <c r="D90" s="293"/>
      <c r="E90" s="293"/>
    </row>
    <row r="91" spans="1:5" s="160" customFormat="1" ht="16.5" customHeight="1" thickBot="1">
      <c r="A91" s="294" t="s">
        <v>83</v>
      </c>
      <c r="B91" s="294"/>
      <c r="C91" s="52"/>
      <c r="E91" s="52" t="s">
        <v>124</v>
      </c>
    </row>
    <row r="92" spans="1:5" ht="15.75">
      <c r="A92" s="285" t="s">
        <v>47</v>
      </c>
      <c r="B92" s="287" t="s">
        <v>384</v>
      </c>
      <c r="C92" s="289" t="str">
        <f>+CONCATENATE(LEFT(ÖSSZEFÜGGÉSEK!A6,4),". évi")</f>
        <v>2016. évi</v>
      </c>
      <c r="D92" s="290"/>
      <c r="E92" s="291"/>
    </row>
    <row r="93" spans="1:5" ht="24.75" thickBot="1">
      <c r="A93" s="286"/>
      <c r="B93" s="288"/>
      <c r="C93" s="211" t="s">
        <v>383</v>
      </c>
      <c r="D93" s="209" t="s">
        <v>438</v>
      </c>
      <c r="E93" s="210" t="str">
        <f>+CONCATENATE(LEFT(ÖSSZEFÜGGÉSEK!A6,4),". ….",CHAR(10),"Módosítás utáni")</f>
        <v>2016. ….
Módosítás utáni</v>
      </c>
    </row>
    <row r="94" spans="1:5" s="150" customFormat="1" ht="12" customHeight="1" thickBot="1">
      <c r="A94" s="25" t="s">
        <v>359</v>
      </c>
      <c r="B94" s="26" t="s">
        <v>360</v>
      </c>
      <c r="C94" s="26" t="s">
        <v>361</v>
      </c>
      <c r="D94" s="26" t="s">
        <v>363</v>
      </c>
      <c r="E94" s="273" t="s">
        <v>442</v>
      </c>
    </row>
    <row r="95" spans="1:5" ht="12" customHeight="1" thickBot="1">
      <c r="A95" s="20" t="s">
        <v>4</v>
      </c>
      <c r="B95" s="24" t="s">
        <v>309</v>
      </c>
      <c r="C95" s="137">
        <f>C96+C97+C98+C99+C100+C113</f>
        <v>611187</v>
      </c>
      <c r="D95" s="137">
        <f>D96+D97+D98+D99+D100+D113</f>
        <v>438187</v>
      </c>
      <c r="E95" s="198">
        <f>E96+E97+E98+E99+E100+E113</f>
        <v>1049374</v>
      </c>
    </row>
    <row r="96" spans="1:5" ht="12" customHeight="1">
      <c r="A96" s="15" t="s">
        <v>59</v>
      </c>
      <c r="B96" s="8" t="s">
        <v>33</v>
      </c>
      <c r="C96" s="202">
        <v>269941</v>
      </c>
      <c r="D96" s="202">
        <v>276351</v>
      </c>
      <c r="E96" s="258">
        <f aca="true" t="shared" si="2" ref="E96:E129">C96+D96</f>
        <v>546292</v>
      </c>
    </row>
    <row r="97" spans="1:5" ht="12" customHeight="1">
      <c r="A97" s="12" t="s">
        <v>60</v>
      </c>
      <c r="B97" s="6" t="s">
        <v>104</v>
      </c>
      <c r="C97" s="139">
        <v>62923</v>
      </c>
      <c r="D97" s="139">
        <v>37307</v>
      </c>
      <c r="E97" s="253">
        <f t="shared" si="2"/>
        <v>100230</v>
      </c>
    </row>
    <row r="98" spans="1:5" ht="12" customHeight="1">
      <c r="A98" s="12" t="s">
        <v>61</v>
      </c>
      <c r="B98" s="6" t="s">
        <v>78</v>
      </c>
      <c r="C98" s="141">
        <v>232143</v>
      </c>
      <c r="D98" s="141">
        <v>64223</v>
      </c>
      <c r="E98" s="254">
        <f t="shared" si="2"/>
        <v>296366</v>
      </c>
    </row>
    <row r="99" spans="1:5" ht="12" customHeight="1">
      <c r="A99" s="12" t="s">
        <v>62</v>
      </c>
      <c r="B99" s="9" t="s">
        <v>105</v>
      </c>
      <c r="C99" s="141">
        <v>13950</v>
      </c>
      <c r="D99" s="141"/>
      <c r="E99" s="254">
        <f t="shared" si="2"/>
        <v>13950</v>
      </c>
    </row>
    <row r="100" spans="1:5" ht="12" customHeight="1">
      <c r="A100" s="12" t="s">
        <v>70</v>
      </c>
      <c r="B100" s="17" t="s">
        <v>106</v>
      </c>
      <c r="C100" s="141">
        <v>12230</v>
      </c>
      <c r="D100" s="141"/>
      <c r="E100" s="254">
        <f t="shared" si="2"/>
        <v>12230</v>
      </c>
    </row>
    <row r="101" spans="1:5" ht="12" customHeight="1">
      <c r="A101" s="12" t="s">
        <v>63</v>
      </c>
      <c r="B101" s="6" t="s">
        <v>314</v>
      </c>
      <c r="C101" s="141"/>
      <c r="D101" s="141"/>
      <c r="E101" s="254">
        <f t="shared" si="2"/>
        <v>0</v>
      </c>
    </row>
    <row r="102" spans="1:5" ht="12" customHeight="1">
      <c r="A102" s="12" t="s">
        <v>64</v>
      </c>
      <c r="B102" s="55" t="s">
        <v>313</v>
      </c>
      <c r="C102" s="141"/>
      <c r="D102" s="141"/>
      <c r="E102" s="254">
        <f t="shared" si="2"/>
        <v>0</v>
      </c>
    </row>
    <row r="103" spans="1:5" ht="12" customHeight="1">
      <c r="A103" s="12" t="s">
        <v>71</v>
      </c>
      <c r="B103" s="55" t="s">
        <v>312</v>
      </c>
      <c r="C103" s="141"/>
      <c r="D103" s="141"/>
      <c r="E103" s="254">
        <f t="shared" si="2"/>
        <v>0</v>
      </c>
    </row>
    <row r="104" spans="1:5" ht="12" customHeight="1">
      <c r="A104" s="12" t="s">
        <v>72</v>
      </c>
      <c r="B104" s="53" t="s">
        <v>246</v>
      </c>
      <c r="C104" s="141"/>
      <c r="D104" s="141"/>
      <c r="E104" s="254">
        <f t="shared" si="2"/>
        <v>0</v>
      </c>
    </row>
    <row r="105" spans="1:5" ht="12" customHeight="1">
      <c r="A105" s="12" t="s">
        <v>73</v>
      </c>
      <c r="B105" s="54" t="s">
        <v>247</v>
      </c>
      <c r="C105" s="141"/>
      <c r="D105" s="141"/>
      <c r="E105" s="254">
        <f t="shared" si="2"/>
        <v>0</v>
      </c>
    </row>
    <row r="106" spans="1:5" ht="12" customHeight="1">
      <c r="A106" s="12" t="s">
        <v>74</v>
      </c>
      <c r="B106" s="54" t="s">
        <v>248</v>
      </c>
      <c r="C106" s="141"/>
      <c r="D106" s="141"/>
      <c r="E106" s="254">
        <f t="shared" si="2"/>
        <v>0</v>
      </c>
    </row>
    <row r="107" spans="1:5" ht="12" customHeight="1">
      <c r="A107" s="12" t="s">
        <v>76</v>
      </c>
      <c r="B107" s="53" t="s">
        <v>249</v>
      </c>
      <c r="C107" s="141">
        <v>9149</v>
      </c>
      <c r="D107" s="141"/>
      <c r="E107" s="254">
        <f t="shared" si="2"/>
        <v>9149</v>
      </c>
    </row>
    <row r="108" spans="1:5" ht="12" customHeight="1">
      <c r="A108" s="12" t="s">
        <v>107</v>
      </c>
      <c r="B108" s="53" t="s">
        <v>250</v>
      </c>
      <c r="C108" s="141"/>
      <c r="D108" s="141"/>
      <c r="E108" s="254">
        <f t="shared" si="2"/>
        <v>0</v>
      </c>
    </row>
    <row r="109" spans="1:5" ht="12" customHeight="1">
      <c r="A109" s="12" t="s">
        <v>244</v>
      </c>
      <c r="B109" s="54" t="s">
        <v>251</v>
      </c>
      <c r="C109" s="141"/>
      <c r="D109" s="141"/>
      <c r="E109" s="254">
        <f t="shared" si="2"/>
        <v>0</v>
      </c>
    </row>
    <row r="110" spans="1:5" ht="12" customHeight="1">
      <c r="A110" s="11" t="s">
        <v>245</v>
      </c>
      <c r="B110" s="55" t="s">
        <v>252</v>
      </c>
      <c r="C110" s="141"/>
      <c r="D110" s="141"/>
      <c r="E110" s="254">
        <f t="shared" si="2"/>
        <v>0</v>
      </c>
    </row>
    <row r="111" spans="1:5" ht="12" customHeight="1">
      <c r="A111" s="12" t="s">
        <v>310</v>
      </c>
      <c r="B111" s="55" t="s">
        <v>253</v>
      </c>
      <c r="C111" s="141"/>
      <c r="D111" s="141"/>
      <c r="E111" s="254">
        <f t="shared" si="2"/>
        <v>0</v>
      </c>
    </row>
    <row r="112" spans="1:5" ht="12" customHeight="1">
      <c r="A112" s="14" t="s">
        <v>311</v>
      </c>
      <c r="B112" s="55" t="s">
        <v>254</v>
      </c>
      <c r="C112" s="141">
        <v>3081</v>
      </c>
      <c r="D112" s="141"/>
      <c r="E112" s="254">
        <f t="shared" si="2"/>
        <v>3081</v>
      </c>
    </row>
    <row r="113" spans="1:5" ht="12" customHeight="1">
      <c r="A113" s="12" t="s">
        <v>315</v>
      </c>
      <c r="B113" s="9" t="s">
        <v>34</v>
      </c>
      <c r="C113" s="139">
        <f>SUM(C114:C115)</f>
        <v>20000</v>
      </c>
      <c r="D113" s="139">
        <f>SUM(D114:D115)</f>
        <v>60306</v>
      </c>
      <c r="E113" s="253">
        <f t="shared" si="2"/>
        <v>80306</v>
      </c>
    </row>
    <row r="114" spans="1:5" ht="12" customHeight="1">
      <c r="A114" s="12" t="s">
        <v>316</v>
      </c>
      <c r="B114" s="6" t="s">
        <v>318</v>
      </c>
      <c r="C114" s="139"/>
      <c r="D114" s="139"/>
      <c r="E114" s="253">
        <f t="shared" si="2"/>
        <v>0</v>
      </c>
    </row>
    <row r="115" spans="1:5" ht="12" customHeight="1" thickBot="1">
      <c r="A115" s="16" t="s">
        <v>317</v>
      </c>
      <c r="B115" s="194" t="s">
        <v>319</v>
      </c>
      <c r="C115" s="203">
        <v>20000</v>
      </c>
      <c r="D115" s="203">
        <v>60306</v>
      </c>
      <c r="E115" s="259">
        <f t="shared" si="2"/>
        <v>80306</v>
      </c>
    </row>
    <row r="116" spans="1:5" ht="12" customHeight="1" thickBot="1">
      <c r="A116" s="192" t="s">
        <v>5</v>
      </c>
      <c r="B116" s="193" t="s">
        <v>255</v>
      </c>
      <c r="C116" s="204">
        <f>+C117+C119+C121</f>
        <v>4059</v>
      </c>
      <c r="D116" s="138">
        <f>+D117+D119+D121</f>
        <v>968</v>
      </c>
      <c r="E116" s="199">
        <f>+E117+E119+E121</f>
        <v>5027</v>
      </c>
    </row>
    <row r="117" spans="1:5" ht="12" customHeight="1">
      <c r="A117" s="13" t="s">
        <v>65</v>
      </c>
      <c r="B117" s="6" t="s">
        <v>123</v>
      </c>
      <c r="C117" s="140">
        <v>635</v>
      </c>
      <c r="D117" s="214">
        <v>968</v>
      </c>
      <c r="E117" s="181">
        <f t="shared" si="2"/>
        <v>1603</v>
      </c>
    </row>
    <row r="118" spans="1:5" ht="12" customHeight="1">
      <c r="A118" s="13" t="s">
        <v>66</v>
      </c>
      <c r="B118" s="10" t="s">
        <v>259</v>
      </c>
      <c r="C118" s="140"/>
      <c r="D118" s="214"/>
      <c r="E118" s="181">
        <f t="shared" si="2"/>
        <v>0</v>
      </c>
    </row>
    <row r="119" spans="1:5" ht="12" customHeight="1">
      <c r="A119" s="13" t="s">
        <v>67</v>
      </c>
      <c r="B119" s="10" t="s">
        <v>108</v>
      </c>
      <c r="C119" s="139"/>
      <c r="D119" s="215"/>
      <c r="E119" s="253">
        <f t="shared" si="2"/>
        <v>0</v>
      </c>
    </row>
    <row r="120" spans="1:5" ht="12" customHeight="1">
      <c r="A120" s="13" t="s">
        <v>68</v>
      </c>
      <c r="B120" s="10" t="s">
        <v>260</v>
      </c>
      <c r="C120" s="139"/>
      <c r="D120" s="215"/>
      <c r="E120" s="253">
        <f t="shared" si="2"/>
        <v>0</v>
      </c>
    </row>
    <row r="121" spans="1:5" ht="12" customHeight="1">
      <c r="A121" s="13" t="s">
        <v>69</v>
      </c>
      <c r="B121" s="80" t="s">
        <v>126</v>
      </c>
      <c r="C121" s="139">
        <v>3424</v>
      </c>
      <c r="D121" s="215"/>
      <c r="E121" s="253">
        <f t="shared" si="2"/>
        <v>3424</v>
      </c>
    </row>
    <row r="122" spans="1:5" ht="12" customHeight="1">
      <c r="A122" s="13" t="s">
        <v>75</v>
      </c>
      <c r="B122" s="79" t="s">
        <v>303</v>
      </c>
      <c r="C122" s="139"/>
      <c r="D122" s="215"/>
      <c r="E122" s="253">
        <f t="shared" si="2"/>
        <v>0</v>
      </c>
    </row>
    <row r="123" spans="1:5" ht="12" customHeight="1">
      <c r="A123" s="13" t="s">
        <v>77</v>
      </c>
      <c r="B123" s="148" t="s">
        <v>265</v>
      </c>
      <c r="C123" s="139"/>
      <c r="D123" s="215"/>
      <c r="E123" s="253">
        <f t="shared" si="2"/>
        <v>0</v>
      </c>
    </row>
    <row r="124" spans="1:5" ht="22.5">
      <c r="A124" s="13" t="s">
        <v>109</v>
      </c>
      <c r="B124" s="54" t="s">
        <v>248</v>
      </c>
      <c r="C124" s="139"/>
      <c r="D124" s="215"/>
      <c r="E124" s="253">
        <f t="shared" si="2"/>
        <v>0</v>
      </c>
    </row>
    <row r="125" spans="1:5" ht="12" customHeight="1">
      <c r="A125" s="13" t="s">
        <v>110</v>
      </c>
      <c r="B125" s="54" t="s">
        <v>264</v>
      </c>
      <c r="C125" s="139"/>
      <c r="D125" s="215"/>
      <c r="E125" s="253">
        <f t="shared" si="2"/>
        <v>0</v>
      </c>
    </row>
    <row r="126" spans="1:5" ht="12" customHeight="1">
      <c r="A126" s="13" t="s">
        <v>111</v>
      </c>
      <c r="B126" s="54" t="s">
        <v>263</v>
      </c>
      <c r="C126" s="139"/>
      <c r="D126" s="215"/>
      <c r="E126" s="253">
        <f t="shared" si="2"/>
        <v>0</v>
      </c>
    </row>
    <row r="127" spans="1:5" ht="12" customHeight="1">
      <c r="A127" s="13" t="s">
        <v>256</v>
      </c>
      <c r="B127" s="54" t="s">
        <v>251</v>
      </c>
      <c r="C127" s="139"/>
      <c r="D127" s="215"/>
      <c r="E127" s="253">
        <f t="shared" si="2"/>
        <v>0</v>
      </c>
    </row>
    <row r="128" spans="1:5" ht="12" customHeight="1">
      <c r="A128" s="13" t="s">
        <v>257</v>
      </c>
      <c r="B128" s="54" t="s">
        <v>262</v>
      </c>
      <c r="C128" s="139"/>
      <c r="D128" s="215"/>
      <c r="E128" s="253">
        <f t="shared" si="2"/>
        <v>0</v>
      </c>
    </row>
    <row r="129" spans="1:5" ht="23.25" thickBot="1">
      <c r="A129" s="11" t="s">
        <v>258</v>
      </c>
      <c r="B129" s="54" t="s">
        <v>261</v>
      </c>
      <c r="C129" s="141">
        <v>3424</v>
      </c>
      <c r="D129" s="216"/>
      <c r="E129" s="254">
        <f t="shared" si="2"/>
        <v>3424</v>
      </c>
    </row>
    <row r="130" spans="1:5" ht="12" customHeight="1" thickBot="1">
      <c r="A130" s="18" t="s">
        <v>6</v>
      </c>
      <c r="B130" s="50" t="s">
        <v>320</v>
      </c>
      <c r="C130" s="138">
        <f>+C95+C116</f>
        <v>615246</v>
      </c>
      <c r="D130" s="213">
        <f>+D95+D116</f>
        <v>439155</v>
      </c>
      <c r="E130" s="77">
        <f>+E95+E116</f>
        <v>1054401</v>
      </c>
    </row>
    <row r="131" spans="1:5" ht="12" customHeight="1" thickBot="1">
      <c r="A131" s="18" t="s">
        <v>7</v>
      </c>
      <c r="B131" s="50" t="s">
        <v>385</v>
      </c>
      <c r="C131" s="138">
        <f>+C132+C133+C134</f>
        <v>0</v>
      </c>
      <c r="D131" s="213">
        <f>+D132+D133+D134</f>
        <v>0</v>
      </c>
      <c r="E131" s="77">
        <f>+E132+E133+E134</f>
        <v>0</v>
      </c>
    </row>
    <row r="132" spans="1:5" ht="12" customHeight="1">
      <c r="A132" s="13" t="s">
        <v>160</v>
      </c>
      <c r="B132" s="10" t="s">
        <v>328</v>
      </c>
      <c r="C132" s="139"/>
      <c r="D132" s="215"/>
      <c r="E132" s="253">
        <f aca="true" t="shared" si="3" ref="E132:E154">C132+D132</f>
        <v>0</v>
      </c>
    </row>
    <row r="133" spans="1:5" ht="12" customHeight="1">
      <c r="A133" s="13" t="s">
        <v>161</v>
      </c>
      <c r="B133" s="10" t="s">
        <v>329</v>
      </c>
      <c r="C133" s="139"/>
      <c r="D133" s="215"/>
      <c r="E133" s="253">
        <f t="shared" si="3"/>
        <v>0</v>
      </c>
    </row>
    <row r="134" spans="1:5" ht="12" customHeight="1" thickBot="1">
      <c r="A134" s="11" t="s">
        <v>162</v>
      </c>
      <c r="B134" s="10" t="s">
        <v>330</v>
      </c>
      <c r="C134" s="139"/>
      <c r="D134" s="215"/>
      <c r="E134" s="253">
        <f t="shared" si="3"/>
        <v>0</v>
      </c>
    </row>
    <row r="135" spans="1:5" ht="12" customHeight="1" thickBot="1">
      <c r="A135" s="18" t="s">
        <v>8</v>
      </c>
      <c r="B135" s="50" t="s">
        <v>322</v>
      </c>
      <c r="C135" s="138">
        <f>SUM(C136:C141)</f>
        <v>0</v>
      </c>
      <c r="D135" s="213">
        <f>SUM(D136:D141)</f>
        <v>0</v>
      </c>
      <c r="E135" s="77">
        <f>SUM(E136:E141)</f>
        <v>0</v>
      </c>
    </row>
    <row r="136" spans="1:5" ht="12" customHeight="1">
      <c r="A136" s="13" t="s">
        <v>52</v>
      </c>
      <c r="B136" s="7" t="s">
        <v>331</v>
      </c>
      <c r="C136" s="139"/>
      <c r="D136" s="215"/>
      <c r="E136" s="253">
        <f t="shared" si="3"/>
        <v>0</v>
      </c>
    </row>
    <row r="137" spans="1:5" ht="12" customHeight="1">
      <c r="A137" s="13" t="s">
        <v>53</v>
      </c>
      <c r="B137" s="7" t="s">
        <v>323</v>
      </c>
      <c r="C137" s="139"/>
      <c r="D137" s="215"/>
      <c r="E137" s="253">
        <f t="shared" si="3"/>
        <v>0</v>
      </c>
    </row>
    <row r="138" spans="1:5" ht="12" customHeight="1">
      <c r="A138" s="13" t="s">
        <v>54</v>
      </c>
      <c r="B138" s="7" t="s">
        <v>324</v>
      </c>
      <c r="C138" s="139"/>
      <c r="D138" s="215"/>
      <c r="E138" s="253">
        <f t="shared" si="3"/>
        <v>0</v>
      </c>
    </row>
    <row r="139" spans="1:5" ht="12" customHeight="1">
      <c r="A139" s="13" t="s">
        <v>96</v>
      </c>
      <c r="B139" s="7" t="s">
        <v>325</v>
      </c>
      <c r="C139" s="139"/>
      <c r="D139" s="215"/>
      <c r="E139" s="253">
        <f t="shared" si="3"/>
        <v>0</v>
      </c>
    </row>
    <row r="140" spans="1:5" ht="12" customHeight="1">
      <c r="A140" s="13" t="s">
        <v>97</v>
      </c>
      <c r="B140" s="7" t="s">
        <v>326</v>
      </c>
      <c r="C140" s="139"/>
      <c r="D140" s="215"/>
      <c r="E140" s="253">
        <f t="shared" si="3"/>
        <v>0</v>
      </c>
    </row>
    <row r="141" spans="1:5" ht="12" customHeight="1" thickBot="1">
      <c r="A141" s="11" t="s">
        <v>98</v>
      </c>
      <c r="B141" s="7" t="s">
        <v>327</v>
      </c>
      <c r="C141" s="139"/>
      <c r="D141" s="215"/>
      <c r="E141" s="253">
        <f t="shared" si="3"/>
        <v>0</v>
      </c>
    </row>
    <row r="142" spans="1:5" ht="12" customHeight="1" thickBot="1">
      <c r="A142" s="18" t="s">
        <v>9</v>
      </c>
      <c r="B142" s="50" t="s">
        <v>335</v>
      </c>
      <c r="C142" s="144">
        <f>+C143+C144+C145+C146</f>
        <v>0</v>
      </c>
      <c r="D142" s="217">
        <f>+D143+D144+D145+D146</f>
        <v>0</v>
      </c>
      <c r="E142" s="180">
        <f>+E143+E144+E145+E146</f>
        <v>0</v>
      </c>
    </row>
    <row r="143" spans="1:5" ht="12" customHeight="1">
      <c r="A143" s="13" t="s">
        <v>55</v>
      </c>
      <c r="B143" s="7" t="s">
        <v>266</v>
      </c>
      <c r="C143" s="139"/>
      <c r="D143" s="215"/>
      <c r="E143" s="253">
        <f t="shared" si="3"/>
        <v>0</v>
      </c>
    </row>
    <row r="144" spans="1:5" ht="12" customHeight="1">
      <c r="A144" s="13" t="s">
        <v>56</v>
      </c>
      <c r="B144" s="7" t="s">
        <v>267</v>
      </c>
      <c r="C144" s="139"/>
      <c r="D144" s="215"/>
      <c r="E144" s="253">
        <f t="shared" si="3"/>
        <v>0</v>
      </c>
    </row>
    <row r="145" spans="1:5" ht="12" customHeight="1">
      <c r="A145" s="13" t="s">
        <v>180</v>
      </c>
      <c r="B145" s="7" t="s">
        <v>336</v>
      </c>
      <c r="C145" s="139"/>
      <c r="D145" s="215"/>
      <c r="E145" s="253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39"/>
      <c r="D146" s="215"/>
      <c r="E146" s="253">
        <f t="shared" si="3"/>
        <v>0</v>
      </c>
    </row>
    <row r="147" spans="1:5" ht="12" customHeight="1" thickBot="1">
      <c r="A147" s="18" t="s">
        <v>10</v>
      </c>
      <c r="B147" s="50" t="s">
        <v>337</v>
      </c>
      <c r="C147" s="205">
        <f>SUM(C148:C152)</f>
        <v>0</v>
      </c>
      <c r="D147" s="218">
        <f>SUM(D148:D152)</f>
        <v>0</v>
      </c>
      <c r="E147" s="200">
        <f>SUM(E148:E152)</f>
        <v>0</v>
      </c>
    </row>
    <row r="148" spans="1:5" ht="12" customHeight="1">
      <c r="A148" s="13" t="s">
        <v>57</v>
      </c>
      <c r="B148" s="7" t="s">
        <v>332</v>
      </c>
      <c r="C148" s="139"/>
      <c r="D148" s="215"/>
      <c r="E148" s="253">
        <f t="shared" si="3"/>
        <v>0</v>
      </c>
    </row>
    <row r="149" spans="1:5" ht="12" customHeight="1">
      <c r="A149" s="13" t="s">
        <v>58</v>
      </c>
      <c r="B149" s="7" t="s">
        <v>339</v>
      </c>
      <c r="C149" s="139"/>
      <c r="D149" s="215"/>
      <c r="E149" s="253">
        <f t="shared" si="3"/>
        <v>0</v>
      </c>
    </row>
    <row r="150" spans="1:5" ht="12" customHeight="1">
      <c r="A150" s="13" t="s">
        <v>192</v>
      </c>
      <c r="B150" s="7" t="s">
        <v>334</v>
      </c>
      <c r="C150" s="139"/>
      <c r="D150" s="215"/>
      <c r="E150" s="253">
        <f t="shared" si="3"/>
        <v>0</v>
      </c>
    </row>
    <row r="151" spans="1:5" ht="12" customHeight="1">
      <c r="A151" s="13" t="s">
        <v>193</v>
      </c>
      <c r="B151" s="7" t="s">
        <v>340</v>
      </c>
      <c r="C151" s="139"/>
      <c r="D151" s="215"/>
      <c r="E151" s="253">
        <f t="shared" si="3"/>
        <v>0</v>
      </c>
    </row>
    <row r="152" spans="1:5" ht="12" customHeight="1" thickBot="1">
      <c r="A152" s="13" t="s">
        <v>338</v>
      </c>
      <c r="B152" s="7" t="s">
        <v>341</v>
      </c>
      <c r="C152" s="139"/>
      <c r="D152" s="215"/>
      <c r="E152" s="254">
        <f t="shared" si="3"/>
        <v>0</v>
      </c>
    </row>
    <row r="153" spans="1:5" ht="12" customHeight="1" thickBot="1">
      <c r="A153" s="18" t="s">
        <v>11</v>
      </c>
      <c r="B153" s="50" t="s">
        <v>342</v>
      </c>
      <c r="C153" s="206"/>
      <c r="D153" s="219"/>
      <c r="E153" s="261">
        <f t="shared" si="3"/>
        <v>0</v>
      </c>
    </row>
    <row r="154" spans="1:5" ht="12" customHeight="1" thickBot="1">
      <c r="A154" s="18" t="s">
        <v>12</v>
      </c>
      <c r="B154" s="50" t="s">
        <v>343</v>
      </c>
      <c r="C154" s="206"/>
      <c r="D154" s="219"/>
      <c r="E154" s="181">
        <f t="shared" si="3"/>
        <v>0</v>
      </c>
    </row>
    <row r="155" spans="1:9" ht="15" customHeight="1" thickBot="1">
      <c r="A155" s="18" t="s">
        <v>13</v>
      </c>
      <c r="B155" s="50" t="s">
        <v>345</v>
      </c>
      <c r="C155" s="207">
        <f>+C131+C135+C142+C147+C153+C154</f>
        <v>0</v>
      </c>
      <c r="D155" s="220">
        <f>+D131+D135+D142+D147+D153+D154</f>
        <v>0</v>
      </c>
      <c r="E155" s="201">
        <f>+E131+E135+E142+E147+E153+E154</f>
        <v>0</v>
      </c>
      <c r="F155" s="161"/>
      <c r="G155" s="162"/>
      <c r="H155" s="162"/>
      <c r="I155" s="162"/>
    </row>
    <row r="156" spans="1:5" s="151" customFormat="1" ht="12.75" customHeight="1" thickBot="1">
      <c r="A156" s="81" t="s">
        <v>14</v>
      </c>
      <c r="B156" s="125" t="s">
        <v>344</v>
      </c>
      <c r="C156" s="207">
        <f>+C130+C155</f>
        <v>615246</v>
      </c>
      <c r="D156" s="220">
        <f>+D130+D155</f>
        <v>439155</v>
      </c>
      <c r="E156" s="201">
        <f>+E130+E155</f>
        <v>1054401</v>
      </c>
    </row>
    <row r="157" ht="7.5" customHeight="1"/>
    <row r="158" spans="1:5" ht="15.75">
      <c r="A158" s="292" t="s">
        <v>268</v>
      </c>
      <c r="B158" s="292"/>
      <c r="C158" s="292"/>
      <c r="D158" s="292"/>
      <c r="E158" s="292"/>
    </row>
    <row r="159" spans="1:5" ht="15" customHeight="1" thickBot="1">
      <c r="A159" s="284" t="s">
        <v>84</v>
      </c>
      <c r="B159" s="284"/>
      <c r="C159" s="83"/>
      <c r="E159" s="83" t="s">
        <v>124</v>
      </c>
    </row>
    <row r="160" spans="1:5" ht="25.5" customHeight="1" thickBot="1">
      <c r="A160" s="18">
        <v>1</v>
      </c>
      <c r="B160" s="23" t="s">
        <v>346</v>
      </c>
      <c r="C160" s="212">
        <f>+C63-C130</f>
        <v>-128103</v>
      </c>
      <c r="D160" s="138">
        <f>+D63-D130</f>
        <v>0</v>
      </c>
      <c r="E160" s="77">
        <f>+E63-E130</f>
        <v>-128103</v>
      </c>
    </row>
    <row r="161" spans="1:5" ht="32.25" customHeight="1" thickBot="1">
      <c r="A161" s="18" t="s">
        <v>5</v>
      </c>
      <c r="B161" s="23" t="s">
        <v>352</v>
      </c>
      <c r="C161" s="138">
        <f>+C87-C155</f>
        <v>98675</v>
      </c>
      <c r="D161" s="138">
        <f>+D87-D155</f>
        <v>0</v>
      </c>
      <c r="E161" s="77">
        <f>+E87-E155</f>
        <v>98675</v>
      </c>
    </row>
  </sheetData>
  <sheetProtection/>
  <mergeCells count="12"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2016. ÉVI KÖLTSÉGVETÉS
KÖTELEZŐ FELADATAINAK MÓDOSÍTOTT MÉRLEGE&amp;10
&amp;R&amp;"Times New Roman CE,Félkövér dőlt"&amp;11 2. melléklet
"1.2. melléklet "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C1">
      <selection activeCell="J1" sqref="J1:J32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9.75" customHeight="1">
      <c r="B1" s="90" t="s">
        <v>88</v>
      </c>
      <c r="C1" s="91"/>
      <c r="D1" s="91"/>
      <c r="E1" s="91"/>
      <c r="F1" s="91"/>
      <c r="G1" s="91"/>
      <c r="H1" s="91"/>
      <c r="I1" s="91"/>
      <c r="J1" s="297" t="s">
        <v>448</v>
      </c>
    </row>
    <row r="2" spans="7:10" ht="14.25" thickBot="1">
      <c r="G2" s="92"/>
      <c r="H2" s="92"/>
      <c r="I2" s="92" t="s">
        <v>40</v>
      </c>
      <c r="J2" s="297"/>
    </row>
    <row r="3" spans="1:10" ht="18" customHeight="1" thickBot="1">
      <c r="A3" s="295" t="s">
        <v>47</v>
      </c>
      <c r="B3" s="93" t="s">
        <v>37</v>
      </c>
      <c r="C3" s="94"/>
      <c r="D3" s="221"/>
      <c r="E3" s="221"/>
      <c r="F3" s="93" t="s">
        <v>38</v>
      </c>
      <c r="G3" s="95"/>
      <c r="H3" s="225"/>
      <c r="I3" s="226"/>
      <c r="J3" s="297"/>
    </row>
    <row r="4" spans="1:10" s="96" customFormat="1" ht="35.25" customHeight="1" thickBot="1">
      <c r="A4" s="296"/>
      <c r="B4" s="59" t="s">
        <v>41</v>
      </c>
      <c r="C4" s="60" t="str">
        <f>+CONCATENATE('1.sz.mell.'!C3," eredeti előirányzat")</f>
        <v>2016. évi eredeti előirányzat</v>
      </c>
      <c r="D4" s="222" t="str">
        <f>+CONCATENATE('1.sz.mell.'!C3," 1. sz. módosítás (±)")</f>
        <v>2016. évi 1. sz. módosítás (±)</v>
      </c>
      <c r="E4" s="210" t="str">
        <f>+CONCATENATE(LEFT(ÖSSZEFÜGGÉSEK!A6,4),".03.31.",CHAR(10),"Módosítás utáni")</f>
        <v>2016.03.31.
Módosítás utáni</v>
      </c>
      <c r="F4" s="59" t="s">
        <v>41</v>
      </c>
      <c r="G4" s="60" t="str">
        <f>+C4</f>
        <v>2016. évi eredeti előirányzat</v>
      </c>
      <c r="H4" s="60" t="str">
        <f>+D4</f>
        <v>2016. évi 1. sz. módosítás (±)</v>
      </c>
      <c r="I4" s="228" t="str">
        <f>+E4</f>
        <v>2016.03.31.
Módosítás utáni</v>
      </c>
      <c r="J4" s="297"/>
    </row>
    <row r="5" spans="1:10" s="100" customFormat="1" ht="12" customHeight="1" thickBot="1">
      <c r="A5" s="97" t="s">
        <v>359</v>
      </c>
      <c r="B5" s="98" t="s">
        <v>360</v>
      </c>
      <c r="C5" s="99" t="s">
        <v>361</v>
      </c>
      <c r="D5" s="223" t="s">
        <v>363</v>
      </c>
      <c r="E5" s="223" t="s">
        <v>442</v>
      </c>
      <c r="F5" s="98" t="s">
        <v>386</v>
      </c>
      <c r="G5" s="99" t="s">
        <v>365</v>
      </c>
      <c r="H5" s="99" t="s">
        <v>366</v>
      </c>
      <c r="I5" s="277" t="s">
        <v>443</v>
      </c>
      <c r="J5" s="297"/>
    </row>
    <row r="6" spans="1:10" ht="12.75" customHeight="1">
      <c r="A6" s="101" t="s">
        <v>4</v>
      </c>
      <c r="B6" s="102" t="s">
        <v>269</v>
      </c>
      <c r="C6" s="84">
        <v>392936</v>
      </c>
      <c r="D6" s="84"/>
      <c r="E6" s="262">
        <f>C6+D6</f>
        <v>392936</v>
      </c>
      <c r="F6" s="102" t="s">
        <v>42</v>
      </c>
      <c r="G6" s="84">
        <v>276295</v>
      </c>
      <c r="H6" s="84">
        <v>276351</v>
      </c>
      <c r="I6" s="266">
        <f>G6+H6</f>
        <v>552646</v>
      </c>
      <c r="J6" s="297"/>
    </row>
    <row r="7" spans="1:10" ht="12.75" customHeight="1">
      <c r="A7" s="103" t="s">
        <v>5</v>
      </c>
      <c r="B7" s="104" t="s">
        <v>270</v>
      </c>
      <c r="C7" s="85">
        <v>311</v>
      </c>
      <c r="D7" s="85">
        <v>438187</v>
      </c>
      <c r="E7" s="262">
        <f aca="true" t="shared" si="0" ref="E7:E16">C7+D7</f>
        <v>438498</v>
      </c>
      <c r="F7" s="104" t="s">
        <v>104</v>
      </c>
      <c r="G7" s="85">
        <v>64668</v>
      </c>
      <c r="H7" s="85">
        <v>37307</v>
      </c>
      <c r="I7" s="266">
        <f aca="true" t="shared" si="1" ref="I7:I17">G7+H7</f>
        <v>101975</v>
      </c>
      <c r="J7" s="297"/>
    </row>
    <row r="8" spans="1:10" ht="12.75" customHeight="1">
      <c r="A8" s="103" t="s">
        <v>6</v>
      </c>
      <c r="B8" s="104" t="s">
        <v>291</v>
      </c>
      <c r="C8" s="85"/>
      <c r="D8" s="85"/>
      <c r="E8" s="262">
        <f t="shared" si="0"/>
        <v>0</v>
      </c>
      <c r="F8" s="104" t="s">
        <v>129</v>
      </c>
      <c r="G8" s="85">
        <v>245743</v>
      </c>
      <c r="H8" s="85">
        <v>64223</v>
      </c>
      <c r="I8" s="266">
        <f t="shared" si="1"/>
        <v>309966</v>
      </c>
      <c r="J8" s="297"/>
    </row>
    <row r="9" spans="1:10" ht="12.75" customHeight="1">
      <c r="A9" s="103" t="s">
        <v>7</v>
      </c>
      <c r="B9" s="104" t="s">
        <v>95</v>
      </c>
      <c r="C9" s="85">
        <v>44000</v>
      </c>
      <c r="D9" s="85"/>
      <c r="E9" s="262">
        <f t="shared" si="0"/>
        <v>44000</v>
      </c>
      <c r="F9" s="104" t="s">
        <v>105</v>
      </c>
      <c r="G9" s="85">
        <v>13950</v>
      </c>
      <c r="H9" s="85"/>
      <c r="I9" s="266">
        <f t="shared" si="1"/>
        <v>13950</v>
      </c>
      <c r="J9" s="297"/>
    </row>
    <row r="10" spans="1:10" ht="12.75" customHeight="1">
      <c r="A10" s="103" t="s">
        <v>8</v>
      </c>
      <c r="B10" s="105" t="s">
        <v>296</v>
      </c>
      <c r="C10" s="85">
        <v>101023</v>
      </c>
      <c r="D10" s="85"/>
      <c r="E10" s="262">
        <f t="shared" si="0"/>
        <v>101023</v>
      </c>
      <c r="F10" s="104" t="s">
        <v>106</v>
      </c>
      <c r="G10" s="85">
        <v>12230</v>
      </c>
      <c r="H10" s="85"/>
      <c r="I10" s="266">
        <f t="shared" si="1"/>
        <v>12230</v>
      </c>
      <c r="J10" s="297"/>
    </row>
    <row r="11" spans="1:10" ht="12.75" customHeight="1">
      <c r="A11" s="103" t="s">
        <v>9</v>
      </c>
      <c r="B11" s="104" t="s">
        <v>271</v>
      </c>
      <c r="C11" s="86"/>
      <c r="D11" s="86"/>
      <c r="E11" s="262">
        <f t="shared" si="0"/>
        <v>0</v>
      </c>
      <c r="F11" s="104" t="s">
        <v>34</v>
      </c>
      <c r="G11" s="85">
        <v>20000</v>
      </c>
      <c r="H11" s="85">
        <v>60306</v>
      </c>
      <c r="I11" s="266">
        <f t="shared" si="1"/>
        <v>80306</v>
      </c>
      <c r="J11" s="297"/>
    </row>
    <row r="12" spans="1:10" ht="12.75" customHeight="1">
      <c r="A12" s="103" t="s">
        <v>10</v>
      </c>
      <c r="B12" s="104" t="s">
        <v>353</v>
      </c>
      <c r="C12" s="85"/>
      <c r="D12" s="85"/>
      <c r="E12" s="262">
        <f t="shared" si="0"/>
        <v>0</v>
      </c>
      <c r="F12" s="30"/>
      <c r="G12" s="85"/>
      <c r="H12" s="85"/>
      <c r="I12" s="266">
        <f t="shared" si="1"/>
        <v>0</v>
      </c>
      <c r="J12" s="297"/>
    </row>
    <row r="13" spans="1:10" ht="12.75" customHeight="1">
      <c r="A13" s="103" t="s">
        <v>11</v>
      </c>
      <c r="B13" s="30"/>
      <c r="C13" s="85"/>
      <c r="D13" s="85"/>
      <c r="E13" s="262">
        <f t="shared" si="0"/>
        <v>0</v>
      </c>
      <c r="F13" s="30"/>
      <c r="G13" s="85"/>
      <c r="H13" s="85"/>
      <c r="I13" s="266">
        <f t="shared" si="1"/>
        <v>0</v>
      </c>
      <c r="J13" s="297"/>
    </row>
    <row r="14" spans="1:10" ht="12.75" customHeight="1">
      <c r="A14" s="103" t="s">
        <v>12</v>
      </c>
      <c r="B14" s="163"/>
      <c r="C14" s="86"/>
      <c r="D14" s="86"/>
      <c r="E14" s="262">
        <f t="shared" si="0"/>
        <v>0</v>
      </c>
      <c r="F14" s="30"/>
      <c r="G14" s="85"/>
      <c r="H14" s="85"/>
      <c r="I14" s="266">
        <f t="shared" si="1"/>
        <v>0</v>
      </c>
      <c r="J14" s="297"/>
    </row>
    <row r="15" spans="1:10" ht="12.75" customHeight="1">
      <c r="A15" s="103" t="s">
        <v>13</v>
      </c>
      <c r="B15" s="30"/>
      <c r="C15" s="85"/>
      <c r="D15" s="85"/>
      <c r="E15" s="262">
        <f t="shared" si="0"/>
        <v>0</v>
      </c>
      <c r="F15" s="30"/>
      <c r="G15" s="85"/>
      <c r="H15" s="85"/>
      <c r="I15" s="266">
        <f t="shared" si="1"/>
        <v>0</v>
      </c>
      <c r="J15" s="297"/>
    </row>
    <row r="16" spans="1:10" ht="12.75" customHeight="1">
      <c r="A16" s="103" t="s">
        <v>14</v>
      </c>
      <c r="B16" s="30"/>
      <c r="C16" s="85"/>
      <c r="D16" s="85"/>
      <c r="E16" s="262">
        <f t="shared" si="0"/>
        <v>0</v>
      </c>
      <c r="F16" s="30"/>
      <c r="G16" s="85"/>
      <c r="H16" s="85"/>
      <c r="I16" s="266">
        <f t="shared" si="1"/>
        <v>0</v>
      </c>
      <c r="J16" s="297"/>
    </row>
    <row r="17" spans="1:10" ht="12.75" customHeight="1" thickBot="1">
      <c r="A17" s="103" t="s">
        <v>15</v>
      </c>
      <c r="B17" s="36"/>
      <c r="C17" s="87"/>
      <c r="D17" s="87"/>
      <c r="E17" s="263"/>
      <c r="F17" s="30"/>
      <c r="G17" s="87"/>
      <c r="H17" s="87"/>
      <c r="I17" s="266">
        <f t="shared" si="1"/>
        <v>0</v>
      </c>
      <c r="J17" s="297"/>
    </row>
    <row r="18" spans="1:10" ht="21.75" thickBot="1">
      <c r="A18" s="106" t="s">
        <v>16</v>
      </c>
      <c r="B18" s="51" t="s">
        <v>354</v>
      </c>
      <c r="C18" s="88">
        <f>SUM(C6:C17)</f>
        <v>538270</v>
      </c>
      <c r="D18" s="88">
        <f>SUM(D6:D17)</f>
        <v>438187</v>
      </c>
      <c r="E18" s="88">
        <f>SUM(E6:E17)</f>
        <v>976457</v>
      </c>
      <c r="F18" s="51" t="s">
        <v>277</v>
      </c>
      <c r="G18" s="88">
        <f>SUM(G6:G17)</f>
        <v>632886</v>
      </c>
      <c r="H18" s="88">
        <f>SUM(H6:H17)</f>
        <v>438187</v>
      </c>
      <c r="I18" s="123">
        <f>SUM(I6:I17)</f>
        <v>1071073</v>
      </c>
      <c r="J18" s="297"/>
    </row>
    <row r="19" spans="1:10" ht="12.75" customHeight="1">
      <c r="A19" s="107" t="s">
        <v>17</v>
      </c>
      <c r="B19" s="108" t="s">
        <v>274</v>
      </c>
      <c r="C19" s="196">
        <f>+C20+C21+C22+C23</f>
        <v>94616</v>
      </c>
      <c r="D19" s="196">
        <f>+D20+D21+D22+D23</f>
        <v>0</v>
      </c>
      <c r="E19" s="196">
        <f>+E20+E21+E22+E23</f>
        <v>94616</v>
      </c>
      <c r="F19" s="109" t="s">
        <v>112</v>
      </c>
      <c r="G19" s="89"/>
      <c r="H19" s="89"/>
      <c r="I19" s="267">
        <f>G19+H19</f>
        <v>0</v>
      </c>
      <c r="J19" s="297"/>
    </row>
    <row r="20" spans="1:10" ht="12.75" customHeight="1">
      <c r="A20" s="110" t="s">
        <v>18</v>
      </c>
      <c r="B20" s="109" t="s">
        <v>121</v>
      </c>
      <c r="C20" s="42">
        <v>94616</v>
      </c>
      <c r="D20" s="42"/>
      <c r="E20" s="264">
        <f>C20+D20</f>
        <v>94616</v>
      </c>
      <c r="F20" s="109" t="s">
        <v>276</v>
      </c>
      <c r="G20" s="42"/>
      <c r="H20" s="42"/>
      <c r="I20" s="268">
        <f aca="true" t="shared" si="2" ref="I20:I28">G20+H20</f>
        <v>0</v>
      </c>
      <c r="J20" s="297"/>
    </row>
    <row r="21" spans="1:10" ht="12.75" customHeight="1">
      <c r="A21" s="110" t="s">
        <v>19</v>
      </c>
      <c r="B21" s="109" t="s">
        <v>122</v>
      </c>
      <c r="C21" s="42"/>
      <c r="D21" s="42"/>
      <c r="E21" s="264">
        <f>C21+D21</f>
        <v>0</v>
      </c>
      <c r="F21" s="109" t="s">
        <v>86</v>
      </c>
      <c r="G21" s="42"/>
      <c r="H21" s="42"/>
      <c r="I21" s="268">
        <f t="shared" si="2"/>
        <v>0</v>
      </c>
      <c r="J21" s="297"/>
    </row>
    <row r="22" spans="1:10" ht="12.75" customHeight="1">
      <c r="A22" s="110" t="s">
        <v>20</v>
      </c>
      <c r="B22" s="109" t="s">
        <v>127</v>
      </c>
      <c r="C22" s="42"/>
      <c r="D22" s="42"/>
      <c r="E22" s="264">
        <f>C22+D22</f>
        <v>0</v>
      </c>
      <c r="F22" s="109" t="s">
        <v>87</v>
      </c>
      <c r="G22" s="42"/>
      <c r="H22" s="42"/>
      <c r="I22" s="268">
        <f t="shared" si="2"/>
        <v>0</v>
      </c>
      <c r="J22" s="297"/>
    </row>
    <row r="23" spans="1:10" ht="12.75" customHeight="1">
      <c r="A23" s="110" t="s">
        <v>21</v>
      </c>
      <c r="B23" s="109" t="s">
        <v>128</v>
      </c>
      <c r="C23" s="42"/>
      <c r="D23" s="42"/>
      <c r="E23" s="264">
        <f>C23+D23</f>
        <v>0</v>
      </c>
      <c r="F23" s="108" t="s">
        <v>130</v>
      </c>
      <c r="G23" s="42"/>
      <c r="H23" s="42"/>
      <c r="I23" s="268">
        <f t="shared" si="2"/>
        <v>0</v>
      </c>
      <c r="J23" s="297"/>
    </row>
    <row r="24" spans="1:10" ht="12.75" customHeight="1">
      <c r="A24" s="110" t="s">
        <v>22</v>
      </c>
      <c r="B24" s="109" t="s">
        <v>275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113</v>
      </c>
      <c r="G24" s="42"/>
      <c r="H24" s="42"/>
      <c r="I24" s="268">
        <f t="shared" si="2"/>
        <v>0</v>
      </c>
      <c r="J24" s="297"/>
    </row>
    <row r="25" spans="1:10" ht="12.75" customHeight="1">
      <c r="A25" s="107" t="s">
        <v>23</v>
      </c>
      <c r="B25" s="108" t="s">
        <v>272</v>
      </c>
      <c r="C25" s="89"/>
      <c r="D25" s="89"/>
      <c r="E25" s="265">
        <f>C25+D25</f>
        <v>0</v>
      </c>
      <c r="F25" s="102" t="s">
        <v>336</v>
      </c>
      <c r="G25" s="89"/>
      <c r="H25" s="89"/>
      <c r="I25" s="267">
        <f t="shared" si="2"/>
        <v>0</v>
      </c>
      <c r="J25" s="297"/>
    </row>
    <row r="26" spans="1:10" ht="12.75" customHeight="1">
      <c r="A26" s="110" t="s">
        <v>24</v>
      </c>
      <c r="B26" s="109" t="s">
        <v>273</v>
      </c>
      <c r="C26" s="42"/>
      <c r="D26" s="42"/>
      <c r="E26" s="264">
        <f>C26+D26</f>
        <v>0</v>
      </c>
      <c r="F26" s="104" t="s">
        <v>342</v>
      </c>
      <c r="G26" s="42"/>
      <c r="H26" s="42"/>
      <c r="I26" s="268">
        <f t="shared" si="2"/>
        <v>0</v>
      </c>
      <c r="J26" s="297"/>
    </row>
    <row r="27" spans="1:10" ht="12.75" customHeight="1">
      <c r="A27" s="103" t="s">
        <v>25</v>
      </c>
      <c r="B27" s="109" t="s">
        <v>440</v>
      </c>
      <c r="C27" s="42"/>
      <c r="D27" s="42"/>
      <c r="E27" s="264">
        <f>C27+D27</f>
        <v>0</v>
      </c>
      <c r="F27" s="104" t="s">
        <v>343</v>
      </c>
      <c r="G27" s="42"/>
      <c r="H27" s="42"/>
      <c r="I27" s="268">
        <f t="shared" si="2"/>
        <v>0</v>
      </c>
      <c r="J27" s="297"/>
    </row>
    <row r="28" spans="1:10" ht="12.75" customHeight="1" thickBot="1">
      <c r="A28" s="134" t="s">
        <v>26</v>
      </c>
      <c r="B28" s="108" t="s">
        <v>230</v>
      </c>
      <c r="C28" s="89"/>
      <c r="D28" s="89"/>
      <c r="E28" s="265">
        <f>C28+D28</f>
        <v>0</v>
      </c>
      <c r="F28" s="165"/>
      <c r="G28" s="89"/>
      <c r="H28" s="89"/>
      <c r="I28" s="267">
        <f t="shared" si="2"/>
        <v>0</v>
      </c>
      <c r="J28" s="297"/>
    </row>
    <row r="29" spans="1:10" ht="24" customHeight="1" thickBot="1">
      <c r="A29" s="106" t="s">
        <v>27</v>
      </c>
      <c r="B29" s="51" t="s">
        <v>355</v>
      </c>
      <c r="C29" s="88">
        <f>+C19+C24+C27+C28</f>
        <v>94616</v>
      </c>
      <c r="D29" s="88">
        <f>+D19+D24+D27+D28</f>
        <v>0</v>
      </c>
      <c r="E29" s="224">
        <f>+E19+E24+E27+E28</f>
        <v>94616</v>
      </c>
      <c r="F29" s="51" t="s">
        <v>357</v>
      </c>
      <c r="G29" s="88">
        <f>SUM(G19:G28)</f>
        <v>0</v>
      </c>
      <c r="H29" s="88">
        <f>SUM(H19:H28)</f>
        <v>0</v>
      </c>
      <c r="I29" s="123">
        <f>SUM(I19:I28)</f>
        <v>0</v>
      </c>
      <c r="J29" s="297"/>
    </row>
    <row r="30" spans="1:10" ht="13.5" thickBot="1">
      <c r="A30" s="106" t="s">
        <v>28</v>
      </c>
      <c r="B30" s="112" t="s">
        <v>356</v>
      </c>
      <c r="C30" s="227">
        <f>+C18+C29</f>
        <v>632886</v>
      </c>
      <c r="D30" s="227">
        <f>+D18+D29</f>
        <v>438187</v>
      </c>
      <c r="E30" s="113">
        <f>+E18+E29</f>
        <v>1071073</v>
      </c>
      <c r="F30" s="112" t="s">
        <v>358</v>
      </c>
      <c r="G30" s="227">
        <f>+G18+G29</f>
        <v>632886</v>
      </c>
      <c r="H30" s="227">
        <f>+H18+H29</f>
        <v>438187</v>
      </c>
      <c r="I30" s="113">
        <f>+I18+I29</f>
        <v>1071073</v>
      </c>
      <c r="J30" s="297"/>
    </row>
    <row r="31" spans="1:10" ht="13.5" thickBot="1">
      <c r="A31" s="106" t="s">
        <v>29</v>
      </c>
      <c r="B31" s="112" t="s">
        <v>90</v>
      </c>
      <c r="C31" s="227">
        <f>IF(C18-G18&lt;0,G18-C18,"-")</f>
        <v>94616</v>
      </c>
      <c r="D31" s="227" t="str">
        <f>IF(D18-H18&lt;0,H18-D18,"-")</f>
        <v>-</v>
      </c>
      <c r="E31" s="113">
        <f>IF(E18-I18&lt;0,I18-E18,"-")</f>
        <v>94616</v>
      </c>
      <c r="F31" s="112" t="s">
        <v>91</v>
      </c>
      <c r="G31" s="227" t="str">
        <f>IF(C18-G18&gt;0,C18-G18,"-")</f>
        <v>-</v>
      </c>
      <c r="H31" s="227" t="str">
        <f>IF(D18-H18&gt;0,D18-H18,"-")</f>
        <v>-</v>
      </c>
      <c r="I31" s="113" t="str">
        <f>IF(E18-I18&gt;0,E18-I18,"-")</f>
        <v>-</v>
      </c>
      <c r="J31" s="297"/>
    </row>
    <row r="32" spans="1:10" ht="13.5" thickBot="1">
      <c r="A32" s="106" t="s">
        <v>30</v>
      </c>
      <c r="B32" s="112" t="s">
        <v>131</v>
      </c>
      <c r="C32" s="227" t="str">
        <f>IF(C18+C29-G30&lt;0,G30-(C18+C29),"-")</f>
        <v>-</v>
      </c>
      <c r="D32" s="227" t="str">
        <f>IF(D18+D29-H30&lt;0,H30-(D18+D29),"-")</f>
        <v>-</v>
      </c>
      <c r="E32" s="113" t="str">
        <f>IF(E18+E29-I30&lt;0,I30-(E18+E29),"-")</f>
        <v>-</v>
      </c>
      <c r="F32" s="112" t="s">
        <v>132</v>
      </c>
      <c r="G32" s="227" t="str">
        <f>IF(C18+C29-G30&gt;0,C18+C29-G30,"-")</f>
        <v>-</v>
      </c>
      <c r="H32" s="227" t="str">
        <f>IF(D18+D29-H30&gt;0,D18+D29-H30,"-")</f>
        <v>-</v>
      </c>
      <c r="I32" s="113" t="str">
        <f>IF(E18+E29-I30&gt;0,E18+E29-I30,"-")</f>
        <v>-</v>
      </c>
      <c r="J32" s="297"/>
    </row>
    <row r="33" spans="2:6" ht="18.75">
      <c r="B33" s="298"/>
      <c r="C33" s="298"/>
      <c r="D33" s="298"/>
      <c r="E33" s="298"/>
      <c r="F33" s="29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zoomScaleSheetLayoutView="115" workbookViewId="0" topLeftCell="A1">
      <selection activeCell="D42" sqref="D42"/>
    </sheetView>
  </sheetViews>
  <sheetFormatPr defaultColWidth="9.00390625" defaultRowHeight="12.75"/>
  <cols>
    <col min="1" max="1" width="6.875" style="34" customWidth="1"/>
    <col min="2" max="2" width="49.875" style="58" customWidth="1"/>
    <col min="3" max="5" width="15.50390625" style="34" customWidth="1"/>
    <col min="6" max="6" width="49.87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1.5">
      <c r="B1" s="90" t="s">
        <v>89</v>
      </c>
      <c r="C1" s="91"/>
      <c r="D1" s="91"/>
      <c r="E1" s="91"/>
      <c r="F1" s="91"/>
      <c r="G1" s="91"/>
      <c r="H1" s="91"/>
      <c r="I1" s="91"/>
      <c r="J1" s="297" t="s">
        <v>449</v>
      </c>
    </row>
    <row r="2" spans="7:10" ht="14.25" thickBot="1">
      <c r="G2" s="92" t="s">
        <v>40</v>
      </c>
      <c r="H2" s="92"/>
      <c r="I2" s="92"/>
      <c r="J2" s="297"/>
    </row>
    <row r="3" spans="1:10" ht="13.5" customHeight="1" thickBot="1">
      <c r="A3" s="295" t="s">
        <v>47</v>
      </c>
      <c r="B3" s="93" t="s">
        <v>37</v>
      </c>
      <c r="C3" s="94"/>
      <c r="D3" s="221"/>
      <c r="E3" s="221"/>
      <c r="F3" s="93" t="s">
        <v>38</v>
      </c>
      <c r="G3" s="95"/>
      <c r="H3" s="225"/>
      <c r="I3" s="226"/>
      <c r="J3" s="297"/>
    </row>
    <row r="4" spans="1:10" s="96" customFormat="1" ht="24.75" thickBot="1">
      <c r="A4" s="296"/>
      <c r="B4" s="59" t="s">
        <v>41</v>
      </c>
      <c r="C4" s="60" t="str">
        <f>+CONCATENATE('1.sz.mell.'!C3," eredeti előirányzat")</f>
        <v>2016. évi eredeti előirányzat</v>
      </c>
      <c r="D4" s="222" t="str">
        <f>+CONCATENATE('1.sz.mell.'!C3," 1. sz. módosítás (±)")</f>
        <v>2016. évi 1. sz. módosítás (±)</v>
      </c>
      <c r="E4" s="210" t="str">
        <f>+CONCATENATE(LEFT(ÖSSZEFÜGGÉSEK!A6,4),".03.31.",CHAR(10),"Módosítás utáni")</f>
        <v>2016.03.31.
Módosítás utáni</v>
      </c>
      <c r="F4" s="59" t="s">
        <v>41</v>
      </c>
      <c r="G4" s="60" t="str">
        <f>+C4</f>
        <v>2016. évi eredeti előirányzat</v>
      </c>
      <c r="H4" s="60" t="str">
        <f>+D4</f>
        <v>2016. évi 1. sz. módosítás (±)</v>
      </c>
      <c r="I4" s="228" t="str">
        <f>+E4</f>
        <v>2016.03.31.
Módosítás utáni</v>
      </c>
      <c r="J4" s="297"/>
    </row>
    <row r="5" spans="1:10" s="96" customFormat="1" ht="13.5" thickBot="1">
      <c r="A5" s="97" t="s">
        <v>359</v>
      </c>
      <c r="B5" s="98" t="s">
        <v>360</v>
      </c>
      <c r="C5" s="99" t="s">
        <v>361</v>
      </c>
      <c r="D5" s="223" t="s">
        <v>363</v>
      </c>
      <c r="E5" s="223" t="s">
        <v>442</v>
      </c>
      <c r="F5" s="98" t="s">
        <v>386</v>
      </c>
      <c r="G5" s="99" t="s">
        <v>365</v>
      </c>
      <c r="H5" s="99" t="s">
        <v>366</v>
      </c>
      <c r="I5" s="277" t="s">
        <v>443</v>
      </c>
      <c r="J5" s="297"/>
    </row>
    <row r="6" spans="1:10" ht="12.75" customHeight="1">
      <c r="A6" s="101" t="s">
        <v>4</v>
      </c>
      <c r="B6" s="102" t="s">
        <v>278</v>
      </c>
      <c r="C6" s="84"/>
      <c r="D6" s="84">
        <v>968</v>
      </c>
      <c r="E6" s="262">
        <f>C6+D6</f>
        <v>968</v>
      </c>
      <c r="F6" s="102" t="s">
        <v>123</v>
      </c>
      <c r="G6" s="84">
        <v>635</v>
      </c>
      <c r="H6" s="231">
        <v>968</v>
      </c>
      <c r="I6" s="269">
        <f>G6+H6</f>
        <v>1603</v>
      </c>
      <c r="J6" s="297"/>
    </row>
    <row r="7" spans="1:10" ht="12.75">
      <c r="A7" s="103" t="s">
        <v>5</v>
      </c>
      <c r="B7" s="104" t="s">
        <v>279</v>
      </c>
      <c r="C7" s="85"/>
      <c r="D7" s="85"/>
      <c r="E7" s="262">
        <f aca="true" t="shared" si="0" ref="E7:E16">C7+D7</f>
        <v>0</v>
      </c>
      <c r="F7" s="104" t="s">
        <v>284</v>
      </c>
      <c r="G7" s="85"/>
      <c r="H7" s="85"/>
      <c r="I7" s="270">
        <f aca="true" t="shared" si="1" ref="I7:I29">G7+H7</f>
        <v>0</v>
      </c>
      <c r="J7" s="297"/>
    </row>
    <row r="8" spans="1:10" ht="12.75" customHeight="1">
      <c r="A8" s="103" t="s">
        <v>6</v>
      </c>
      <c r="B8" s="104" t="s">
        <v>1</v>
      </c>
      <c r="C8" s="85"/>
      <c r="D8" s="85"/>
      <c r="E8" s="262">
        <f t="shared" si="0"/>
        <v>0</v>
      </c>
      <c r="F8" s="104" t="s">
        <v>108</v>
      </c>
      <c r="G8" s="85"/>
      <c r="H8" s="85"/>
      <c r="I8" s="270">
        <f t="shared" si="1"/>
        <v>0</v>
      </c>
      <c r="J8" s="297"/>
    </row>
    <row r="9" spans="1:10" ht="12.75" customHeight="1">
      <c r="A9" s="103" t="s">
        <v>7</v>
      </c>
      <c r="B9" s="104" t="s">
        <v>280</v>
      </c>
      <c r="C9" s="85"/>
      <c r="D9" s="85"/>
      <c r="E9" s="262">
        <f t="shared" si="0"/>
        <v>0</v>
      </c>
      <c r="F9" s="104" t="s">
        <v>285</v>
      </c>
      <c r="G9" s="85"/>
      <c r="H9" s="85"/>
      <c r="I9" s="270">
        <f t="shared" si="1"/>
        <v>0</v>
      </c>
      <c r="J9" s="297"/>
    </row>
    <row r="10" spans="1:10" ht="12.75" customHeight="1">
      <c r="A10" s="103" t="s">
        <v>8</v>
      </c>
      <c r="B10" s="104" t="s">
        <v>281</v>
      </c>
      <c r="C10" s="85"/>
      <c r="D10" s="85"/>
      <c r="E10" s="262">
        <f t="shared" si="0"/>
        <v>0</v>
      </c>
      <c r="F10" s="104" t="s">
        <v>126</v>
      </c>
      <c r="G10" s="85">
        <v>3424</v>
      </c>
      <c r="H10" s="85"/>
      <c r="I10" s="270">
        <f t="shared" si="1"/>
        <v>3424</v>
      </c>
      <c r="J10" s="297"/>
    </row>
    <row r="11" spans="1:10" ht="12.75" customHeight="1">
      <c r="A11" s="103" t="s">
        <v>9</v>
      </c>
      <c r="B11" s="104" t="s">
        <v>282</v>
      </c>
      <c r="C11" s="86"/>
      <c r="D11" s="86"/>
      <c r="E11" s="262">
        <f t="shared" si="0"/>
        <v>0</v>
      </c>
      <c r="F11" s="166"/>
      <c r="G11" s="85"/>
      <c r="H11" s="85"/>
      <c r="I11" s="270">
        <f t="shared" si="1"/>
        <v>0</v>
      </c>
      <c r="J11" s="297"/>
    </row>
    <row r="12" spans="1:10" ht="12.75" customHeight="1">
      <c r="A12" s="103" t="s">
        <v>10</v>
      </c>
      <c r="B12" s="30"/>
      <c r="C12" s="85"/>
      <c r="D12" s="85"/>
      <c r="E12" s="262">
        <f t="shared" si="0"/>
        <v>0</v>
      </c>
      <c r="F12" s="166"/>
      <c r="G12" s="85"/>
      <c r="H12" s="85"/>
      <c r="I12" s="270">
        <f t="shared" si="1"/>
        <v>0</v>
      </c>
      <c r="J12" s="297"/>
    </row>
    <row r="13" spans="1:10" ht="12.75" customHeight="1">
      <c r="A13" s="103" t="s">
        <v>11</v>
      </c>
      <c r="B13" s="30"/>
      <c r="C13" s="85"/>
      <c r="D13" s="85"/>
      <c r="E13" s="262">
        <f t="shared" si="0"/>
        <v>0</v>
      </c>
      <c r="F13" s="167"/>
      <c r="G13" s="85"/>
      <c r="H13" s="85"/>
      <c r="I13" s="270">
        <f t="shared" si="1"/>
        <v>0</v>
      </c>
      <c r="J13" s="297"/>
    </row>
    <row r="14" spans="1:10" ht="12.75" customHeight="1">
      <c r="A14" s="103" t="s">
        <v>12</v>
      </c>
      <c r="B14" s="164"/>
      <c r="C14" s="86"/>
      <c r="D14" s="86"/>
      <c r="E14" s="262">
        <f t="shared" si="0"/>
        <v>0</v>
      </c>
      <c r="F14" s="166"/>
      <c r="G14" s="85"/>
      <c r="H14" s="85"/>
      <c r="I14" s="270">
        <f t="shared" si="1"/>
        <v>0</v>
      </c>
      <c r="J14" s="297"/>
    </row>
    <row r="15" spans="1:10" ht="12.75">
      <c r="A15" s="103" t="s">
        <v>13</v>
      </c>
      <c r="B15" s="30"/>
      <c r="C15" s="86"/>
      <c r="D15" s="86"/>
      <c r="E15" s="262">
        <f t="shared" si="0"/>
        <v>0</v>
      </c>
      <c r="F15" s="166"/>
      <c r="G15" s="85"/>
      <c r="H15" s="85"/>
      <c r="I15" s="270">
        <f t="shared" si="1"/>
        <v>0</v>
      </c>
      <c r="J15" s="297"/>
    </row>
    <row r="16" spans="1:10" ht="12.75" customHeight="1" thickBot="1">
      <c r="A16" s="134" t="s">
        <v>14</v>
      </c>
      <c r="B16" s="165"/>
      <c r="C16" s="136"/>
      <c r="D16" s="136"/>
      <c r="E16" s="262">
        <f t="shared" si="0"/>
        <v>0</v>
      </c>
      <c r="F16" s="135" t="s">
        <v>34</v>
      </c>
      <c r="G16" s="229"/>
      <c r="H16" s="229"/>
      <c r="I16" s="271">
        <f t="shared" si="1"/>
        <v>0</v>
      </c>
      <c r="J16" s="297"/>
    </row>
    <row r="17" spans="1:10" ht="15.75" customHeight="1" thickBot="1">
      <c r="A17" s="106" t="s">
        <v>15</v>
      </c>
      <c r="B17" s="51" t="s">
        <v>292</v>
      </c>
      <c r="C17" s="88">
        <f>+C6+C8+C9+C11+C12+C13+C14+C15+C16</f>
        <v>0</v>
      </c>
      <c r="D17" s="88">
        <f>+D6+D8+D9+D11+D12+D13+D14+D15+D16</f>
        <v>968</v>
      </c>
      <c r="E17" s="88">
        <f>+E6+E8+E9+E11+E12+E13+E14+E15+E16</f>
        <v>968</v>
      </c>
      <c r="F17" s="51" t="s">
        <v>293</v>
      </c>
      <c r="G17" s="88">
        <f>+G6+G8+G10+G11+G12+G13+G14+G15+G16</f>
        <v>4059</v>
      </c>
      <c r="H17" s="88">
        <f>+H6+H8+H10+H11+H12+H13+H14+H15+H16</f>
        <v>968</v>
      </c>
      <c r="I17" s="123">
        <f>+I6+I8+I10+I11+I12+I13+I14+I15+I16</f>
        <v>5027</v>
      </c>
      <c r="J17" s="297"/>
    </row>
    <row r="18" spans="1:10" ht="12.75" customHeight="1">
      <c r="A18" s="101" t="s">
        <v>16</v>
      </c>
      <c r="B18" s="115" t="s">
        <v>144</v>
      </c>
      <c r="C18" s="122">
        <f>+C19+C20+C21+C22+C23</f>
        <v>4059</v>
      </c>
      <c r="D18" s="122">
        <f>+D19+D20+D21+D22+D23</f>
        <v>0</v>
      </c>
      <c r="E18" s="122">
        <f>+E19+E20+E21+E22+E23</f>
        <v>4059</v>
      </c>
      <c r="F18" s="109" t="s">
        <v>112</v>
      </c>
      <c r="G18" s="230"/>
      <c r="H18" s="230"/>
      <c r="I18" s="272">
        <f t="shared" si="1"/>
        <v>0</v>
      </c>
      <c r="J18" s="297"/>
    </row>
    <row r="19" spans="1:10" ht="12.75" customHeight="1">
      <c r="A19" s="103" t="s">
        <v>17</v>
      </c>
      <c r="B19" s="116" t="s">
        <v>133</v>
      </c>
      <c r="C19" s="42">
        <v>4059</v>
      </c>
      <c r="D19" s="42"/>
      <c r="E19" s="264">
        <f aca="true" t="shared" si="2" ref="E19:E29">C19+D19</f>
        <v>4059</v>
      </c>
      <c r="F19" s="109" t="s">
        <v>115</v>
      </c>
      <c r="G19" s="42"/>
      <c r="H19" s="42"/>
      <c r="I19" s="268">
        <f t="shared" si="1"/>
        <v>0</v>
      </c>
      <c r="J19" s="297"/>
    </row>
    <row r="20" spans="1:10" ht="12.75" customHeight="1">
      <c r="A20" s="101" t="s">
        <v>18</v>
      </c>
      <c r="B20" s="116" t="s">
        <v>134</v>
      </c>
      <c r="C20" s="42"/>
      <c r="D20" s="42"/>
      <c r="E20" s="264">
        <f t="shared" si="2"/>
        <v>0</v>
      </c>
      <c r="F20" s="109" t="s">
        <v>86</v>
      </c>
      <c r="G20" s="42"/>
      <c r="H20" s="42"/>
      <c r="I20" s="268">
        <f t="shared" si="1"/>
        <v>0</v>
      </c>
      <c r="J20" s="297"/>
    </row>
    <row r="21" spans="1:10" ht="12.75" customHeight="1">
      <c r="A21" s="103" t="s">
        <v>19</v>
      </c>
      <c r="B21" s="116" t="s">
        <v>135</v>
      </c>
      <c r="C21" s="42"/>
      <c r="D21" s="42"/>
      <c r="E21" s="264">
        <f t="shared" si="2"/>
        <v>0</v>
      </c>
      <c r="F21" s="109" t="s">
        <v>87</v>
      </c>
      <c r="G21" s="42"/>
      <c r="H21" s="42"/>
      <c r="I21" s="268">
        <f t="shared" si="1"/>
        <v>0</v>
      </c>
      <c r="J21" s="297"/>
    </row>
    <row r="22" spans="1:10" ht="12.75" customHeight="1">
      <c r="A22" s="101" t="s">
        <v>20</v>
      </c>
      <c r="B22" s="116" t="s">
        <v>136</v>
      </c>
      <c r="C22" s="42"/>
      <c r="D22" s="42"/>
      <c r="E22" s="264">
        <f t="shared" si="2"/>
        <v>0</v>
      </c>
      <c r="F22" s="108" t="s">
        <v>130</v>
      </c>
      <c r="G22" s="42"/>
      <c r="H22" s="42"/>
      <c r="I22" s="268">
        <f t="shared" si="1"/>
        <v>0</v>
      </c>
      <c r="J22" s="297"/>
    </row>
    <row r="23" spans="1:10" ht="12.75" customHeight="1">
      <c r="A23" s="103" t="s">
        <v>21</v>
      </c>
      <c r="B23" s="117" t="s">
        <v>137</v>
      </c>
      <c r="C23" s="42"/>
      <c r="D23" s="42"/>
      <c r="E23" s="264">
        <f t="shared" si="2"/>
        <v>0</v>
      </c>
      <c r="F23" s="109" t="s">
        <v>116</v>
      </c>
      <c r="G23" s="42"/>
      <c r="H23" s="42"/>
      <c r="I23" s="268">
        <f t="shared" si="1"/>
        <v>0</v>
      </c>
      <c r="J23" s="297"/>
    </row>
    <row r="24" spans="1:10" ht="12.75" customHeight="1">
      <c r="A24" s="101" t="s">
        <v>22</v>
      </c>
      <c r="B24" s="118" t="s">
        <v>138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9" t="s">
        <v>114</v>
      </c>
      <c r="G24" s="42"/>
      <c r="H24" s="42"/>
      <c r="I24" s="268">
        <f t="shared" si="1"/>
        <v>0</v>
      </c>
      <c r="J24" s="297"/>
    </row>
    <row r="25" spans="1:10" ht="12.75" customHeight="1">
      <c r="A25" s="103" t="s">
        <v>23</v>
      </c>
      <c r="B25" s="117" t="s">
        <v>139</v>
      </c>
      <c r="C25" s="42"/>
      <c r="D25" s="42"/>
      <c r="E25" s="264">
        <f t="shared" si="2"/>
        <v>0</v>
      </c>
      <c r="F25" s="119" t="s">
        <v>286</v>
      </c>
      <c r="G25" s="42"/>
      <c r="H25" s="42"/>
      <c r="I25" s="268">
        <f t="shared" si="1"/>
        <v>0</v>
      </c>
      <c r="J25" s="297"/>
    </row>
    <row r="26" spans="1:10" ht="12.75" customHeight="1">
      <c r="A26" s="101" t="s">
        <v>24</v>
      </c>
      <c r="B26" s="117" t="s">
        <v>140</v>
      </c>
      <c r="C26" s="42"/>
      <c r="D26" s="42"/>
      <c r="E26" s="264">
        <f t="shared" si="2"/>
        <v>0</v>
      </c>
      <c r="F26" s="114"/>
      <c r="G26" s="42"/>
      <c r="H26" s="42"/>
      <c r="I26" s="268">
        <f t="shared" si="1"/>
        <v>0</v>
      </c>
      <c r="J26" s="297"/>
    </row>
    <row r="27" spans="1:10" ht="12.75" customHeight="1">
      <c r="A27" s="103" t="s">
        <v>25</v>
      </c>
      <c r="B27" s="116" t="s">
        <v>141</v>
      </c>
      <c r="C27" s="42"/>
      <c r="D27" s="42"/>
      <c r="E27" s="264">
        <f t="shared" si="2"/>
        <v>0</v>
      </c>
      <c r="F27" s="49"/>
      <c r="G27" s="42"/>
      <c r="H27" s="42"/>
      <c r="I27" s="268">
        <f t="shared" si="1"/>
        <v>0</v>
      </c>
      <c r="J27" s="297"/>
    </row>
    <row r="28" spans="1:10" ht="12.75" customHeight="1">
      <c r="A28" s="101" t="s">
        <v>26</v>
      </c>
      <c r="B28" s="120" t="s">
        <v>142</v>
      </c>
      <c r="C28" s="42"/>
      <c r="D28" s="42"/>
      <c r="E28" s="264">
        <f t="shared" si="2"/>
        <v>0</v>
      </c>
      <c r="F28" s="30"/>
      <c r="G28" s="42"/>
      <c r="H28" s="42"/>
      <c r="I28" s="268">
        <f t="shared" si="1"/>
        <v>0</v>
      </c>
      <c r="J28" s="297"/>
    </row>
    <row r="29" spans="1:10" ht="12.75" customHeight="1" thickBot="1">
      <c r="A29" s="103" t="s">
        <v>27</v>
      </c>
      <c r="B29" s="121" t="s">
        <v>143</v>
      </c>
      <c r="C29" s="42"/>
      <c r="D29" s="42"/>
      <c r="E29" s="264">
        <f t="shared" si="2"/>
        <v>0</v>
      </c>
      <c r="F29" s="49"/>
      <c r="G29" s="42"/>
      <c r="H29" s="42"/>
      <c r="I29" s="268">
        <f t="shared" si="1"/>
        <v>0</v>
      </c>
      <c r="J29" s="297"/>
    </row>
    <row r="30" spans="1:10" ht="21.75" customHeight="1" thickBot="1">
      <c r="A30" s="106" t="s">
        <v>28</v>
      </c>
      <c r="B30" s="51" t="s">
        <v>283</v>
      </c>
      <c r="C30" s="88">
        <f>+C18+C24</f>
        <v>4059</v>
      </c>
      <c r="D30" s="88">
        <f>+D18+D24</f>
        <v>0</v>
      </c>
      <c r="E30" s="88">
        <f>+E18+E24</f>
        <v>4059</v>
      </c>
      <c r="F30" s="51" t="s">
        <v>287</v>
      </c>
      <c r="G30" s="88">
        <f>SUM(G18:G29)</f>
        <v>0</v>
      </c>
      <c r="H30" s="88">
        <f>SUM(H18:H29)</f>
        <v>0</v>
      </c>
      <c r="I30" s="123">
        <f>SUM(I18:I29)</f>
        <v>0</v>
      </c>
      <c r="J30" s="297"/>
    </row>
    <row r="31" spans="1:10" ht="13.5" thickBot="1">
      <c r="A31" s="106" t="s">
        <v>29</v>
      </c>
      <c r="B31" s="112" t="s">
        <v>288</v>
      </c>
      <c r="C31" s="227">
        <f>+C17+C30</f>
        <v>4059</v>
      </c>
      <c r="D31" s="227">
        <f>+D17+D30</f>
        <v>968</v>
      </c>
      <c r="E31" s="113">
        <f>+E17+E30</f>
        <v>5027</v>
      </c>
      <c r="F31" s="112" t="s">
        <v>289</v>
      </c>
      <c r="G31" s="227">
        <f>+G17+G30</f>
        <v>4059</v>
      </c>
      <c r="H31" s="227">
        <f>+H17+H30</f>
        <v>968</v>
      </c>
      <c r="I31" s="113">
        <f>+I17+I30</f>
        <v>5027</v>
      </c>
      <c r="J31" s="297"/>
    </row>
    <row r="32" spans="1:10" ht="13.5" thickBot="1">
      <c r="A32" s="106" t="s">
        <v>30</v>
      </c>
      <c r="B32" s="112" t="s">
        <v>90</v>
      </c>
      <c r="C32" s="227">
        <f>IF(C17-G17&lt;0,G17-C17,"-")</f>
        <v>4059</v>
      </c>
      <c r="D32" s="227" t="str">
        <f>IF(D17-H17&lt;0,H17-D17,"-")</f>
        <v>-</v>
      </c>
      <c r="E32" s="113">
        <f>IF(E17-I17&lt;0,I17-E17,"-")</f>
        <v>4059</v>
      </c>
      <c r="F32" s="112" t="s">
        <v>91</v>
      </c>
      <c r="G32" s="227" t="str">
        <f>IF(C17-G17&gt;0,C17-G17,"-")</f>
        <v>-</v>
      </c>
      <c r="H32" s="227" t="str">
        <f>IF(D17-H17&gt;0,D17-H17,"-")</f>
        <v>-</v>
      </c>
      <c r="I32" s="113" t="str">
        <f>IF(E17-I17&gt;0,E17-I17,"-")</f>
        <v>-</v>
      </c>
      <c r="J32" s="297"/>
    </row>
    <row r="33" spans="1:10" ht="13.5" thickBot="1">
      <c r="A33" s="106" t="s">
        <v>31</v>
      </c>
      <c r="B33" s="112" t="s">
        <v>131</v>
      </c>
      <c r="C33" s="227" t="str">
        <f>IF(C17+C30-G26&lt;0,G26-(C17+C30),"-")</f>
        <v>-</v>
      </c>
      <c r="D33" s="227" t="str">
        <f>IF(D17+D30-H26&lt;0,H26-(D17+D30),"-")</f>
        <v>-</v>
      </c>
      <c r="E33" s="113" t="str">
        <f>IF(E17+E30-I26&lt;0,I26-(E17+E30),"-")</f>
        <v>-</v>
      </c>
      <c r="F33" s="112" t="s">
        <v>132</v>
      </c>
      <c r="G33" s="227">
        <f>IF(C17+C30-G26&gt;0,C17+C30-G26,"-")</f>
        <v>4059</v>
      </c>
      <c r="H33" s="227">
        <f>IF(D17+D30-H26&gt;0,D17+D30-H26,"-")</f>
        <v>968</v>
      </c>
      <c r="I33" s="113">
        <f>IF(E17+E30-I26&gt;0,E17+E30-I26,"-")</f>
        <v>5027</v>
      </c>
      <c r="J33" s="297"/>
    </row>
  </sheetData>
  <sheetProtection/>
  <mergeCells count="2">
    <mergeCell ref="A3:A4"/>
    <mergeCell ref="J1:J33"/>
  </mergeCells>
  <printOptions horizontalCentered="1"/>
  <pageMargins left="0.7874015748031497" right="0.52" top="0.4724409448818898" bottom="0.7874015748031497" header="0.4724409448818898" footer="0.7874015748031497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32" t="s">
        <v>441</v>
      </c>
      <c r="B1" s="64"/>
      <c r="C1" s="64"/>
      <c r="D1" s="64"/>
      <c r="E1" s="233" t="s">
        <v>85</v>
      </c>
    </row>
    <row r="2" spans="1:5" ht="12.75">
      <c r="A2" s="64"/>
      <c r="B2" s="64"/>
      <c r="C2" s="64"/>
      <c r="D2" s="64"/>
      <c r="E2" s="64"/>
    </row>
    <row r="3" spans="1:5" ht="12.75">
      <c r="A3" s="234"/>
      <c r="B3" s="235"/>
      <c r="C3" s="234"/>
      <c r="D3" s="236"/>
      <c r="E3" s="235"/>
    </row>
    <row r="4" spans="1:5" ht="15.75">
      <c r="A4" s="66" t="str">
        <f>+ÖSSZEFÜGGÉSEK!A6</f>
        <v>2016. évi eredeti előirányzat BEVÉTELEK</v>
      </c>
      <c r="B4" s="237"/>
      <c r="C4" s="238"/>
      <c r="D4" s="236"/>
      <c r="E4" s="235"/>
    </row>
    <row r="5" spans="1:5" ht="12.75">
      <c r="A5" s="234"/>
      <c r="B5" s="235"/>
      <c r="C5" s="234"/>
      <c r="D5" s="236"/>
      <c r="E5" s="235"/>
    </row>
    <row r="6" spans="1:5" ht="12.75">
      <c r="A6" s="234" t="s">
        <v>408</v>
      </c>
      <c r="B6" s="235">
        <f>+'1.sz.mell.'!C63</f>
        <v>538270</v>
      </c>
      <c r="C6" s="234" t="s">
        <v>387</v>
      </c>
      <c r="D6" s="236">
        <f>+'3.sz.mell  '!C18+'4.sz.mell  '!C17</f>
        <v>538270</v>
      </c>
      <c r="E6" s="235">
        <f>+B6-D6</f>
        <v>0</v>
      </c>
    </row>
    <row r="7" spans="1:5" ht="12.75">
      <c r="A7" s="234" t="s">
        <v>424</v>
      </c>
      <c r="B7" s="235">
        <f>+'1.sz.mell.'!C87</f>
        <v>98675</v>
      </c>
      <c r="C7" s="234" t="s">
        <v>393</v>
      </c>
      <c r="D7" s="236">
        <f>+'3.sz.mell  '!C29+'4.sz.mell  '!C30</f>
        <v>98675</v>
      </c>
      <c r="E7" s="235">
        <f>+B7-D7</f>
        <v>0</v>
      </c>
    </row>
    <row r="8" spans="1:5" ht="12.75">
      <c r="A8" s="234" t="s">
        <v>425</v>
      </c>
      <c r="B8" s="235">
        <f>+'1.sz.mell.'!C88</f>
        <v>636945</v>
      </c>
      <c r="C8" s="234" t="s">
        <v>394</v>
      </c>
      <c r="D8" s="236">
        <f>+'3.sz.mell  '!C30+'4.sz.mell  '!C31</f>
        <v>636945</v>
      </c>
      <c r="E8" s="235">
        <f>+B8-D8</f>
        <v>0</v>
      </c>
    </row>
    <row r="9" spans="1:5" ht="12.75">
      <c r="A9" s="234"/>
      <c r="B9" s="235"/>
      <c r="C9" s="234"/>
      <c r="D9" s="236"/>
      <c r="E9" s="235"/>
    </row>
    <row r="10" spans="1:5" ht="15.75">
      <c r="A10" s="66" t="str">
        <f>+ÖSSZEFÜGGÉSEK!A13</f>
        <v>2016. évi előirányzat módosítások BEVÉTELEK</v>
      </c>
      <c r="B10" s="237"/>
      <c r="C10" s="238"/>
      <c r="D10" s="236"/>
      <c r="E10" s="235"/>
    </row>
    <row r="11" spans="1:5" ht="12.75">
      <c r="A11" s="234"/>
      <c r="B11" s="235"/>
      <c r="C11" s="234"/>
      <c r="D11" s="236"/>
      <c r="E11" s="235"/>
    </row>
    <row r="12" spans="1:5" ht="12.75">
      <c r="A12" s="234" t="s">
        <v>409</v>
      </c>
      <c r="B12" s="235">
        <f>+'1.sz.mell.'!D63</f>
        <v>439155</v>
      </c>
      <c r="C12" s="234" t="s">
        <v>388</v>
      </c>
      <c r="D12" s="236">
        <f>+'3.sz.mell  '!D18+'4.sz.mell  '!D17</f>
        <v>439155</v>
      </c>
      <c r="E12" s="235">
        <f>+B12-D12</f>
        <v>0</v>
      </c>
    </row>
    <row r="13" spans="1:5" ht="12.75">
      <c r="A13" s="234" t="s">
        <v>410</v>
      </c>
      <c r="B13" s="235">
        <f>+'1.sz.mell.'!D87</f>
        <v>0</v>
      </c>
      <c r="C13" s="234" t="s">
        <v>395</v>
      </c>
      <c r="D13" s="236">
        <f>+'3.sz.mell  '!D29+'4.sz.mell  '!D30</f>
        <v>0</v>
      </c>
      <c r="E13" s="235">
        <f>+B13-D13</f>
        <v>0</v>
      </c>
    </row>
    <row r="14" spans="1:5" ht="12.75">
      <c r="A14" s="234" t="s">
        <v>411</v>
      </c>
      <c r="B14" s="235">
        <f>+'1.sz.mell.'!D88</f>
        <v>439155</v>
      </c>
      <c r="C14" s="234" t="s">
        <v>396</v>
      </c>
      <c r="D14" s="236">
        <f>+'3.sz.mell  '!D30+'4.sz.mell  '!D31</f>
        <v>439155</v>
      </c>
      <c r="E14" s="235">
        <f>+B14-D14</f>
        <v>0</v>
      </c>
    </row>
    <row r="15" spans="1:5" ht="12.75">
      <c r="A15" s="234"/>
      <c r="B15" s="235"/>
      <c r="C15" s="234"/>
      <c r="D15" s="236"/>
      <c r="E15" s="235"/>
    </row>
    <row r="16" spans="1:5" ht="14.25">
      <c r="A16" s="239" t="str">
        <f>+ÖSSZEFÜGGÉSEK!A19</f>
        <v>2016. módosítás utáni módosított előrirányzatok BEVÉTELEK</v>
      </c>
      <c r="B16" s="65"/>
      <c r="C16" s="238"/>
      <c r="D16" s="236"/>
      <c r="E16" s="235"/>
    </row>
    <row r="17" spans="1:5" ht="12.75">
      <c r="A17" s="234"/>
      <c r="B17" s="235"/>
      <c r="C17" s="234"/>
      <c r="D17" s="236"/>
      <c r="E17" s="235"/>
    </row>
    <row r="18" spans="1:5" ht="12.75">
      <c r="A18" s="234" t="s">
        <v>412</v>
      </c>
      <c r="B18" s="235">
        <f>+'1.sz.mell.'!E63</f>
        <v>977425</v>
      </c>
      <c r="C18" s="234" t="s">
        <v>389</v>
      </c>
      <c r="D18" s="236">
        <f>+'3.sz.mell  '!E18+'4.sz.mell  '!E17</f>
        <v>977425</v>
      </c>
      <c r="E18" s="235">
        <f>+B18-D18</f>
        <v>0</v>
      </c>
    </row>
    <row r="19" spans="1:5" ht="12.75">
      <c r="A19" s="234" t="s">
        <v>413</v>
      </c>
      <c r="B19" s="235">
        <f>+'1.sz.mell.'!E87</f>
        <v>98675</v>
      </c>
      <c r="C19" s="234" t="s">
        <v>397</v>
      </c>
      <c r="D19" s="236">
        <f>+'3.sz.mell  '!E29+'4.sz.mell  '!E30</f>
        <v>98675</v>
      </c>
      <c r="E19" s="235">
        <f>+B19-D19</f>
        <v>0</v>
      </c>
    </row>
    <row r="20" spans="1:5" ht="12.75">
      <c r="A20" s="234" t="s">
        <v>414</v>
      </c>
      <c r="B20" s="235">
        <f>+'1.sz.mell.'!E88</f>
        <v>1076100</v>
      </c>
      <c r="C20" s="234" t="s">
        <v>398</v>
      </c>
      <c r="D20" s="236">
        <f>+'3.sz.mell  '!E30+'4.sz.mell  '!E31</f>
        <v>1076100</v>
      </c>
      <c r="E20" s="235">
        <f>+B20-D20</f>
        <v>0</v>
      </c>
    </row>
    <row r="21" spans="1:5" ht="12.75">
      <c r="A21" s="234"/>
      <c r="B21" s="235"/>
      <c r="C21" s="234"/>
      <c r="D21" s="236"/>
      <c r="E21" s="235"/>
    </row>
    <row r="22" spans="1:5" ht="15.75">
      <c r="A22" s="66" t="str">
        <f>+ÖSSZEFÜGGÉSEK!A25</f>
        <v>2016. évi eredeti előirányzat KIADÁSOK</v>
      </c>
      <c r="B22" s="237"/>
      <c r="C22" s="238"/>
      <c r="D22" s="236"/>
      <c r="E22" s="235"/>
    </row>
    <row r="23" spans="1:5" ht="12.75">
      <c r="A23" s="234"/>
      <c r="B23" s="235"/>
      <c r="C23" s="234"/>
      <c r="D23" s="236"/>
      <c r="E23" s="235"/>
    </row>
    <row r="24" spans="1:5" ht="12.75">
      <c r="A24" s="234" t="s">
        <v>426</v>
      </c>
      <c r="B24" s="235">
        <f>+'1.sz.mell.'!C130</f>
        <v>636945</v>
      </c>
      <c r="C24" s="234" t="s">
        <v>390</v>
      </c>
      <c r="D24" s="236">
        <f>+'3.sz.mell  '!G18+'4.sz.mell  '!G17</f>
        <v>636945</v>
      </c>
      <c r="E24" s="235">
        <f>+B24-D24</f>
        <v>0</v>
      </c>
    </row>
    <row r="25" spans="1:5" ht="12.75">
      <c r="A25" s="234" t="s">
        <v>416</v>
      </c>
      <c r="B25" s="235">
        <f>+'1.sz.mell.'!C155</f>
        <v>0</v>
      </c>
      <c r="C25" s="234" t="s">
        <v>399</v>
      </c>
      <c r="D25" s="236">
        <f>+'3.sz.mell  '!G29+'4.sz.mell  '!G30</f>
        <v>0</v>
      </c>
      <c r="E25" s="235">
        <f>+B25-D25</f>
        <v>0</v>
      </c>
    </row>
    <row r="26" spans="1:5" ht="12.75">
      <c r="A26" s="234" t="s">
        <v>417</v>
      </c>
      <c r="B26" s="235">
        <f>+'1.sz.mell.'!C156</f>
        <v>636945</v>
      </c>
      <c r="C26" s="234" t="s">
        <v>400</v>
      </c>
      <c r="D26" s="236">
        <f>+'3.sz.mell  '!G30+'4.sz.mell  '!G31</f>
        <v>636945</v>
      </c>
      <c r="E26" s="235">
        <f>+B26-D26</f>
        <v>0</v>
      </c>
    </row>
    <row r="27" spans="1:5" ht="12.75">
      <c r="A27" s="234"/>
      <c r="B27" s="235"/>
      <c r="C27" s="234"/>
      <c r="D27" s="236"/>
      <c r="E27" s="235"/>
    </row>
    <row r="28" spans="1:5" ht="15.75">
      <c r="A28" s="66" t="str">
        <f>+ÖSSZEFÜGGÉSEK!A31</f>
        <v>2016. évi előirányzat módosítások KIADÁSOK</v>
      </c>
      <c r="B28" s="237"/>
      <c r="C28" s="238"/>
      <c r="D28" s="236"/>
      <c r="E28" s="235"/>
    </row>
    <row r="29" spans="1:5" ht="12.75">
      <c r="A29" s="234"/>
      <c r="B29" s="235"/>
      <c r="C29" s="234"/>
      <c r="D29" s="236"/>
      <c r="E29" s="235"/>
    </row>
    <row r="30" spans="1:5" ht="12.75">
      <c r="A30" s="234" t="s">
        <v>418</v>
      </c>
      <c r="B30" s="235">
        <f>+'1.sz.mell.'!D130</f>
        <v>439155</v>
      </c>
      <c r="C30" s="234" t="s">
        <v>391</v>
      </c>
      <c r="D30" s="236">
        <f>+'3.sz.mell  '!H18+'4.sz.mell  '!H17</f>
        <v>439155</v>
      </c>
      <c r="E30" s="235">
        <f>+B30-D30</f>
        <v>0</v>
      </c>
    </row>
    <row r="31" spans="1:5" ht="12.75">
      <c r="A31" s="234" t="s">
        <v>419</v>
      </c>
      <c r="B31" s="235">
        <f>+'1.sz.mell.'!D155</f>
        <v>0</v>
      </c>
      <c r="C31" s="234" t="s">
        <v>401</v>
      </c>
      <c r="D31" s="236">
        <f>+'3.sz.mell  '!H29+'4.sz.mell  '!H30</f>
        <v>0</v>
      </c>
      <c r="E31" s="235">
        <f>+B31-D31</f>
        <v>0</v>
      </c>
    </row>
    <row r="32" spans="1:5" ht="12.75">
      <c r="A32" s="234" t="s">
        <v>420</v>
      </c>
      <c r="B32" s="235">
        <f>+'1.sz.mell.'!D156</f>
        <v>439155</v>
      </c>
      <c r="C32" s="234" t="s">
        <v>402</v>
      </c>
      <c r="D32" s="236">
        <f>+'3.sz.mell  '!H30+'4.sz.mell  '!H31</f>
        <v>439155</v>
      </c>
      <c r="E32" s="235">
        <f>+B32-D32</f>
        <v>0</v>
      </c>
    </row>
    <row r="33" spans="1:5" ht="12.75">
      <c r="A33" s="234"/>
      <c r="B33" s="235"/>
      <c r="C33" s="234"/>
      <c r="D33" s="236"/>
      <c r="E33" s="235"/>
    </row>
    <row r="34" spans="1:5" ht="15.75">
      <c r="A34" s="240" t="str">
        <f>+ÖSSZEFÜGGÉSEK!A37</f>
        <v>2016. módosítás utáni módosított előirányzatok KIADÁSOK</v>
      </c>
      <c r="B34" s="237"/>
      <c r="C34" s="238"/>
      <c r="D34" s="236"/>
      <c r="E34" s="235"/>
    </row>
    <row r="35" spans="1:5" ht="12.75">
      <c r="A35" s="234"/>
      <c r="B35" s="235"/>
      <c r="C35" s="234"/>
      <c r="D35" s="236"/>
      <c r="E35" s="235"/>
    </row>
    <row r="36" spans="1:5" ht="12.75">
      <c r="A36" s="234" t="s">
        <v>421</v>
      </c>
      <c r="B36" s="235">
        <f>+'1.sz.mell.'!E130</f>
        <v>1076100</v>
      </c>
      <c r="C36" s="234" t="s">
        <v>392</v>
      </c>
      <c r="D36" s="236">
        <f>+'3.sz.mell  '!I18+'4.sz.mell  '!I17</f>
        <v>1076100</v>
      </c>
      <c r="E36" s="235">
        <f>+B36-D36</f>
        <v>0</v>
      </c>
    </row>
    <row r="37" spans="1:5" ht="12.75">
      <c r="A37" s="234" t="s">
        <v>422</v>
      </c>
      <c r="B37" s="235">
        <f>+'1.sz.mell.'!E155</f>
        <v>0</v>
      </c>
      <c r="C37" s="234" t="s">
        <v>403</v>
      </c>
      <c r="D37" s="236">
        <f>+'3.sz.mell  '!I29+'4.sz.mell  '!I30</f>
        <v>0</v>
      </c>
      <c r="E37" s="235">
        <f>+B37-D37</f>
        <v>0</v>
      </c>
    </row>
    <row r="38" spans="1:5" ht="12.75">
      <c r="A38" s="234" t="s">
        <v>427</v>
      </c>
      <c r="B38" s="235">
        <f>+'1.sz.mell.'!E156</f>
        <v>1076100</v>
      </c>
      <c r="C38" s="234" t="s">
        <v>404</v>
      </c>
      <c r="D38" s="236">
        <f>+'3.sz.mell  '!I30+'4.sz.mell  '!I31</f>
        <v>1076100</v>
      </c>
      <c r="E38" s="235">
        <f>+B38-D38</f>
        <v>0</v>
      </c>
    </row>
  </sheetData>
  <sheetProtection sheet="1"/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E4" sqref="E4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4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299" t="s">
        <v>0</v>
      </c>
      <c r="B1" s="299"/>
      <c r="C1" s="299"/>
      <c r="D1" s="299"/>
      <c r="E1" s="299"/>
      <c r="F1" s="299"/>
      <c r="G1" s="299"/>
    </row>
    <row r="2" spans="1:7" ht="22.5" customHeight="1" thickBot="1">
      <c r="A2" s="58"/>
      <c r="B2" s="34"/>
      <c r="C2" s="34"/>
      <c r="D2" s="34"/>
      <c r="E2" s="34"/>
      <c r="F2" s="34"/>
      <c r="G2" s="280" t="s">
        <v>40</v>
      </c>
    </row>
    <row r="3" spans="1:7" s="29" customFormat="1" ht="44.25" customHeight="1" thickBot="1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2015. XII. 31-ig</v>
      </c>
      <c r="E3" s="60" t="str">
        <f>+CONCATENATE(LEFT(ÖSSZEFÜGGÉSEK!A6,4),". évi",CHAR(10),"eredeti előirányzat")</f>
        <v>2016. évi
eredeti előirányzat</v>
      </c>
      <c r="F3" s="60" t="str">
        <f>+CONCATENATE("1. sz. módosítás",CHAR(10),LEFT(ÖSSZEFÜGGÉSEK!A6,4),".
(±)")</f>
        <v>1. sz. módosítás
2016.
(±)</v>
      </c>
      <c r="G3" s="279" t="str">
        <f>+CONCATENATE(LEFT(ÖSSZEFÜGGÉSEK!C5,4),"2016.03.31.",CHAR(10),"Módosítás utáni")</f>
        <v>2016.03.31.
Módosítás utáni</v>
      </c>
    </row>
    <row r="4" spans="1:7" s="34" customFormat="1" ht="12" customHeight="1" thickBot="1">
      <c r="A4" s="31" t="s">
        <v>359</v>
      </c>
      <c r="B4" s="32" t="s">
        <v>360</v>
      </c>
      <c r="C4" s="32" t="s">
        <v>361</v>
      </c>
      <c r="D4" s="32" t="s">
        <v>363</v>
      </c>
      <c r="E4" s="32" t="s">
        <v>362</v>
      </c>
      <c r="F4" s="32" t="s">
        <v>364</v>
      </c>
      <c r="G4" s="33" t="s">
        <v>405</v>
      </c>
    </row>
    <row r="5" spans="1:7" ht="15.75" customHeight="1">
      <c r="A5" s="187" t="s">
        <v>446</v>
      </c>
      <c r="B5" s="21">
        <v>635</v>
      </c>
      <c r="C5" s="189"/>
      <c r="D5" s="21"/>
      <c r="E5" s="21">
        <v>635</v>
      </c>
      <c r="F5" s="21"/>
      <c r="G5" s="35">
        <f>E5+F5</f>
        <v>635</v>
      </c>
    </row>
    <row r="6" spans="1:7" ht="15.75" customHeight="1">
      <c r="A6" s="278" t="s">
        <v>447</v>
      </c>
      <c r="B6" s="21"/>
      <c r="C6" s="189"/>
      <c r="D6" s="21"/>
      <c r="E6" s="21"/>
      <c r="F6" s="21">
        <v>968</v>
      </c>
      <c r="G6" s="35">
        <f aca="true" t="shared" si="0" ref="G6:G22">E6+F6</f>
        <v>968</v>
      </c>
    </row>
    <row r="7" spans="1:7" ht="15.75" customHeight="1">
      <c r="A7" s="187"/>
      <c r="B7" s="21"/>
      <c r="C7" s="189"/>
      <c r="D7" s="21"/>
      <c r="E7" s="21"/>
      <c r="F7" s="21"/>
      <c r="G7" s="35">
        <f t="shared" si="0"/>
        <v>0</v>
      </c>
    </row>
    <row r="8" spans="1:7" ht="15.75" customHeight="1">
      <c r="A8" s="188"/>
      <c r="B8" s="21"/>
      <c r="C8" s="189"/>
      <c r="D8" s="21"/>
      <c r="E8" s="21"/>
      <c r="F8" s="21"/>
      <c r="G8" s="35">
        <f t="shared" si="0"/>
        <v>0</v>
      </c>
    </row>
    <row r="9" spans="1:7" ht="15.75" customHeight="1">
      <c r="A9" s="187"/>
      <c r="B9" s="21"/>
      <c r="C9" s="189"/>
      <c r="D9" s="21"/>
      <c r="E9" s="21"/>
      <c r="F9" s="21"/>
      <c r="G9" s="35">
        <f t="shared" si="0"/>
        <v>0</v>
      </c>
    </row>
    <row r="10" spans="1:7" ht="15.75" customHeight="1">
      <c r="A10" s="188"/>
      <c r="B10" s="21"/>
      <c r="C10" s="189"/>
      <c r="D10" s="21"/>
      <c r="E10" s="21"/>
      <c r="F10" s="21"/>
      <c r="G10" s="35">
        <f t="shared" si="0"/>
        <v>0</v>
      </c>
    </row>
    <row r="11" spans="1:7" ht="15.75" customHeight="1">
      <c r="A11" s="187"/>
      <c r="B11" s="21"/>
      <c r="C11" s="189"/>
      <c r="D11" s="21"/>
      <c r="E11" s="21"/>
      <c r="F11" s="21"/>
      <c r="G11" s="35">
        <f t="shared" si="0"/>
        <v>0</v>
      </c>
    </row>
    <row r="12" spans="1:7" ht="15.75" customHeight="1">
      <c r="A12" s="187"/>
      <c r="B12" s="21"/>
      <c r="C12" s="189"/>
      <c r="D12" s="21"/>
      <c r="E12" s="21"/>
      <c r="F12" s="21"/>
      <c r="G12" s="35">
        <f t="shared" si="0"/>
        <v>0</v>
      </c>
    </row>
    <row r="13" spans="1:7" ht="15.75" customHeight="1">
      <c r="A13" s="187"/>
      <c r="B13" s="21"/>
      <c r="C13" s="189"/>
      <c r="D13" s="21"/>
      <c r="E13" s="21"/>
      <c r="F13" s="21"/>
      <c r="G13" s="35">
        <f t="shared" si="0"/>
        <v>0</v>
      </c>
    </row>
    <row r="14" spans="1:7" ht="15.75" customHeight="1">
      <c r="A14" s="187"/>
      <c r="B14" s="21"/>
      <c r="C14" s="189"/>
      <c r="D14" s="21"/>
      <c r="E14" s="21"/>
      <c r="F14" s="21"/>
      <c r="G14" s="35">
        <f t="shared" si="0"/>
        <v>0</v>
      </c>
    </row>
    <row r="15" spans="1:7" ht="15.75" customHeight="1">
      <c r="A15" s="187"/>
      <c r="B15" s="21"/>
      <c r="C15" s="189"/>
      <c r="D15" s="21"/>
      <c r="E15" s="21"/>
      <c r="F15" s="21"/>
      <c r="G15" s="35">
        <f t="shared" si="0"/>
        <v>0</v>
      </c>
    </row>
    <row r="16" spans="1:7" ht="15.75" customHeight="1">
      <c r="A16" s="187"/>
      <c r="B16" s="21"/>
      <c r="C16" s="189"/>
      <c r="D16" s="21"/>
      <c r="E16" s="21"/>
      <c r="F16" s="21"/>
      <c r="G16" s="35">
        <f t="shared" si="0"/>
        <v>0</v>
      </c>
    </row>
    <row r="17" spans="1:7" ht="15.75" customHeight="1">
      <c r="A17" s="187"/>
      <c r="B17" s="21"/>
      <c r="C17" s="189"/>
      <c r="D17" s="21"/>
      <c r="E17" s="21"/>
      <c r="F17" s="21"/>
      <c r="G17" s="35">
        <f t="shared" si="0"/>
        <v>0</v>
      </c>
    </row>
    <row r="18" spans="1:7" ht="15.75" customHeight="1">
      <c r="A18" s="187"/>
      <c r="B18" s="21"/>
      <c r="C18" s="189"/>
      <c r="D18" s="21"/>
      <c r="E18" s="21"/>
      <c r="F18" s="21"/>
      <c r="G18" s="35">
        <f t="shared" si="0"/>
        <v>0</v>
      </c>
    </row>
    <row r="19" spans="1:7" ht="15.75" customHeight="1">
      <c r="A19" s="187"/>
      <c r="B19" s="21"/>
      <c r="C19" s="189"/>
      <c r="D19" s="21"/>
      <c r="E19" s="21"/>
      <c r="F19" s="21"/>
      <c r="G19" s="35">
        <f t="shared" si="0"/>
        <v>0</v>
      </c>
    </row>
    <row r="20" spans="1:7" ht="15.75" customHeight="1">
      <c r="A20" s="187"/>
      <c r="B20" s="21"/>
      <c r="C20" s="189"/>
      <c r="D20" s="21"/>
      <c r="E20" s="21"/>
      <c r="F20" s="21"/>
      <c r="G20" s="35">
        <f t="shared" si="0"/>
        <v>0</v>
      </c>
    </row>
    <row r="21" spans="1:7" ht="15.75" customHeight="1">
      <c r="A21" s="187"/>
      <c r="B21" s="21"/>
      <c r="C21" s="189"/>
      <c r="D21" s="21"/>
      <c r="E21" s="21"/>
      <c r="F21" s="21"/>
      <c r="G21" s="35">
        <f t="shared" si="0"/>
        <v>0</v>
      </c>
    </row>
    <row r="22" spans="1:7" ht="15.75" customHeight="1" thickBot="1">
      <c r="A22" s="36"/>
      <c r="B22" s="22"/>
      <c r="C22" s="190"/>
      <c r="D22" s="22"/>
      <c r="E22" s="22"/>
      <c r="F22" s="22"/>
      <c r="G22" s="37">
        <f t="shared" si="0"/>
        <v>0</v>
      </c>
    </row>
    <row r="23" spans="1:7" s="40" customFormat="1" ht="18" customHeight="1" thickBot="1">
      <c r="A23" s="61" t="s">
        <v>43</v>
      </c>
      <c r="B23" s="38">
        <f>SUM(B5:B22)</f>
        <v>635</v>
      </c>
      <c r="C23" s="48"/>
      <c r="D23" s="38">
        <f>SUM(D5:D22)</f>
        <v>0</v>
      </c>
      <c r="E23" s="38">
        <f>SUM(E5:E22)</f>
        <v>635</v>
      </c>
      <c r="F23" s="38">
        <f>SUM(F5:F22)</f>
        <v>968</v>
      </c>
      <c r="G23" s="39">
        <f>SUM(G5:G22)</f>
        <v>1603</v>
      </c>
    </row>
  </sheetData>
  <sheetProtection/>
  <mergeCells count="1">
    <mergeCell ref="A1:G1"/>
  </mergeCells>
  <printOptions horizontalCentered="1"/>
  <pageMargins left="0.5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5. melléklet 
"6. melléklet"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">
      <selection activeCell="B3" sqref="B3:D3"/>
    </sheetView>
  </sheetViews>
  <sheetFormatPr defaultColWidth="9.00390625" defaultRowHeight="12.75"/>
  <cols>
    <col min="1" max="1" width="16.125" style="131" customWidth="1"/>
    <col min="2" max="2" width="62.00390625" style="132" customWidth="1"/>
    <col min="3" max="3" width="14.125" style="133" customWidth="1"/>
    <col min="4" max="5" width="14.125" style="2" customWidth="1"/>
    <col min="6" max="16384" width="9.375" style="2" customWidth="1"/>
  </cols>
  <sheetData>
    <row r="1" ht="12.75">
      <c r="E1" s="242" t="s">
        <v>450</v>
      </c>
    </row>
    <row r="2" spans="1:5" s="1" customFormat="1" ht="16.5" customHeight="1" thickBot="1">
      <c r="A2" s="67"/>
      <c r="B2" s="68"/>
      <c r="E2" s="242" t="s">
        <v>451</v>
      </c>
    </row>
    <row r="3" spans="1:5" s="43" customFormat="1" ht="21" customHeight="1" thickBot="1">
      <c r="A3" s="243" t="s">
        <v>41</v>
      </c>
      <c r="B3" s="303" t="s">
        <v>120</v>
      </c>
      <c r="C3" s="303"/>
      <c r="D3" s="303"/>
      <c r="E3" s="244" t="s">
        <v>35</v>
      </c>
    </row>
    <row r="4" spans="1:5" s="43" customFormat="1" ht="24.75" thickBot="1">
      <c r="A4" s="243" t="s">
        <v>117</v>
      </c>
      <c r="B4" s="303" t="s">
        <v>294</v>
      </c>
      <c r="C4" s="303"/>
      <c r="D4" s="303"/>
      <c r="E4" s="245" t="s">
        <v>35</v>
      </c>
    </row>
    <row r="5" spans="1:5" s="44" customFormat="1" ht="15.75" customHeight="1" thickBot="1">
      <c r="A5" s="69"/>
      <c r="B5" s="69"/>
      <c r="C5" s="70"/>
      <c r="E5" s="275" t="s">
        <v>36</v>
      </c>
    </row>
    <row r="6" spans="1:5" ht="36.75" thickBot="1">
      <c r="A6" s="145" t="s">
        <v>118</v>
      </c>
      <c r="B6" s="71" t="s">
        <v>444</v>
      </c>
      <c r="C6" s="274" t="s">
        <v>383</v>
      </c>
      <c r="D6" s="274" t="s">
        <v>438</v>
      </c>
      <c r="E6" s="210" t="str">
        <f>+CONCATENATE(LEFT(ÖSSZEFÜGGÉSEK!A7,4),"2016.03.31.",CHAR(10),"Módosítás utáni")</f>
        <v>2016.03.31.
Módosítás utáni</v>
      </c>
    </row>
    <row r="7" spans="1:5" s="41" customFormat="1" ht="12.75" customHeight="1" thickBot="1">
      <c r="A7" s="62" t="s">
        <v>359</v>
      </c>
      <c r="B7" s="63" t="s">
        <v>360</v>
      </c>
      <c r="C7" s="63" t="s">
        <v>361</v>
      </c>
      <c r="D7" s="246" t="s">
        <v>363</v>
      </c>
      <c r="E7" s="276" t="s">
        <v>442</v>
      </c>
    </row>
    <row r="8" spans="1:5" s="41" customFormat="1" ht="15.75" customHeight="1" thickBot="1">
      <c r="A8" s="300" t="s">
        <v>37</v>
      </c>
      <c r="B8" s="301"/>
      <c r="C8" s="301"/>
      <c r="D8" s="301"/>
      <c r="E8" s="302"/>
    </row>
    <row r="9" spans="1:5" s="41" customFormat="1" ht="12" customHeight="1" thickBot="1">
      <c r="A9" s="25" t="s">
        <v>4</v>
      </c>
      <c r="B9" s="19" t="s">
        <v>145</v>
      </c>
      <c r="C9" s="138">
        <f>+C10+C11+C12+C13+C14+C15</f>
        <v>392936</v>
      </c>
      <c r="D9" s="213">
        <f>+D10+D11+D12+D13+D14+D15</f>
        <v>0</v>
      </c>
      <c r="E9" s="77">
        <f>+E10+E11+E12+E13+E14+E15</f>
        <v>392936</v>
      </c>
    </row>
    <row r="10" spans="1:5" s="45" customFormat="1" ht="12" customHeight="1">
      <c r="A10" s="168" t="s">
        <v>59</v>
      </c>
      <c r="B10" s="152" t="s">
        <v>146</v>
      </c>
      <c r="C10" s="140">
        <v>176307</v>
      </c>
      <c r="D10" s="214"/>
      <c r="E10" s="181">
        <f aca="true" t="shared" si="0" ref="E10:E15">C10+D10</f>
        <v>176307</v>
      </c>
    </row>
    <row r="11" spans="1:5" s="46" customFormat="1" ht="12" customHeight="1">
      <c r="A11" s="169" t="s">
        <v>60</v>
      </c>
      <c r="B11" s="153" t="s">
        <v>147</v>
      </c>
      <c r="C11" s="139">
        <v>88856</v>
      </c>
      <c r="D11" s="215"/>
      <c r="E11" s="253">
        <f t="shared" si="0"/>
        <v>88856</v>
      </c>
    </row>
    <row r="12" spans="1:5" s="46" customFormat="1" ht="12" customHeight="1">
      <c r="A12" s="169" t="s">
        <v>61</v>
      </c>
      <c r="B12" s="153" t="s">
        <v>148</v>
      </c>
      <c r="C12" s="139">
        <v>122176</v>
      </c>
      <c r="D12" s="215"/>
      <c r="E12" s="253">
        <f t="shared" si="0"/>
        <v>122176</v>
      </c>
    </row>
    <row r="13" spans="1:5" s="46" customFormat="1" ht="12" customHeight="1">
      <c r="A13" s="169" t="s">
        <v>62</v>
      </c>
      <c r="B13" s="153" t="s">
        <v>149</v>
      </c>
      <c r="C13" s="139">
        <v>5597</v>
      </c>
      <c r="D13" s="215"/>
      <c r="E13" s="253">
        <f t="shared" si="0"/>
        <v>5597</v>
      </c>
    </row>
    <row r="14" spans="1:5" s="46" customFormat="1" ht="12" customHeight="1">
      <c r="A14" s="169" t="s">
        <v>79</v>
      </c>
      <c r="B14" s="153" t="s">
        <v>367</v>
      </c>
      <c r="C14" s="139"/>
      <c r="D14" s="215"/>
      <c r="E14" s="253">
        <f t="shared" si="0"/>
        <v>0</v>
      </c>
    </row>
    <row r="15" spans="1:5" s="45" customFormat="1" ht="12" customHeight="1" thickBot="1">
      <c r="A15" s="170" t="s">
        <v>63</v>
      </c>
      <c r="B15" s="154" t="s">
        <v>305</v>
      </c>
      <c r="C15" s="139"/>
      <c r="D15" s="215"/>
      <c r="E15" s="253">
        <f t="shared" si="0"/>
        <v>0</v>
      </c>
    </row>
    <row r="16" spans="1:5" s="45" customFormat="1" ht="12" customHeight="1" thickBot="1">
      <c r="A16" s="25" t="s">
        <v>5</v>
      </c>
      <c r="B16" s="78" t="s">
        <v>150</v>
      </c>
      <c r="C16" s="138">
        <f>+C17+C18+C19+C20+C21</f>
        <v>311</v>
      </c>
      <c r="D16" s="213">
        <f>+D17+D18+D19+D20+D21</f>
        <v>438187</v>
      </c>
      <c r="E16" s="77">
        <f>+E17+E18+E19+E20+E21</f>
        <v>438498</v>
      </c>
    </row>
    <row r="17" spans="1:5" s="45" customFormat="1" ht="12" customHeight="1">
      <c r="A17" s="168" t="s">
        <v>65</v>
      </c>
      <c r="B17" s="152" t="s">
        <v>151</v>
      </c>
      <c r="C17" s="140"/>
      <c r="D17" s="214"/>
      <c r="E17" s="181">
        <f aca="true" t="shared" si="1" ref="E17:E22">C17+D17</f>
        <v>0</v>
      </c>
    </row>
    <row r="18" spans="1:5" s="45" customFormat="1" ht="12" customHeight="1">
      <c r="A18" s="169" t="s">
        <v>66</v>
      </c>
      <c r="B18" s="153" t="s">
        <v>152</v>
      </c>
      <c r="C18" s="139"/>
      <c r="D18" s="215"/>
      <c r="E18" s="253">
        <f t="shared" si="1"/>
        <v>0</v>
      </c>
    </row>
    <row r="19" spans="1:5" s="45" customFormat="1" ht="12" customHeight="1">
      <c r="A19" s="169" t="s">
        <v>67</v>
      </c>
      <c r="B19" s="153" t="s">
        <v>297</v>
      </c>
      <c r="C19" s="139"/>
      <c r="D19" s="215"/>
      <c r="E19" s="253">
        <f t="shared" si="1"/>
        <v>0</v>
      </c>
    </row>
    <row r="20" spans="1:5" s="45" customFormat="1" ht="12" customHeight="1">
      <c r="A20" s="169" t="s">
        <v>68</v>
      </c>
      <c r="B20" s="153" t="s">
        <v>298</v>
      </c>
      <c r="C20" s="139"/>
      <c r="D20" s="215"/>
      <c r="E20" s="253">
        <f t="shared" si="1"/>
        <v>0</v>
      </c>
    </row>
    <row r="21" spans="1:5" s="45" customFormat="1" ht="12" customHeight="1">
      <c r="A21" s="169" t="s">
        <v>69</v>
      </c>
      <c r="B21" s="153" t="s">
        <v>153</v>
      </c>
      <c r="C21" s="139">
        <v>311</v>
      </c>
      <c r="D21" s="215">
        <v>438187</v>
      </c>
      <c r="E21" s="253">
        <f t="shared" si="1"/>
        <v>438498</v>
      </c>
    </row>
    <row r="22" spans="1:5" s="46" customFormat="1" ht="12" customHeight="1" thickBot="1">
      <c r="A22" s="170" t="s">
        <v>75</v>
      </c>
      <c r="B22" s="154" t="s">
        <v>154</v>
      </c>
      <c r="C22" s="141"/>
      <c r="D22" s="216"/>
      <c r="E22" s="254">
        <f t="shared" si="1"/>
        <v>0</v>
      </c>
    </row>
    <row r="23" spans="1:5" s="46" customFormat="1" ht="12" customHeight="1" thickBot="1">
      <c r="A23" s="25" t="s">
        <v>6</v>
      </c>
      <c r="B23" s="19" t="s">
        <v>155</v>
      </c>
      <c r="C23" s="138">
        <f>+C24+C25+C26+C27+C28</f>
        <v>0</v>
      </c>
      <c r="D23" s="213">
        <f>+D24+D25+D26+D27+D28</f>
        <v>968</v>
      </c>
      <c r="E23" s="77">
        <f>+E24+E25+E26+E27+E28</f>
        <v>968</v>
      </c>
    </row>
    <row r="24" spans="1:5" s="46" customFormat="1" ht="12" customHeight="1">
      <c r="A24" s="168" t="s">
        <v>48</v>
      </c>
      <c r="B24" s="152" t="s">
        <v>156</v>
      </c>
      <c r="C24" s="140"/>
      <c r="D24" s="214"/>
      <c r="E24" s="181">
        <f aca="true" t="shared" si="2" ref="E24:E65">C24+D24</f>
        <v>0</v>
      </c>
    </row>
    <row r="25" spans="1:5" s="45" customFormat="1" ht="12" customHeight="1">
      <c r="A25" s="169" t="s">
        <v>49</v>
      </c>
      <c r="B25" s="153" t="s">
        <v>157</v>
      </c>
      <c r="C25" s="139"/>
      <c r="D25" s="215"/>
      <c r="E25" s="253">
        <f t="shared" si="2"/>
        <v>0</v>
      </c>
    </row>
    <row r="26" spans="1:5" s="46" customFormat="1" ht="12" customHeight="1">
      <c r="A26" s="169" t="s">
        <v>50</v>
      </c>
      <c r="B26" s="153" t="s">
        <v>299</v>
      </c>
      <c r="C26" s="139"/>
      <c r="D26" s="215"/>
      <c r="E26" s="253">
        <f t="shared" si="2"/>
        <v>0</v>
      </c>
    </row>
    <row r="27" spans="1:5" s="46" customFormat="1" ht="12" customHeight="1">
      <c r="A27" s="169" t="s">
        <v>51</v>
      </c>
      <c r="B27" s="153" t="s">
        <v>300</v>
      </c>
      <c r="C27" s="139"/>
      <c r="D27" s="215"/>
      <c r="E27" s="253">
        <f t="shared" si="2"/>
        <v>0</v>
      </c>
    </row>
    <row r="28" spans="1:5" s="46" customFormat="1" ht="12" customHeight="1">
      <c r="A28" s="169" t="s">
        <v>92</v>
      </c>
      <c r="B28" s="153" t="s">
        <v>158</v>
      </c>
      <c r="C28" s="139"/>
      <c r="D28" s="215">
        <v>968</v>
      </c>
      <c r="E28" s="253">
        <f t="shared" si="2"/>
        <v>968</v>
      </c>
    </row>
    <row r="29" spans="1:5" s="46" customFormat="1" ht="12" customHeight="1" thickBot="1">
      <c r="A29" s="170" t="s">
        <v>93</v>
      </c>
      <c r="B29" s="154" t="s">
        <v>159</v>
      </c>
      <c r="C29" s="141"/>
      <c r="D29" s="216"/>
      <c r="E29" s="254">
        <f t="shared" si="2"/>
        <v>0</v>
      </c>
    </row>
    <row r="30" spans="1:5" s="46" customFormat="1" ht="12" customHeight="1" thickBot="1">
      <c r="A30" s="25" t="s">
        <v>94</v>
      </c>
      <c r="B30" s="19" t="s">
        <v>434</v>
      </c>
      <c r="C30" s="144">
        <f>+C31+C32+C33+C34+C35+C36+C37</f>
        <v>44000</v>
      </c>
      <c r="D30" s="144">
        <f>+D31+D32+D33+D34+D35+D36+D37</f>
        <v>0</v>
      </c>
      <c r="E30" s="180">
        <f>+E31+E32+E33+E34+E35+E36+E37</f>
        <v>44000</v>
      </c>
    </row>
    <row r="31" spans="1:5" s="46" customFormat="1" ht="12" customHeight="1">
      <c r="A31" s="168" t="s">
        <v>160</v>
      </c>
      <c r="B31" s="152" t="s">
        <v>445</v>
      </c>
      <c r="C31" s="140">
        <v>5000</v>
      </c>
      <c r="D31" s="140"/>
      <c r="E31" s="181">
        <f t="shared" si="2"/>
        <v>5000</v>
      </c>
    </row>
    <row r="32" spans="1:5" s="46" customFormat="1" ht="12" customHeight="1">
      <c r="A32" s="169" t="s">
        <v>161</v>
      </c>
      <c r="B32" s="153" t="s">
        <v>428</v>
      </c>
      <c r="C32" s="139"/>
      <c r="D32" s="139"/>
      <c r="E32" s="253">
        <f t="shared" si="2"/>
        <v>0</v>
      </c>
    </row>
    <row r="33" spans="1:5" s="46" customFormat="1" ht="12" customHeight="1">
      <c r="A33" s="169" t="s">
        <v>162</v>
      </c>
      <c r="B33" s="153" t="s">
        <v>429</v>
      </c>
      <c r="C33" s="139">
        <v>32000</v>
      </c>
      <c r="D33" s="139"/>
      <c r="E33" s="253">
        <f t="shared" si="2"/>
        <v>32000</v>
      </c>
    </row>
    <row r="34" spans="1:5" s="46" customFormat="1" ht="12" customHeight="1">
      <c r="A34" s="169" t="s">
        <v>163</v>
      </c>
      <c r="B34" s="153" t="s">
        <v>430</v>
      </c>
      <c r="C34" s="139"/>
      <c r="D34" s="139"/>
      <c r="E34" s="253">
        <f t="shared" si="2"/>
        <v>0</v>
      </c>
    </row>
    <row r="35" spans="1:5" s="46" customFormat="1" ht="12" customHeight="1">
      <c r="A35" s="169" t="s">
        <v>431</v>
      </c>
      <c r="B35" s="153" t="s">
        <v>164</v>
      </c>
      <c r="C35" s="139">
        <v>7000</v>
      </c>
      <c r="D35" s="139"/>
      <c r="E35" s="253">
        <f t="shared" si="2"/>
        <v>7000</v>
      </c>
    </row>
    <row r="36" spans="1:5" s="46" customFormat="1" ht="12" customHeight="1">
      <c r="A36" s="169" t="s">
        <v>432</v>
      </c>
      <c r="B36" s="153" t="s">
        <v>165</v>
      </c>
      <c r="C36" s="139"/>
      <c r="D36" s="139"/>
      <c r="E36" s="253">
        <f t="shared" si="2"/>
        <v>0</v>
      </c>
    </row>
    <row r="37" spans="1:5" s="46" customFormat="1" ht="12" customHeight="1" thickBot="1">
      <c r="A37" s="170" t="s">
        <v>433</v>
      </c>
      <c r="B37" s="154" t="s">
        <v>166</v>
      </c>
      <c r="C37" s="141"/>
      <c r="D37" s="141"/>
      <c r="E37" s="254">
        <f t="shared" si="2"/>
        <v>0</v>
      </c>
    </row>
    <row r="38" spans="1:5" s="46" customFormat="1" ht="12" customHeight="1" thickBot="1">
      <c r="A38" s="25" t="s">
        <v>8</v>
      </c>
      <c r="B38" s="19" t="s">
        <v>306</v>
      </c>
      <c r="C38" s="138">
        <f>SUM(C39:C49)</f>
        <v>63519</v>
      </c>
      <c r="D38" s="213">
        <f>SUM(D39:D49)</f>
        <v>0</v>
      </c>
      <c r="E38" s="77">
        <f>SUM(E39:E49)</f>
        <v>63519</v>
      </c>
    </row>
    <row r="39" spans="1:5" s="46" customFormat="1" ht="12" customHeight="1">
      <c r="A39" s="168" t="s">
        <v>52</v>
      </c>
      <c r="B39" s="152" t="s">
        <v>169</v>
      </c>
      <c r="C39" s="140">
        <v>29580</v>
      </c>
      <c r="D39" s="214"/>
      <c r="E39" s="181">
        <f t="shared" si="2"/>
        <v>29580</v>
      </c>
    </row>
    <row r="40" spans="1:5" s="46" customFormat="1" ht="12" customHeight="1">
      <c r="A40" s="169" t="s">
        <v>53</v>
      </c>
      <c r="B40" s="153" t="s">
        <v>170</v>
      </c>
      <c r="C40" s="139">
        <v>3470</v>
      </c>
      <c r="D40" s="215"/>
      <c r="E40" s="253">
        <f t="shared" si="2"/>
        <v>3470</v>
      </c>
    </row>
    <row r="41" spans="1:5" s="46" customFormat="1" ht="12" customHeight="1">
      <c r="A41" s="169" t="s">
        <v>54</v>
      </c>
      <c r="B41" s="153" t="s">
        <v>171</v>
      </c>
      <c r="C41" s="139">
        <v>3800</v>
      </c>
      <c r="D41" s="215"/>
      <c r="E41" s="253">
        <f t="shared" si="2"/>
        <v>3800</v>
      </c>
    </row>
    <row r="42" spans="1:5" s="46" customFormat="1" ht="12" customHeight="1">
      <c r="A42" s="169" t="s">
        <v>96</v>
      </c>
      <c r="B42" s="153" t="s">
        <v>172</v>
      </c>
      <c r="C42" s="139">
        <v>10680</v>
      </c>
      <c r="D42" s="215"/>
      <c r="E42" s="253">
        <f t="shared" si="2"/>
        <v>10680</v>
      </c>
    </row>
    <row r="43" spans="1:5" s="46" customFormat="1" ht="12" customHeight="1">
      <c r="A43" s="169" t="s">
        <v>97</v>
      </c>
      <c r="B43" s="153" t="s">
        <v>173</v>
      </c>
      <c r="C43" s="139">
        <v>4193</v>
      </c>
      <c r="D43" s="215"/>
      <c r="E43" s="253">
        <f t="shared" si="2"/>
        <v>4193</v>
      </c>
    </row>
    <row r="44" spans="1:5" s="46" customFormat="1" ht="12" customHeight="1">
      <c r="A44" s="169" t="s">
        <v>98</v>
      </c>
      <c r="B44" s="153" t="s">
        <v>174</v>
      </c>
      <c r="C44" s="139">
        <v>11796</v>
      </c>
      <c r="D44" s="215"/>
      <c r="E44" s="253">
        <f t="shared" si="2"/>
        <v>11796</v>
      </c>
    </row>
    <row r="45" spans="1:5" s="46" customFormat="1" ht="12" customHeight="1">
      <c r="A45" s="169" t="s">
        <v>99</v>
      </c>
      <c r="B45" s="153" t="s">
        <v>175</v>
      </c>
      <c r="C45" s="139"/>
      <c r="D45" s="215"/>
      <c r="E45" s="253">
        <f t="shared" si="2"/>
        <v>0</v>
      </c>
    </row>
    <row r="46" spans="1:5" s="46" customFormat="1" ht="12" customHeight="1">
      <c r="A46" s="169" t="s">
        <v>100</v>
      </c>
      <c r="B46" s="153" t="s">
        <v>176</v>
      </c>
      <c r="C46" s="139"/>
      <c r="D46" s="215"/>
      <c r="E46" s="253">
        <f t="shared" si="2"/>
        <v>0</v>
      </c>
    </row>
    <row r="47" spans="1:5" s="46" customFormat="1" ht="12" customHeight="1">
      <c r="A47" s="169" t="s">
        <v>167</v>
      </c>
      <c r="B47" s="153" t="s">
        <v>177</v>
      </c>
      <c r="C47" s="142"/>
      <c r="D47" s="247"/>
      <c r="E47" s="255">
        <f t="shared" si="2"/>
        <v>0</v>
      </c>
    </row>
    <row r="48" spans="1:5" s="46" customFormat="1" ht="12" customHeight="1">
      <c r="A48" s="170" t="s">
        <v>168</v>
      </c>
      <c r="B48" s="154" t="s">
        <v>308</v>
      </c>
      <c r="C48" s="143"/>
      <c r="D48" s="248"/>
      <c r="E48" s="256">
        <f t="shared" si="2"/>
        <v>0</v>
      </c>
    </row>
    <row r="49" spans="1:5" s="46" customFormat="1" ht="12" customHeight="1" thickBot="1">
      <c r="A49" s="170" t="s">
        <v>307</v>
      </c>
      <c r="B49" s="154" t="s">
        <v>178</v>
      </c>
      <c r="C49" s="143"/>
      <c r="D49" s="248"/>
      <c r="E49" s="256">
        <f t="shared" si="2"/>
        <v>0</v>
      </c>
    </row>
    <row r="50" spans="1:5" s="46" customFormat="1" ht="12" customHeight="1" thickBot="1">
      <c r="A50" s="25" t="s">
        <v>9</v>
      </c>
      <c r="B50" s="19" t="s">
        <v>179</v>
      </c>
      <c r="C50" s="138">
        <f>SUM(C51:C55)</f>
        <v>0</v>
      </c>
      <c r="D50" s="213">
        <f>SUM(D51:D55)</f>
        <v>0</v>
      </c>
      <c r="E50" s="77">
        <f>SUM(E51:E55)</f>
        <v>0</v>
      </c>
    </row>
    <row r="51" spans="1:5" s="46" customFormat="1" ht="12" customHeight="1">
      <c r="A51" s="168" t="s">
        <v>55</v>
      </c>
      <c r="B51" s="152" t="s">
        <v>183</v>
      </c>
      <c r="C51" s="183"/>
      <c r="D51" s="249"/>
      <c r="E51" s="257">
        <f t="shared" si="2"/>
        <v>0</v>
      </c>
    </row>
    <row r="52" spans="1:5" s="46" customFormat="1" ht="12" customHeight="1">
      <c r="A52" s="169" t="s">
        <v>56</v>
      </c>
      <c r="B52" s="153" t="s">
        <v>184</v>
      </c>
      <c r="C52" s="142"/>
      <c r="D52" s="247"/>
      <c r="E52" s="255">
        <f t="shared" si="2"/>
        <v>0</v>
      </c>
    </row>
    <row r="53" spans="1:5" s="46" customFormat="1" ht="12" customHeight="1">
      <c r="A53" s="169" t="s">
        <v>180</v>
      </c>
      <c r="B53" s="153" t="s">
        <v>185</v>
      </c>
      <c r="C53" s="142"/>
      <c r="D53" s="247"/>
      <c r="E53" s="255">
        <f t="shared" si="2"/>
        <v>0</v>
      </c>
    </row>
    <row r="54" spans="1:5" s="46" customFormat="1" ht="12" customHeight="1">
      <c r="A54" s="169" t="s">
        <v>181</v>
      </c>
      <c r="B54" s="153" t="s">
        <v>186</v>
      </c>
      <c r="C54" s="142"/>
      <c r="D54" s="247"/>
      <c r="E54" s="255">
        <f t="shared" si="2"/>
        <v>0</v>
      </c>
    </row>
    <row r="55" spans="1:5" s="46" customFormat="1" ht="12" customHeight="1" thickBot="1">
      <c r="A55" s="170" t="s">
        <v>182</v>
      </c>
      <c r="B55" s="154" t="s">
        <v>187</v>
      </c>
      <c r="C55" s="143"/>
      <c r="D55" s="248"/>
      <c r="E55" s="256">
        <f t="shared" si="2"/>
        <v>0</v>
      </c>
    </row>
    <row r="56" spans="1:5" s="46" customFormat="1" ht="12" customHeight="1" thickBot="1">
      <c r="A56" s="25" t="s">
        <v>101</v>
      </c>
      <c r="B56" s="19" t="s">
        <v>188</v>
      </c>
      <c r="C56" s="138">
        <f>SUM(C57:C59)</f>
        <v>0</v>
      </c>
      <c r="D56" s="213">
        <f>SUM(D57:D59)</f>
        <v>0</v>
      </c>
      <c r="E56" s="77">
        <f>SUM(E57:E59)</f>
        <v>0</v>
      </c>
    </row>
    <row r="57" spans="1:5" s="46" customFormat="1" ht="12" customHeight="1">
      <c r="A57" s="168" t="s">
        <v>57</v>
      </c>
      <c r="B57" s="152" t="s">
        <v>189</v>
      </c>
      <c r="C57" s="140"/>
      <c r="D57" s="214"/>
      <c r="E57" s="181">
        <f t="shared" si="2"/>
        <v>0</v>
      </c>
    </row>
    <row r="58" spans="1:5" s="46" customFormat="1" ht="12" customHeight="1">
      <c r="A58" s="169" t="s">
        <v>58</v>
      </c>
      <c r="B58" s="153" t="s">
        <v>301</v>
      </c>
      <c r="C58" s="139"/>
      <c r="D58" s="215"/>
      <c r="E58" s="253">
        <f t="shared" si="2"/>
        <v>0</v>
      </c>
    </row>
    <row r="59" spans="1:5" s="46" customFormat="1" ht="12" customHeight="1">
      <c r="A59" s="169" t="s">
        <v>192</v>
      </c>
      <c r="B59" s="153" t="s">
        <v>190</v>
      </c>
      <c r="C59" s="139"/>
      <c r="D59" s="215"/>
      <c r="E59" s="253">
        <f t="shared" si="2"/>
        <v>0</v>
      </c>
    </row>
    <row r="60" spans="1:5" s="46" customFormat="1" ht="12" customHeight="1" thickBot="1">
      <c r="A60" s="170" t="s">
        <v>193</v>
      </c>
      <c r="B60" s="154" t="s">
        <v>191</v>
      </c>
      <c r="C60" s="141"/>
      <c r="D60" s="216"/>
      <c r="E60" s="254">
        <f t="shared" si="2"/>
        <v>0</v>
      </c>
    </row>
    <row r="61" spans="1:5" s="46" customFormat="1" ht="12" customHeight="1" thickBot="1">
      <c r="A61" s="25" t="s">
        <v>11</v>
      </c>
      <c r="B61" s="78" t="s">
        <v>194</v>
      </c>
      <c r="C61" s="138">
        <f>SUM(C62:C64)</f>
        <v>0</v>
      </c>
      <c r="D61" s="213">
        <f>SUM(D62:D64)</f>
        <v>0</v>
      </c>
      <c r="E61" s="77">
        <f>SUM(E62:E64)</f>
        <v>0</v>
      </c>
    </row>
    <row r="62" spans="1:5" s="46" customFormat="1" ht="12" customHeight="1">
      <c r="A62" s="168" t="s">
        <v>102</v>
      </c>
      <c r="B62" s="152" t="s">
        <v>196</v>
      </c>
      <c r="C62" s="142"/>
      <c r="D62" s="247"/>
      <c r="E62" s="255">
        <f t="shared" si="2"/>
        <v>0</v>
      </c>
    </row>
    <row r="63" spans="1:5" s="46" customFormat="1" ht="12" customHeight="1">
      <c r="A63" s="169" t="s">
        <v>103</v>
      </c>
      <c r="B63" s="153" t="s">
        <v>302</v>
      </c>
      <c r="C63" s="142"/>
      <c r="D63" s="247"/>
      <c r="E63" s="255">
        <f t="shared" si="2"/>
        <v>0</v>
      </c>
    </row>
    <row r="64" spans="1:5" s="46" customFormat="1" ht="12" customHeight="1">
      <c r="A64" s="169" t="s">
        <v>125</v>
      </c>
      <c r="B64" s="153" t="s">
        <v>197</v>
      </c>
      <c r="C64" s="142"/>
      <c r="D64" s="247"/>
      <c r="E64" s="255">
        <f t="shared" si="2"/>
        <v>0</v>
      </c>
    </row>
    <row r="65" spans="1:5" s="46" customFormat="1" ht="12" customHeight="1" thickBot="1">
      <c r="A65" s="170" t="s">
        <v>195</v>
      </c>
      <c r="B65" s="154" t="s">
        <v>198</v>
      </c>
      <c r="C65" s="142"/>
      <c r="D65" s="247"/>
      <c r="E65" s="255">
        <f t="shared" si="2"/>
        <v>0</v>
      </c>
    </row>
    <row r="66" spans="1:5" s="46" customFormat="1" ht="12" customHeight="1" thickBot="1">
      <c r="A66" s="25" t="s">
        <v>12</v>
      </c>
      <c r="B66" s="19" t="s">
        <v>199</v>
      </c>
      <c r="C66" s="144">
        <f>+C9+C16+C23+C30+C38+C50+C56+C61</f>
        <v>500766</v>
      </c>
      <c r="D66" s="217">
        <f>+D9+D16+D23+D30+D38+D50+D56+D61</f>
        <v>439155</v>
      </c>
      <c r="E66" s="180">
        <f>+E9+E16+E23+E30+E38+E50+E56+E61</f>
        <v>939921</v>
      </c>
    </row>
    <row r="67" spans="1:5" s="46" customFormat="1" ht="12" customHeight="1" thickBot="1">
      <c r="A67" s="171" t="s">
        <v>290</v>
      </c>
      <c r="B67" s="78" t="s">
        <v>201</v>
      </c>
      <c r="C67" s="138">
        <f>SUM(C68:C70)</f>
        <v>0</v>
      </c>
      <c r="D67" s="213">
        <f>SUM(D68:D70)</f>
        <v>0</v>
      </c>
      <c r="E67" s="77">
        <f>SUM(E68:E70)</f>
        <v>0</v>
      </c>
    </row>
    <row r="68" spans="1:5" s="46" customFormat="1" ht="12" customHeight="1">
      <c r="A68" s="168" t="s">
        <v>232</v>
      </c>
      <c r="B68" s="152" t="s">
        <v>202</v>
      </c>
      <c r="C68" s="142"/>
      <c r="D68" s="247"/>
      <c r="E68" s="255">
        <f>C68+D68</f>
        <v>0</v>
      </c>
    </row>
    <row r="69" spans="1:5" s="46" customFormat="1" ht="12" customHeight="1">
      <c r="A69" s="169" t="s">
        <v>241</v>
      </c>
      <c r="B69" s="153" t="s">
        <v>203</v>
      </c>
      <c r="C69" s="142"/>
      <c r="D69" s="247"/>
      <c r="E69" s="255">
        <f>C69+D69</f>
        <v>0</v>
      </c>
    </row>
    <row r="70" spans="1:5" s="46" customFormat="1" ht="12" customHeight="1" thickBot="1">
      <c r="A70" s="178" t="s">
        <v>242</v>
      </c>
      <c r="B70" s="281" t="s">
        <v>204</v>
      </c>
      <c r="C70" s="282"/>
      <c r="D70" s="250"/>
      <c r="E70" s="283">
        <f>C70+D70</f>
        <v>0</v>
      </c>
    </row>
    <row r="71" spans="1:5" s="46" customFormat="1" ht="12" customHeight="1" thickBot="1">
      <c r="A71" s="171" t="s">
        <v>205</v>
      </c>
      <c r="B71" s="78" t="s">
        <v>206</v>
      </c>
      <c r="C71" s="138">
        <f>SUM(C72:C75)</f>
        <v>0</v>
      </c>
      <c r="D71" s="138">
        <f>SUM(D72:D75)</f>
        <v>0</v>
      </c>
      <c r="E71" s="77">
        <f>SUM(E72:E75)</f>
        <v>0</v>
      </c>
    </row>
    <row r="72" spans="1:5" s="46" customFormat="1" ht="12" customHeight="1">
      <c r="A72" s="168" t="s">
        <v>80</v>
      </c>
      <c r="B72" s="152" t="s">
        <v>207</v>
      </c>
      <c r="C72" s="142"/>
      <c r="D72" s="142"/>
      <c r="E72" s="255">
        <f>C72+D72</f>
        <v>0</v>
      </c>
    </row>
    <row r="73" spans="1:5" s="46" customFormat="1" ht="12" customHeight="1">
      <c r="A73" s="169" t="s">
        <v>81</v>
      </c>
      <c r="B73" s="153" t="s">
        <v>208</v>
      </c>
      <c r="C73" s="142"/>
      <c r="D73" s="142"/>
      <c r="E73" s="255">
        <f>C73+D73</f>
        <v>0</v>
      </c>
    </row>
    <row r="74" spans="1:5" s="46" customFormat="1" ht="12" customHeight="1">
      <c r="A74" s="169" t="s">
        <v>233</v>
      </c>
      <c r="B74" s="153" t="s">
        <v>209</v>
      </c>
      <c r="C74" s="142"/>
      <c r="D74" s="142"/>
      <c r="E74" s="255">
        <f>C74+D74</f>
        <v>0</v>
      </c>
    </row>
    <row r="75" spans="1:5" s="46" customFormat="1" ht="12" customHeight="1" thickBot="1">
      <c r="A75" s="170" t="s">
        <v>234</v>
      </c>
      <c r="B75" s="154" t="s">
        <v>210</v>
      </c>
      <c r="C75" s="142"/>
      <c r="D75" s="142"/>
      <c r="E75" s="255">
        <f>C75+D75</f>
        <v>0</v>
      </c>
    </row>
    <row r="76" spans="1:5" s="46" customFormat="1" ht="12" customHeight="1" thickBot="1">
      <c r="A76" s="171" t="s">
        <v>211</v>
      </c>
      <c r="B76" s="78" t="s">
        <v>212</v>
      </c>
      <c r="C76" s="138">
        <f>SUM(C77:C78)</f>
        <v>98675</v>
      </c>
      <c r="D76" s="138">
        <f>SUM(D77:D78)</f>
        <v>0</v>
      </c>
      <c r="E76" s="77">
        <f>SUM(E77:E78)</f>
        <v>98675</v>
      </c>
    </row>
    <row r="77" spans="1:5" s="46" customFormat="1" ht="12" customHeight="1">
      <c r="A77" s="168" t="s">
        <v>235</v>
      </c>
      <c r="B77" s="152" t="s">
        <v>213</v>
      </c>
      <c r="C77" s="142">
        <v>98675</v>
      </c>
      <c r="D77" s="142"/>
      <c r="E77" s="255">
        <f>C77+D77</f>
        <v>98675</v>
      </c>
    </row>
    <row r="78" spans="1:5" s="46" customFormat="1" ht="12" customHeight="1" thickBot="1">
      <c r="A78" s="170" t="s">
        <v>236</v>
      </c>
      <c r="B78" s="154" t="s">
        <v>214</v>
      </c>
      <c r="C78" s="142"/>
      <c r="D78" s="142"/>
      <c r="E78" s="255">
        <f>C78+D78</f>
        <v>0</v>
      </c>
    </row>
    <row r="79" spans="1:5" s="45" customFormat="1" ht="12" customHeight="1" thickBot="1">
      <c r="A79" s="171" t="s">
        <v>215</v>
      </c>
      <c r="B79" s="78" t="s">
        <v>216</v>
      </c>
      <c r="C79" s="138">
        <f>SUM(C80:C82)</f>
        <v>0</v>
      </c>
      <c r="D79" s="138">
        <f>SUM(D80:D82)</f>
        <v>0</v>
      </c>
      <c r="E79" s="77">
        <f>SUM(E80:E82)</f>
        <v>0</v>
      </c>
    </row>
    <row r="80" spans="1:5" s="46" customFormat="1" ht="12" customHeight="1">
      <c r="A80" s="168" t="s">
        <v>237</v>
      </c>
      <c r="B80" s="152" t="s">
        <v>217</v>
      </c>
      <c r="C80" s="142"/>
      <c r="D80" s="142"/>
      <c r="E80" s="255">
        <f>C80+D80</f>
        <v>0</v>
      </c>
    </row>
    <row r="81" spans="1:5" s="46" customFormat="1" ht="12" customHeight="1">
      <c r="A81" s="169" t="s">
        <v>238</v>
      </c>
      <c r="B81" s="153" t="s">
        <v>218</v>
      </c>
      <c r="C81" s="142"/>
      <c r="D81" s="142"/>
      <c r="E81" s="255">
        <f>C81+D81</f>
        <v>0</v>
      </c>
    </row>
    <row r="82" spans="1:5" s="46" customFormat="1" ht="12" customHeight="1" thickBot="1">
      <c r="A82" s="170" t="s">
        <v>239</v>
      </c>
      <c r="B82" s="154" t="s">
        <v>219</v>
      </c>
      <c r="C82" s="142"/>
      <c r="D82" s="142"/>
      <c r="E82" s="255">
        <f>C82+D82</f>
        <v>0</v>
      </c>
    </row>
    <row r="83" spans="1:5" s="46" customFormat="1" ht="12" customHeight="1" thickBot="1">
      <c r="A83" s="171" t="s">
        <v>220</v>
      </c>
      <c r="B83" s="78" t="s">
        <v>240</v>
      </c>
      <c r="C83" s="138">
        <f>SUM(C84:C87)</f>
        <v>0</v>
      </c>
      <c r="D83" s="138">
        <f>SUM(D84:D87)</f>
        <v>0</v>
      </c>
      <c r="E83" s="77">
        <f>SUM(E84:E87)</f>
        <v>0</v>
      </c>
    </row>
    <row r="84" spans="1:5" s="46" customFormat="1" ht="12" customHeight="1">
      <c r="A84" s="172" t="s">
        <v>221</v>
      </c>
      <c r="B84" s="152" t="s">
        <v>222</v>
      </c>
      <c r="C84" s="142"/>
      <c r="D84" s="142"/>
      <c r="E84" s="255">
        <f aca="true" t="shared" si="3" ref="E84:E89">C84+D84</f>
        <v>0</v>
      </c>
    </row>
    <row r="85" spans="1:5" s="46" customFormat="1" ht="12" customHeight="1">
      <c r="A85" s="173" t="s">
        <v>223</v>
      </c>
      <c r="B85" s="153" t="s">
        <v>224</v>
      </c>
      <c r="C85" s="142"/>
      <c r="D85" s="142"/>
      <c r="E85" s="255">
        <f t="shared" si="3"/>
        <v>0</v>
      </c>
    </row>
    <row r="86" spans="1:5" s="46" customFormat="1" ht="12" customHeight="1">
      <c r="A86" s="173" t="s">
        <v>225</v>
      </c>
      <c r="B86" s="153" t="s">
        <v>226</v>
      </c>
      <c r="C86" s="142"/>
      <c r="D86" s="142"/>
      <c r="E86" s="255">
        <f t="shared" si="3"/>
        <v>0</v>
      </c>
    </row>
    <row r="87" spans="1:5" s="45" customFormat="1" ht="12" customHeight="1" thickBot="1">
      <c r="A87" s="174" t="s">
        <v>227</v>
      </c>
      <c r="B87" s="154" t="s">
        <v>228</v>
      </c>
      <c r="C87" s="142"/>
      <c r="D87" s="142"/>
      <c r="E87" s="255">
        <f t="shared" si="3"/>
        <v>0</v>
      </c>
    </row>
    <row r="88" spans="1:5" s="45" customFormat="1" ht="12" customHeight="1" thickBot="1">
      <c r="A88" s="171" t="s">
        <v>229</v>
      </c>
      <c r="B88" s="78" t="s">
        <v>347</v>
      </c>
      <c r="C88" s="186"/>
      <c r="D88" s="186"/>
      <c r="E88" s="77">
        <f t="shared" si="3"/>
        <v>0</v>
      </c>
    </row>
    <row r="89" spans="1:5" s="45" customFormat="1" ht="12" customHeight="1" thickBot="1">
      <c r="A89" s="171" t="s">
        <v>368</v>
      </c>
      <c r="B89" s="78" t="s">
        <v>230</v>
      </c>
      <c r="C89" s="186"/>
      <c r="D89" s="186"/>
      <c r="E89" s="77">
        <f t="shared" si="3"/>
        <v>0</v>
      </c>
    </row>
    <row r="90" spans="1:5" s="45" customFormat="1" ht="12" customHeight="1" thickBot="1">
      <c r="A90" s="171" t="s">
        <v>369</v>
      </c>
      <c r="B90" s="158" t="s">
        <v>350</v>
      </c>
      <c r="C90" s="144">
        <f>+C67+C71+C76+C79+C83+C89+C88</f>
        <v>98675</v>
      </c>
      <c r="D90" s="144">
        <f>+D67+D71+D76+D79+D83+D89+D88</f>
        <v>0</v>
      </c>
      <c r="E90" s="180">
        <f>+E67+E71+E76+E79+E83+E89+E88</f>
        <v>98675</v>
      </c>
    </row>
    <row r="91" spans="1:5" s="45" customFormat="1" ht="12" customHeight="1" thickBot="1">
      <c r="A91" s="175" t="s">
        <v>370</v>
      </c>
      <c r="B91" s="159" t="s">
        <v>371</v>
      </c>
      <c r="C91" s="144">
        <f>+C66+C90</f>
        <v>599441</v>
      </c>
      <c r="D91" s="144">
        <f>+D66+D90</f>
        <v>439155</v>
      </c>
      <c r="E91" s="180">
        <f>+E66+E90</f>
        <v>1038596</v>
      </c>
    </row>
    <row r="92" spans="1:3" s="46" customFormat="1" ht="15" customHeight="1" thickBot="1">
      <c r="A92" s="72"/>
      <c r="B92" s="73"/>
      <c r="C92" s="124"/>
    </row>
    <row r="93" spans="1:5" s="41" customFormat="1" ht="16.5" customHeight="1" thickBot="1">
      <c r="A93" s="300" t="s">
        <v>38</v>
      </c>
      <c r="B93" s="301"/>
      <c r="C93" s="301"/>
      <c r="D93" s="301"/>
      <c r="E93" s="302"/>
    </row>
    <row r="94" spans="1:5" s="47" customFormat="1" ht="12" customHeight="1" thickBot="1">
      <c r="A94" s="146" t="s">
        <v>4</v>
      </c>
      <c r="B94" s="24" t="s">
        <v>375</v>
      </c>
      <c r="C94" s="137">
        <f>+C95+C96+C97+C98+C99+C112</f>
        <v>356506</v>
      </c>
      <c r="D94" s="137">
        <f>+D95+D96+D97+D98+D99+D112</f>
        <v>438187</v>
      </c>
      <c r="E94" s="198">
        <f>+E95+E96+E97+E98+E99+E112</f>
        <v>794693</v>
      </c>
    </row>
    <row r="95" spans="1:5" ht="12" customHeight="1">
      <c r="A95" s="176" t="s">
        <v>59</v>
      </c>
      <c r="B95" s="8" t="s">
        <v>33</v>
      </c>
      <c r="C95" s="202">
        <v>120962</v>
      </c>
      <c r="D95" s="202">
        <v>276351</v>
      </c>
      <c r="E95" s="258">
        <f aca="true" t="shared" si="4" ref="E95:E114">C95+D95</f>
        <v>397313</v>
      </c>
    </row>
    <row r="96" spans="1:5" ht="12" customHeight="1">
      <c r="A96" s="169" t="s">
        <v>60</v>
      </c>
      <c r="B96" s="6" t="s">
        <v>104</v>
      </c>
      <c r="C96" s="139">
        <v>22463</v>
      </c>
      <c r="D96" s="139">
        <v>37307</v>
      </c>
      <c r="E96" s="253">
        <f t="shared" si="4"/>
        <v>59770</v>
      </c>
    </row>
    <row r="97" spans="1:5" ht="12" customHeight="1">
      <c r="A97" s="169" t="s">
        <v>61</v>
      </c>
      <c r="B97" s="6" t="s">
        <v>78</v>
      </c>
      <c r="C97" s="141">
        <v>166901</v>
      </c>
      <c r="D97" s="139">
        <v>64223</v>
      </c>
      <c r="E97" s="254">
        <f t="shared" si="4"/>
        <v>231124</v>
      </c>
    </row>
    <row r="98" spans="1:5" ht="12" customHeight="1">
      <c r="A98" s="169" t="s">
        <v>62</v>
      </c>
      <c r="B98" s="9" t="s">
        <v>105</v>
      </c>
      <c r="C98" s="141">
        <v>13950</v>
      </c>
      <c r="D98" s="216"/>
      <c r="E98" s="254">
        <f t="shared" si="4"/>
        <v>13950</v>
      </c>
    </row>
    <row r="99" spans="1:5" ht="12" customHeight="1">
      <c r="A99" s="169" t="s">
        <v>70</v>
      </c>
      <c r="B99" s="17" t="s">
        <v>106</v>
      </c>
      <c r="C99" s="141">
        <v>12230</v>
      </c>
      <c r="D99" s="216"/>
      <c r="E99" s="254">
        <f t="shared" si="4"/>
        <v>12230</v>
      </c>
    </row>
    <row r="100" spans="1:5" ht="12" customHeight="1">
      <c r="A100" s="169" t="s">
        <v>63</v>
      </c>
      <c r="B100" s="6" t="s">
        <v>372</v>
      </c>
      <c r="C100" s="141"/>
      <c r="D100" s="216"/>
      <c r="E100" s="254">
        <f t="shared" si="4"/>
        <v>0</v>
      </c>
    </row>
    <row r="101" spans="1:5" ht="12" customHeight="1">
      <c r="A101" s="169" t="s">
        <v>64</v>
      </c>
      <c r="B101" s="53" t="s">
        <v>313</v>
      </c>
      <c r="C101" s="141"/>
      <c r="D101" s="216"/>
      <c r="E101" s="254">
        <f t="shared" si="4"/>
        <v>0</v>
      </c>
    </row>
    <row r="102" spans="1:5" ht="12" customHeight="1">
      <c r="A102" s="169" t="s">
        <v>71</v>
      </c>
      <c r="B102" s="53" t="s">
        <v>312</v>
      </c>
      <c r="C102" s="141"/>
      <c r="D102" s="216"/>
      <c r="E102" s="254">
        <f t="shared" si="4"/>
        <v>0</v>
      </c>
    </row>
    <row r="103" spans="1:5" ht="12" customHeight="1">
      <c r="A103" s="169" t="s">
        <v>72</v>
      </c>
      <c r="B103" s="53" t="s">
        <v>246</v>
      </c>
      <c r="C103" s="141"/>
      <c r="D103" s="216"/>
      <c r="E103" s="254">
        <f t="shared" si="4"/>
        <v>0</v>
      </c>
    </row>
    <row r="104" spans="1:5" ht="12" customHeight="1">
      <c r="A104" s="169" t="s">
        <v>73</v>
      </c>
      <c r="B104" s="54" t="s">
        <v>247</v>
      </c>
      <c r="C104" s="141"/>
      <c r="D104" s="216"/>
      <c r="E104" s="254">
        <f t="shared" si="4"/>
        <v>0</v>
      </c>
    </row>
    <row r="105" spans="1:5" ht="12" customHeight="1">
      <c r="A105" s="169" t="s">
        <v>74</v>
      </c>
      <c r="B105" s="54" t="s">
        <v>248</v>
      </c>
      <c r="C105" s="141"/>
      <c r="D105" s="216"/>
      <c r="E105" s="254">
        <f t="shared" si="4"/>
        <v>0</v>
      </c>
    </row>
    <row r="106" spans="1:5" ht="12" customHeight="1">
      <c r="A106" s="169" t="s">
        <v>76</v>
      </c>
      <c r="B106" s="53" t="s">
        <v>249</v>
      </c>
      <c r="C106" s="141">
        <v>9149</v>
      </c>
      <c r="D106" s="216"/>
      <c r="E106" s="254">
        <f t="shared" si="4"/>
        <v>9149</v>
      </c>
    </row>
    <row r="107" spans="1:5" ht="12" customHeight="1">
      <c r="A107" s="169" t="s">
        <v>107</v>
      </c>
      <c r="B107" s="53" t="s">
        <v>250</v>
      </c>
      <c r="C107" s="141"/>
      <c r="D107" s="216"/>
      <c r="E107" s="254">
        <f t="shared" si="4"/>
        <v>0</v>
      </c>
    </row>
    <row r="108" spans="1:5" ht="12" customHeight="1">
      <c r="A108" s="169" t="s">
        <v>244</v>
      </c>
      <c r="B108" s="54" t="s">
        <v>251</v>
      </c>
      <c r="C108" s="139"/>
      <c r="D108" s="216"/>
      <c r="E108" s="254">
        <f t="shared" si="4"/>
        <v>0</v>
      </c>
    </row>
    <row r="109" spans="1:5" ht="12" customHeight="1">
      <c r="A109" s="177" t="s">
        <v>245</v>
      </c>
      <c r="B109" s="55" t="s">
        <v>252</v>
      </c>
      <c r="C109" s="141"/>
      <c r="D109" s="216"/>
      <c r="E109" s="254">
        <f t="shared" si="4"/>
        <v>0</v>
      </c>
    </row>
    <row r="110" spans="1:5" ht="12" customHeight="1">
      <c r="A110" s="169" t="s">
        <v>310</v>
      </c>
      <c r="B110" s="55" t="s">
        <v>253</v>
      </c>
      <c r="C110" s="141"/>
      <c r="D110" s="216"/>
      <c r="E110" s="254">
        <f t="shared" si="4"/>
        <v>0</v>
      </c>
    </row>
    <row r="111" spans="1:5" ht="12" customHeight="1">
      <c r="A111" s="169" t="s">
        <v>311</v>
      </c>
      <c r="B111" s="54" t="s">
        <v>254</v>
      </c>
      <c r="C111" s="139">
        <v>3081</v>
      </c>
      <c r="D111" s="215"/>
      <c r="E111" s="253">
        <f t="shared" si="4"/>
        <v>3081</v>
      </c>
    </row>
    <row r="112" spans="1:5" ht="12" customHeight="1">
      <c r="A112" s="169" t="s">
        <v>315</v>
      </c>
      <c r="B112" s="9" t="s">
        <v>34</v>
      </c>
      <c r="C112" s="139">
        <f>SUM(C113:C114)</f>
        <v>20000</v>
      </c>
      <c r="D112" s="139">
        <f>SUM(D113:D114)</f>
        <v>60306</v>
      </c>
      <c r="E112" s="253">
        <f t="shared" si="4"/>
        <v>80306</v>
      </c>
    </row>
    <row r="113" spans="1:5" ht="12" customHeight="1">
      <c r="A113" s="170" t="s">
        <v>316</v>
      </c>
      <c r="B113" s="6" t="s">
        <v>373</v>
      </c>
      <c r="C113" s="141">
        <v>20000</v>
      </c>
      <c r="D113" s="216">
        <v>60306</v>
      </c>
      <c r="E113" s="254">
        <f t="shared" si="4"/>
        <v>80306</v>
      </c>
    </row>
    <row r="114" spans="1:5" ht="12" customHeight="1" thickBot="1">
      <c r="A114" s="178" t="s">
        <v>317</v>
      </c>
      <c r="B114" s="56" t="s">
        <v>374</v>
      </c>
      <c r="C114" s="203"/>
      <c r="D114" s="252"/>
      <c r="E114" s="259">
        <f t="shared" si="4"/>
        <v>0</v>
      </c>
    </row>
    <row r="115" spans="1:5" ht="12" customHeight="1" thickBot="1">
      <c r="A115" s="25" t="s">
        <v>5</v>
      </c>
      <c r="B115" s="23" t="s">
        <v>255</v>
      </c>
      <c r="C115" s="138">
        <f>+C116+C118+C120</f>
        <v>3424</v>
      </c>
      <c r="D115" s="213">
        <f>+D116+D118+D120</f>
        <v>968</v>
      </c>
      <c r="E115" s="77">
        <f>+E116+E118+E120</f>
        <v>4392</v>
      </c>
    </row>
    <row r="116" spans="1:5" ht="12" customHeight="1">
      <c r="A116" s="168" t="s">
        <v>65</v>
      </c>
      <c r="B116" s="6" t="s">
        <v>123</v>
      </c>
      <c r="C116" s="140"/>
      <c r="D116" s="214">
        <v>968</v>
      </c>
      <c r="E116" s="181">
        <f aca="true" t="shared" si="5" ref="E116:E128">C116+D116</f>
        <v>968</v>
      </c>
    </row>
    <row r="117" spans="1:5" ht="12" customHeight="1">
      <c r="A117" s="168" t="s">
        <v>66</v>
      </c>
      <c r="B117" s="10" t="s">
        <v>259</v>
      </c>
      <c r="C117" s="140"/>
      <c r="D117" s="214"/>
      <c r="E117" s="181">
        <f t="shared" si="5"/>
        <v>0</v>
      </c>
    </row>
    <row r="118" spans="1:5" ht="12" customHeight="1">
      <c r="A118" s="168" t="s">
        <v>67</v>
      </c>
      <c r="B118" s="10" t="s">
        <v>108</v>
      </c>
      <c r="C118" s="139"/>
      <c r="D118" s="215"/>
      <c r="E118" s="253">
        <f t="shared" si="5"/>
        <v>0</v>
      </c>
    </row>
    <row r="119" spans="1:5" ht="12" customHeight="1">
      <c r="A119" s="168" t="s">
        <v>68</v>
      </c>
      <c r="B119" s="10" t="s">
        <v>260</v>
      </c>
      <c r="C119" s="139"/>
      <c r="D119" s="215"/>
      <c r="E119" s="253">
        <f t="shared" si="5"/>
        <v>0</v>
      </c>
    </row>
    <row r="120" spans="1:5" ht="12" customHeight="1">
      <c r="A120" s="168" t="s">
        <v>69</v>
      </c>
      <c r="B120" s="80" t="s">
        <v>126</v>
      </c>
      <c r="C120" s="139">
        <v>3424</v>
      </c>
      <c r="D120" s="215"/>
      <c r="E120" s="253">
        <f t="shared" si="5"/>
        <v>3424</v>
      </c>
    </row>
    <row r="121" spans="1:5" ht="12" customHeight="1">
      <c r="A121" s="168" t="s">
        <v>75</v>
      </c>
      <c r="B121" s="79" t="s">
        <v>303</v>
      </c>
      <c r="C121" s="139"/>
      <c r="D121" s="215"/>
      <c r="E121" s="253">
        <f t="shared" si="5"/>
        <v>0</v>
      </c>
    </row>
    <row r="122" spans="1:5" ht="12" customHeight="1">
      <c r="A122" s="168" t="s">
        <v>77</v>
      </c>
      <c r="B122" s="148" t="s">
        <v>265</v>
      </c>
      <c r="C122" s="139"/>
      <c r="D122" s="215"/>
      <c r="E122" s="253">
        <f t="shared" si="5"/>
        <v>0</v>
      </c>
    </row>
    <row r="123" spans="1:5" ht="12" customHeight="1">
      <c r="A123" s="168" t="s">
        <v>109</v>
      </c>
      <c r="B123" s="54" t="s">
        <v>248</v>
      </c>
      <c r="C123" s="139"/>
      <c r="D123" s="215"/>
      <c r="E123" s="253">
        <f t="shared" si="5"/>
        <v>0</v>
      </c>
    </row>
    <row r="124" spans="1:5" ht="12" customHeight="1">
      <c r="A124" s="168" t="s">
        <v>110</v>
      </c>
      <c r="B124" s="54" t="s">
        <v>264</v>
      </c>
      <c r="C124" s="139"/>
      <c r="D124" s="215"/>
      <c r="E124" s="253">
        <f t="shared" si="5"/>
        <v>0</v>
      </c>
    </row>
    <row r="125" spans="1:5" ht="12" customHeight="1">
      <c r="A125" s="168" t="s">
        <v>111</v>
      </c>
      <c r="B125" s="54" t="s">
        <v>263</v>
      </c>
      <c r="C125" s="139"/>
      <c r="D125" s="215"/>
      <c r="E125" s="253">
        <f t="shared" si="5"/>
        <v>0</v>
      </c>
    </row>
    <row r="126" spans="1:5" ht="12" customHeight="1">
      <c r="A126" s="168" t="s">
        <v>256</v>
      </c>
      <c r="B126" s="54" t="s">
        <v>251</v>
      </c>
      <c r="C126" s="139"/>
      <c r="D126" s="215"/>
      <c r="E126" s="253">
        <f t="shared" si="5"/>
        <v>0</v>
      </c>
    </row>
    <row r="127" spans="1:5" ht="12" customHeight="1">
      <c r="A127" s="168" t="s">
        <v>257</v>
      </c>
      <c r="B127" s="54" t="s">
        <v>262</v>
      </c>
      <c r="C127" s="139"/>
      <c r="D127" s="215"/>
      <c r="E127" s="253">
        <f t="shared" si="5"/>
        <v>0</v>
      </c>
    </row>
    <row r="128" spans="1:5" ht="12" customHeight="1" thickBot="1">
      <c r="A128" s="177" t="s">
        <v>258</v>
      </c>
      <c r="B128" s="54" t="s">
        <v>261</v>
      </c>
      <c r="C128" s="141">
        <v>3424</v>
      </c>
      <c r="D128" s="216"/>
      <c r="E128" s="254">
        <f t="shared" si="5"/>
        <v>3424</v>
      </c>
    </row>
    <row r="129" spans="1:5" ht="12" customHeight="1" thickBot="1">
      <c r="A129" s="25" t="s">
        <v>6</v>
      </c>
      <c r="B129" s="50" t="s">
        <v>320</v>
      </c>
      <c r="C129" s="138">
        <f>+C94+C115</f>
        <v>359930</v>
      </c>
      <c r="D129" s="213">
        <f>+D94+D115</f>
        <v>439155</v>
      </c>
      <c r="E129" s="77">
        <f>+E94+E115</f>
        <v>799085</v>
      </c>
    </row>
    <row r="130" spans="1:5" ht="12" customHeight="1" thickBot="1">
      <c r="A130" s="25" t="s">
        <v>7</v>
      </c>
      <c r="B130" s="50" t="s">
        <v>321</v>
      </c>
      <c r="C130" s="138">
        <f>+C131+C132+C133</f>
        <v>0</v>
      </c>
      <c r="D130" s="213">
        <f>+D131+D132+D133</f>
        <v>0</v>
      </c>
      <c r="E130" s="77">
        <f>+E131+E132+E133</f>
        <v>0</v>
      </c>
    </row>
    <row r="131" spans="1:5" s="47" customFormat="1" ht="12" customHeight="1">
      <c r="A131" s="168" t="s">
        <v>160</v>
      </c>
      <c r="B131" s="7" t="s">
        <v>378</v>
      </c>
      <c r="C131" s="139"/>
      <c r="D131" s="215"/>
      <c r="E131" s="253">
        <f>C131+D131</f>
        <v>0</v>
      </c>
    </row>
    <row r="132" spans="1:5" ht="12" customHeight="1">
      <c r="A132" s="168" t="s">
        <v>161</v>
      </c>
      <c r="B132" s="7" t="s">
        <v>329</v>
      </c>
      <c r="C132" s="139"/>
      <c r="D132" s="215"/>
      <c r="E132" s="253">
        <f>C132+D132</f>
        <v>0</v>
      </c>
    </row>
    <row r="133" spans="1:5" ht="12" customHeight="1" thickBot="1">
      <c r="A133" s="177" t="s">
        <v>162</v>
      </c>
      <c r="B133" s="5" t="s">
        <v>377</v>
      </c>
      <c r="C133" s="139"/>
      <c r="D133" s="215"/>
      <c r="E133" s="253">
        <f>C133+D133</f>
        <v>0</v>
      </c>
    </row>
    <row r="134" spans="1:5" ht="12" customHeight="1" thickBot="1">
      <c r="A134" s="25" t="s">
        <v>8</v>
      </c>
      <c r="B134" s="50" t="s">
        <v>322</v>
      </c>
      <c r="C134" s="138">
        <f>+C135+C136+C137+C138+C139+C140</f>
        <v>0</v>
      </c>
      <c r="D134" s="213">
        <f>+D135+D136+D137+D138+D139+D140</f>
        <v>0</v>
      </c>
      <c r="E134" s="77">
        <f>+E135+E136+E137+E138+E139+E140</f>
        <v>0</v>
      </c>
    </row>
    <row r="135" spans="1:5" ht="12" customHeight="1">
      <c r="A135" s="168" t="s">
        <v>52</v>
      </c>
      <c r="B135" s="7" t="s">
        <v>331</v>
      </c>
      <c r="C135" s="139"/>
      <c r="D135" s="215"/>
      <c r="E135" s="253">
        <f aca="true" t="shared" si="6" ref="E135:E140">C135+D135</f>
        <v>0</v>
      </c>
    </row>
    <row r="136" spans="1:5" ht="12" customHeight="1">
      <c r="A136" s="168" t="s">
        <v>53</v>
      </c>
      <c r="B136" s="7" t="s">
        <v>323</v>
      </c>
      <c r="C136" s="139"/>
      <c r="D136" s="215"/>
      <c r="E136" s="253">
        <f t="shared" si="6"/>
        <v>0</v>
      </c>
    </row>
    <row r="137" spans="1:5" ht="12" customHeight="1">
      <c r="A137" s="168" t="s">
        <v>54</v>
      </c>
      <c r="B137" s="7" t="s">
        <v>324</v>
      </c>
      <c r="C137" s="139"/>
      <c r="D137" s="215"/>
      <c r="E137" s="253">
        <f t="shared" si="6"/>
        <v>0</v>
      </c>
    </row>
    <row r="138" spans="1:5" ht="12" customHeight="1">
      <c r="A138" s="168" t="s">
        <v>96</v>
      </c>
      <c r="B138" s="7" t="s">
        <v>376</v>
      </c>
      <c r="C138" s="139"/>
      <c r="D138" s="215"/>
      <c r="E138" s="253">
        <f t="shared" si="6"/>
        <v>0</v>
      </c>
    </row>
    <row r="139" spans="1:5" ht="12" customHeight="1">
      <c r="A139" s="168" t="s">
        <v>97</v>
      </c>
      <c r="B139" s="7" t="s">
        <v>326</v>
      </c>
      <c r="C139" s="139"/>
      <c r="D139" s="215"/>
      <c r="E139" s="253">
        <f t="shared" si="6"/>
        <v>0</v>
      </c>
    </row>
    <row r="140" spans="1:5" s="47" customFormat="1" ht="12" customHeight="1" thickBot="1">
      <c r="A140" s="177" t="s">
        <v>98</v>
      </c>
      <c r="B140" s="5" t="s">
        <v>327</v>
      </c>
      <c r="C140" s="139"/>
      <c r="D140" s="215"/>
      <c r="E140" s="253">
        <f t="shared" si="6"/>
        <v>0</v>
      </c>
    </row>
    <row r="141" spans="1:11" ht="12" customHeight="1" thickBot="1">
      <c r="A141" s="25" t="s">
        <v>9</v>
      </c>
      <c r="B141" s="50" t="s">
        <v>382</v>
      </c>
      <c r="C141" s="144">
        <f>+C142+C143+C145+C146+C144</f>
        <v>239511</v>
      </c>
      <c r="D141" s="217">
        <f>+D142+D143+D145+D146+D144</f>
        <v>0</v>
      </c>
      <c r="E141" s="180">
        <f>+E142+E143+E145+E146+E144</f>
        <v>239511</v>
      </c>
      <c r="K141" s="76"/>
    </row>
    <row r="142" spans="1:5" ht="12.75">
      <c r="A142" s="168" t="s">
        <v>55</v>
      </c>
      <c r="B142" s="7" t="s">
        <v>266</v>
      </c>
      <c r="C142" s="139"/>
      <c r="D142" s="215"/>
      <c r="E142" s="253">
        <f>C142+D142</f>
        <v>0</v>
      </c>
    </row>
    <row r="143" spans="1:5" ht="12" customHeight="1">
      <c r="A143" s="168" t="s">
        <v>56</v>
      </c>
      <c r="B143" s="7" t="s">
        <v>267</v>
      </c>
      <c r="C143" s="139"/>
      <c r="D143" s="215"/>
      <c r="E143" s="253">
        <f>C143+D143</f>
        <v>0</v>
      </c>
    </row>
    <row r="144" spans="1:5" ht="12" customHeight="1">
      <c r="A144" s="168" t="s">
        <v>180</v>
      </c>
      <c r="B144" s="7" t="s">
        <v>381</v>
      </c>
      <c r="C144" s="139">
        <v>239511</v>
      </c>
      <c r="D144" s="215"/>
      <c r="E144" s="253">
        <f>C144+D144</f>
        <v>239511</v>
      </c>
    </row>
    <row r="145" spans="1:5" s="47" customFormat="1" ht="12" customHeight="1">
      <c r="A145" s="168" t="s">
        <v>181</v>
      </c>
      <c r="B145" s="7" t="s">
        <v>336</v>
      </c>
      <c r="C145" s="139"/>
      <c r="D145" s="215"/>
      <c r="E145" s="253">
        <f>C145+D145</f>
        <v>0</v>
      </c>
    </row>
    <row r="146" spans="1:5" s="47" customFormat="1" ht="12" customHeight="1" thickBot="1">
      <c r="A146" s="177" t="s">
        <v>182</v>
      </c>
      <c r="B146" s="5" t="s">
        <v>286</v>
      </c>
      <c r="C146" s="139"/>
      <c r="D146" s="215"/>
      <c r="E146" s="253">
        <f>C146+D146</f>
        <v>0</v>
      </c>
    </row>
    <row r="147" spans="1:5" s="47" customFormat="1" ht="12" customHeight="1" thickBot="1">
      <c r="A147" s="25" t="s">
        <v>10</v>
      </c>
      <c r="B147" s="50" t="s">
        <v>337</v>
      </c>
      <c r="C147" s="205">
        <f>+C148+C149+C150+C151+C152</f>
        <v>0</v>
      </c>
      <c r="D147" s="218">
        <f>+D148+D149+D150+D151+D152</f>
        <v>0</v>
      </c>
      <c r="E147" s="200">
        <f>+E148+E149+E150+E151+E152</f>
        <v>0</v>
      </c>
    </row>
    <row r="148" spans="1:5" s="47" customFormat="1" ht="12" customHeight="1">
      <c r="A148" s="168" t="s">
        <v>57</v>
      </c>
      <c r="B148" s="7" t="s">
        <v>332</v>
      </c>
      <c r="C148" s="139"/>
      <c r="D148" s="215"/>
      <c r="E148" s="253">
        <f aca="true" t="shared" si="7" ref="E148:E154">C148+D148</f>
        <v>0</v>
      </c>
    </row>
    <row r="149" spans="1:5" s="47" customFormat="1" ht="12" customHeight="1">
      <c r="A149" s="168" t="s">
        <v>58</v>
      </c>
      <c r="B149" s="7" t="s">
        <v>339</v>
      </c>
      <c r="C149" s="139"/>
      <c r="D149" s="215"/>
      <c r="E149" s="253">
        <f t="shared" si="7"/>
        <v>0</v>
      </c>
    </row>
    <row r="150" spans="1:5" s="47" customFormat="1" ht="12" customHeight="1">
      <c r="A150" s="168" t="s">
        <v>192</v>
      </c>
      <c r="B150" s="7" t="s">
        <v>334</v>
      </c>
      <c r="C150" s="139"/>
      <c r="D150" s="215"/>
      <c r="E150" s="253">
        <f t="shared" si="7"/>
        <v>0</v>
      </c>
    </row>
    <row r="151" spans="1:5" s="47" customFormat="1" ht="12" customHeight="1">
      <c r="A151" s="168" t="s">
        <v>193</v>
      </c>
      <c r="B151" s="7" t="s">
        <v>379</v>
      </c>
      <c r="C151" s="139"/>
      <c r="D151" s="215"/>
      <c r="E151" s="253">
        <f t="shared" si="7"/>
        <v>0</v>
      </c>
    </row>
    <row r="152" spans="1:5" ht="12.75" customHeight="1" thickBot="1">
      <c r="A152" s="177" t="s">
        <v>338</v>
      </c>
      <c r="B152" s="5" t="s">
        <v>341</v>
      </c>
      <c r="C152" s="141"/>
      <c r="D152" s="216"/>
      <c r="E152" s="254">
        <f t="shared" si="7"/>
        <v>0</v>
      </c>
    </row>
    <row r="153" spans="1:5" ht="12.75" customHeight="1" thickBot="1">
      <c r="A153" s="197" t="s">
        <v>11</v>
      </c>
      <c r="B153" s="50" t="s">
        <v>342</v>
      </c>
      <c r="C153" s="206"/>
      <c r="D153" s="219"/>
      <c r="E153" s="200">
        <f t="shared" si="7"/>
        <v>0</v>
      </c>
    </row>
    <row r="154" spans="1:5" ht="12.75" customHeight="1" thickBot="1">
      <c r="A154" s="197" t="s">
        <v>12</v>
      </c>
      <c r="B154" s="50" t="s">
        <v>343</v>
      </c>
      <c r="C154" s="206"/>
      <c r="D154" s="219"/>
      <c r="E154" s="200">
        <f t="shared" si="7"/>
        <v>0</v>
      </c>
    </row>
    <row r="155" spans="1:5" ht="12" customHeight="1" thickBot="1">
      <c r="A155" s="25" t="s">
        <v>13</v>
      </c>
      <c r="B155" s="50" t="s">
        <v>345</v>
      </c>
      <c r="C155" s="207">
        <f>+C130+C134+C141+C147+C153+C154</f>
        <v>239511</v>
      </c>
      <c r="D155" s="220">
        <f>+D130+D134+D141+D147+D153+D154</f>
        <v>0</v>
      </c>
      <c r="E155" s="201">
        <f>+E130+E134+E141+E147+E153+E154</f>
        <v>239511</v>
      </c>
    </row>
    <row r="156" spans="1:5" ht="15" customHeight="1" thickBot="1">
      <c r="A156" s="179" t="s">
        <v>14</v>
      </c>
      <c r="B156" s="125" t="s">
        <v>344</v>
      </c>
      <c r="C156" s="207">
        <f>+C129+C155</f>
        <v>599441</v>
      </c>
      <c r="D156" s="220">
        <f>+D129+D155</f>
        <v>439155</v>
      </c>
      <c r="E156" s="201">
        <f>+E129+E155</f>
        <v>1038596</v>
      </c>
    </row>
    <row r="157" spans="1:5" ht="13.5" thickBot="1">
      <c r="A157" s="128"/>
      <c r="B157" s="129"/>
      <c r="C157" s="130"/>
      <c r="D157" s="130"/>
      <c r="E157" s="130"/>
    </row>
    <row r="158" spans="1:5" ht="15" customHeight="1" thickBot="1">
      <c r="A158" s="74" t="s">
        <v>380</v>
      </c>
      <c r="B158" s="75"/>
      <c r="C158" s="251">
        <v>17</v>
      </c>
      <c r="D158" s="251"/>
      <c r="E158" s="260">
        <f>C158+D158</f>
        <v>17</v>
      </c>
    </row>
    <row r="159" spans="1:5" ht="14.25" customHeight="1" thickBot="1">
      <c r="A159" s="74" t="s">
        <v>119</v>
      </c>
      <c r="B159" s="75"/>
      <c r="C159" s="251">
        <v>78</v>
      </c>
      <c r="D159" s="251">
        <v>265</v>
      </c>
      <c r="E159" s="260">
        <f>C159+D159</f>
        <v>343</v>
      </c>
    </row>
  </sheetData>
  <sheetProtection formatCells="0"/>
  <mergeCells count="4">
    <mergeCell ref="A8:E8"/>
    <mergeCell ref="B3:D3"/>
    <mergeCell ref="B4:D4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">
      <selection activeCell="F2" sqref="F2"/>
    </sheetView>
  </sheetViews>
  <sheetFormatPr defaultColWidth="9.00390625" defaultRowHeight="12.75"/>
  <cols>
    <col min="1" max="1" width="16.125" style="131" customWidth="1"/>
    <col min="2" max="2" width="62.00390625" style="132" customWidth="1"/>
    <col min="3" max="3" width="14.125" style="133" customWidth="1"/>
    <col min="4" max="5" width="14.125" style="2" customWidth="1"/>
    <col min="6" max="16384" width="9.375" style="2" customWidth="1"/>
  </cols>
  <sheetData>
    <row r="1" ht="12.75">
      <c r="E1" s="2" t="s">
        <v>452</v>
      </c>
    </row>
    <row r="2" spans="1:5" s="1" customFormat="1" ht="16.5" customHeight="1" thickBot="1">
      <c r="A2" s="67"/>
      <c r="B2" s="68"/>
      <c r="E2" s="242" t="s">
        <v>453</v>
      </c>
    </row>
    <row r="3" spans="1:5" s="43" customFormat="1" ht="21" customHeight="1" thickBot="1">
      <c r="A3" s="243" t="s">
        <v>41</v>
      </c>
      <c r="B3" s="303" t="s">
        <v>120</v>
      </c>
      <c r="C3" s="303"/>
      <c r="D3" s="303"/>
      <c r="E3" s="244" t="s">
        <v>35</v>
      </c>
    </row>
    <row r="4" spans="1:5" s="43" customFormat="1" ht="24.75" thickBot="1">
      <c r="A4" s="243" t="s">
        <v>117</v>
      </c>
      <c r="B4" s="303" t="s">
        <v>295</v>
      </c>
      <c r="C4" s="303"/>
      <c r="D4" s="303"/>
      <c r="E4" s="245" t="s">
        <v>39</v>
      </c>
    </row>
    <row r="5" spans="1:5" s="44" customFormat="1" ht="15.75" customHeight="1" thickBot="1">
      <c r="A5" s="69"/>
      <c r="B5" s="69"/>
      <c r="C5" s="70"/>
      <c r="E5" s="70" t="s">
        <v>36</v>
      </c>
    </row>
    <row r="6" spans="1:5" ht="36.75" thickBot="1">
      <c r="A6" s="145" t="s">
        <v>118</v>
      </c>
      <c r="B6" s="71" t="s">
        <v>444</v>
      </c>
      <c r="C6" s="274" t="s">
        <v>383</v>
      </c>
      <c r="D6" s="274" t="s">
        <v>438</v>
      </c>
      <c r="E6" s="210" t="str">
        <f>+CONCATENATE(LEFT(ÖSSZEFÜGGÉSEK!A7,4),"2016.03.31.",CHAR(10),"Módosítás utáni")</f>
        <v>2016.03.31.
Módosítás utáni</v>
      </c>
    </row>
    <row r="7" spans="1:5" s="41" customFormat="1" ht="12.75" customHeight="1" thickBot="1">
      <c r="A7" s="62" t="s">
        <v>359</v>
      </c>
      <c r="B7" s="63" t="s">
        <v>360</v>
      </c>
      <c r="C7" s="63" t="s">
        <v>361</v>
      </c>
      <c r="D7" s="246" t="s">
        <v>363</v>
      </c>
      <c r="E7" s="276" t="s">
        <v>442</v>
      </c>
    </row>
    <row r="8" spans="1:5" s="41" customFormat="1" ht="15.75" customHeight="1" thickBot="1">
      <c r="A8" s="300" t="s">
        <v>37</v>
      </c>
      <c r="B8" s="301"/>
      <c r="C8" s="301"/>
      <c r="D8" s="301"/>
      <c r="E8" s="302"/>
    </row>
    <row r="9" spans="1:5" s="41" customFormat="1" ht="12" customHeight="1" thickBot="1">
      <c r="A9" s="25" t="s">
        <v>4</v>
      </c>
      <c r="B9" s="19" t="s">
        <v>145</v>
      </c>
      <c r="C9" s="138">
        <f>+C10+C11+C12+C13+C14+C15</f>
        <v>392936</v>
      </c>
      <c r="D9" s="213">
        <f>+D10+D11+D12+D13+D14+D15</f>
        <v>0</v>
      </c>
      <c r="E9" s="77">
        <f>+E10+E11+E12+E13+E14+E15</f>
        <v>392936</v>
      </c>
    </row>
    <row r="10" spans="1:5" s="45" customFormat="1" ht="12" customHeight="1">
      <c r="A10" s="168" t="s">
        <v>59</v>
      </c>
      <c r="B10" s="152" t="s">
        <v>146</v>
      </c>
      <c r="C10" s="140">
        <v>176307</v>
      </c>
      <c r="D10" s="214"/>
      <c r="E10" s="181">
        <f aca="true" t="shared" si="0" ref="E10:E15">C10+D10</f>
        <v>176307</v>
      </c>
    </row>
    <row r="11" spans="1:5" s="46" customFormat="1" ht="12" customHeight="1">
      <c r="A11" s="169" t="s">
        <v>60</v>
      </c>
      <c r="B11" s="153" t="s">
        <v>147</v>
      </c>
      <c r="C11" s="139">
        <v>88856</v>
      </c>
      <c r="D11" s="215"/>
      <c r="E11" s="253">
        <f t="shared" si="0"/>
        <v>88856</v>
      </c>
    </row>
    <row r="12" spans="1:5" s="46" customFormat="1" ht="12" customHeight="1">
      <c r="A12" s="169" t="s">
        <v>61</v>
      </c>
      <c r="B12" s="153" t="s">
        <v>148</v>
      </c>
      <c r="C12" s="139">
        <v>122176</v>
      </c>
      <c r="D12" s="215"/>
      <c r="E12" s="253">
        <f t="shared" si="0"/>
        <v>122176</v>
      </c>
    </row>
    <row r="13" spans="1:5" s="46" customFormat="1" ht="12" customHeight="1">
      <c r="A13" s="169" t="s">
        <v>62</v>
      </c>
      <c r="B13" s="153" t="s">
        <v>149</v>
      </c>
      <c r="C13" s="139">
        <v>5597</v>
      </c>
      <c r="D13" s="215"/>
      <c r="E13" s="253">
        <f t="shared" si="0"/>
        <v>5597</v>
      </c>
    </row>
    <row r="14" spans="1:5" s="46" customFormat="1" ht="12" customHeight="1">
      <c r="A14" s="169" t="s">
        <v>79</v>
      </c>
      <c r="B14" s="153" t="s">
        <v>367</v>
      </c>
      <c r="C14" s="139"/>
      <c r="D14" s="215"/>
      <c r="E14" s="253">
        <f t="shared" si="0"/>
        <v>0</v>
      </c>
    </row>
    <row r="15" spans="1:5" s="45" customFormat="1" ht="12" customHeight="1" thickBot="1">
      <c r="A15" s="170" t="s">
        <v>63</v>
      </c>
      <c r="B15" s="154" t="s">
        <v>305</v>
      </c>
      <c r="C15" s="139"/>
      <c r="D15" s="215"/>
      <c r="E15" s="253">
        <f t="shared" si="0"/>
        <v>0</v>
      </c>
    </row>
    <row r="16" spans="1:5" s="45" customFormat="1" ht="12" customHeight="1" thickBot="1">
      <c r="A16" s="25" t="s">
        <v>5</v>
      </c>
      <c r="B16" s="78" t="s">
        <v>150</v>
      </c>
      <c r="C16" s="138">
        <f>+C17+C18+C19+C20+C21</f>
        <v>311</v>
      </c>
      <c r="D16" s="213">
        <f>+D17+D18+D19+D20+D21</f>
        <v>438187</v>
      </c>
      <c r="E16" s="77">
        <f>+E17+E18+E19+E20+E21</f>
        <v>438498</v>
      </c>
    </row>
    <row r="17" spans="1:5" s="45" customFormat="1" ht="12" customHeight="1">
      <c r="A17" s="168" t="s">
        <v>65</v>
      </c>
      <c r="B17" s="152" t="s">
        <v>151</v>
      </c>
      <c r="C17" s="140"/>
      <c r="D17" s="214"/>
      <c r="E17" s="181">
        <f aca="true" t="shared" si="1" ref="E17:E22">C17+D17</f>
        <v>0</v>
      </c>
    </row>
    <row r="18" spans="1:5" s="45" customFormat="1" ht="12" customHeight="1">
      <c r="A18" s="169" t="s">
        <v>66</v>
      </c>
      <c r="B18" s="153" t="s">
        <v>152</v>
      </c>
      <c r="C18" s="139"/>
      <c r="D18" s="215"/>
      <c r="E18" s="253">
        <f t="shared" si="1"/>
        <v>0</v>
      </c>
    </row>
    <row r="19" spans="1:5" s="45" customFormat="1" ht="12" customHeight="1">
      <c r="A19" s="169" t="s">
        <v>67</v>
      </c>
      <c r="B19" s="153" t="s">
        <v>297</v>
      </c>
      <c r="C19" s="139"/>
      <c r="D19" s="215"/>
      <c r="E19" s="253">
        <f t="shared" si="1"/>
        <v>0</v>
      </c>
    </row>
    <row r="20" spans="1:5" s="45" customFormat="1" ht="12" customHeight="1">
      <c r="A20" s="169" t="s">
        <v>68</v>
      </c>
      <c r="B20" s="153" t="s">
        <v>298</v>
      </c>
      <c r="C20" s="139"/>
      <c r="D20" s="215"/>
      <c r="E20" s="253">
        <f t="shared" si="1"/>
        <v>0</v>
      </c>
    </row>
    <row r="21" spans="1:5" s="45" customFormat="1" ht="12" customHeight="1">
      <c r="A21" s="169" t="s">
        <v>69</v>
      </c>
      <c r="B21" s="153" t="s">
        <v>153</v>
      </c>
      <c r="C21" s="139">
        <v>311</v>
      </c>
      <c r="D21" s="215">
        <v>438187</v>
      </c>
      <c r="E21" s="253">
        <f t="shared" si="1"/>
        <v>438498</v>
      </c>
    </row>
    <row r="22" spans="1:5" s="46" customFormat="1" ht="12" customHeight="1" thickBot="1">
      <c r="A22" s="170" t="s">
        <v>75</v>
      </c>
      <c r="B22" s="154" t="s">
        <v>154</v>
      </c>
      <c r="C22" s="141"/>
      <c r="D22" s="216"/>
      <c r="E22" s="254">
        <f t="shared" si="1"/>
        <v>0</v>
      </c>
    </row>
    <row r="23" spans="1:5" s="46" customFormat="1" ht="12" customHeight="1" thickBot="1">
      <c r="A23" s="25" t="s">
        <v>6</v>
      </c>
      <c r="B23" s="19" t="s">
        <v>155</v>
      </c>
      <c r="C23" s="138">
        <f>+C24+C25+C26+C27+C28</f>
        <v>0</v>
      </c>
      <c r="D23" s="213">
        <f>+D24+D25+D26+D27+D28</f>
        <v>968</v>
      </c>
      <c r="E23" s="77">
        <f>+E24+E25+E26+E27+E28</f>
        <v>968</v>
      </c>
    </row>
    <row r="24" spans="1:5" s="46" customFormat="1" ht="12" customHeight="1">
      <c r="A24" s="168" t="s">
        <v>48</v>
      </c>
      <c r="B24" s="152" t="s">
        <v>156</v>
      </c>
      <c r="C24" s="140"/>
      <c r="D24" s="214"/>
      <c r="E24" s="181">
        <f aca="true" t="shared" si="2" ref="E24:E65">C24+D24</f>
        <v>0</v>
      </c>
    </row>
    <row r="25" spans="1:5" s="45" customFormat="1" ht="12" customHeight="1">
      <c r="A25" s="169" t="s">
        <v>49</v>
      </c>
      <c r="B25" s="153" t="s">
        <v>157</v>
      </c>
      <c r="C25" s="139"/>
      <c r="D25" s="215"/>
      <c r="E25" s="253">
        <f t="shared" si="2"/>
        <v>0</v>
      </c>
    </row>
    <row r="26" spans="1:5" s="46" customFormat="1" ht="12" customHeight="1">
      <c r="A26" s="169" t="s">
        <v>50</v>
      </c>
      <c r="B26" s="153" t="s">
        <v>299</v>
      </c>
      <c r="C26" s="139"/>
      <c r="D26" s="215"/>
      <c r="E26" s="253">
        <f t="shared" si="2"/>
        <v>0</v>
      </c>
    </row>
    <row r="27" spans="1:5" s="46" customFormat="1" ht="12" customHeight="1">
      <c r="A27" s="169" t="s">
        <v>51</v>
      </c>
      <c r="B27" s="153" t="s">
        <v>300</v>
      </c>
      <c r="C27" s="139"/>
      <c r="D27" s="215"/>
      <c r="E27" s="253">
        <f t="shared" si="2"/>
        <v>0</v>
      </c>
    </row>
    <row r="28" spans="1:5" s="46" customFormat="1" ht="12" customHeight="1">
      <c r="A28" s="169" t="s">
        <v>92</v>
      </c>
      <c r="B28" s="153" t="s">
        <v>158</v>
      </c>
      <c r="C28" s="139"/>
      <c r="D28" s="215">
        <v>968</v>
      </c>
      <c r="E28" s="253">
        <f t="shared" si="2"/>
        <v>968</v>
      </c>
    </row>
    <row r="29" spans="1:5" s="46" customFormat="1" ht="12" customHeight="1" thickBot="1">
      <c r="A29" s="170" t="s">
        <v>93</v>
      </c>
      <c r="B29" s="154" t="s">
        <v>159</v>
      </c>
      <c r="C29" s="141"/>
      <c r="D29" s="216"/>
      <c r="E29" s="254">
        <f t="shared" si="2"/>
        <v>0</v>
      </c>
    </row>
    <row r="30" spans="1:5" s="46" customFormat="1" ht="12" customHeight="1" thickBot="1">
      <c r="A30" s="25" t="s">
        <v>94</v>
      </c>
      <c r="B30" s="19" t="s">
        <v>434</v>
      </c>
      <c r="C30" s="144">
        <f>+C31+C32+C33+C34+C35+C36+C37</f>
        <v>44000</v>
      </c>
      <c r="D30" s="144">
        <f>+D31+D32+D33+D34+D35+D36+D37</f>
        <v>0</v>
      </c>
      <c r="E30" s="180">
        <f>+E31+E32+E33+E34+E35+E36+E37</f>
        <v>44000</v>
      </c>
    </row>
    <row r="31" spans="1:5" s="46" customFormat="1" ht="12" customHeight="1">
      <c r="A31" s="168" t="s">
        <v>160</v>
      </c>
      <c r="B31" s="152" t="s">
        <v>445</v>
      </c>
      <c r="C31" s="140">
        <v>5000</v>
      </c>
      <c r="D31" s="140"/>
      <c r="E31" s="181">
        <f t="shared" si="2"/>
        <v>5000</v>
      </c>
    </row>
    <row r="32" spans="1:5" s="46" customFormat="1" ht="12" customHeight="1">
      <c r="A32" s="169" t="s">
        <v>161</v>
      </c>
      <c r="B32" s="153" t="s">
        <v>428</v>
      </c>
      <c r="C32" s="139"/>
      <c r="D32" s="139"/>
      <c r="E32" s="253">
        <f t="shared" si="2"/>
        <v>0</v>
      </c>
    </row>
    <row r="33" spans="1:5" s="46" customFormat="1" ht="12" customHeight="1">
      <c r="A33" s="169" t="s">
        <v>162</v>
      </c>
      <c r="B33" s="153" t="s">
        <v>429</v>
      </c>
      <c r="C33" s="139">
        <v>32000</v>
      </c>
      <c r="D33" s="139"/>
      <c r="E33" s="253">
        <f t="shared" si="2"/>
        <v>32000</v>
      </c>
    </row>
    <row r="34" spans="1:5" s="46" customFormat="1" ht="12" customHeight="1">
      <c r="A34" s="169" t="s">
        <v>163</v>
      </c>
      <c r="B34" s="153" t="s">
        <v>430</v>
      </c>
      <c r="C34" s="139"/>
      <c r="D34" s="139"/>
      <c r="E34" s="253">
        <f t="shared" si="2"/>
        <v>0</v>
      </c>
    </row>
    <row r="35" spans="1:5" s="46" customFormat="1" ht="12" customHeight="1">
      <c r="A35" s="169" t="s">
        <v>431</v>
      </c>
      <c r="B35" s="153" t="s">
        <v>164</v>
      </c>
      <c r="C35" s="139">
        <v>7000</v>
      </c>
      <c r="D35" s="139"/>
      <c r="E35" s="253">
        <f t="shared" si="2"/>
        <v>7000</v>
      </c>
    </row>
    <row r="36" spans="1:5" s="46" customFormat="1" ht="12" customHeight="1">
      <c r="A36" s="169" t="s">
        <v>432</v>
      </c>
      <c r="B36" s="153" t="s">
        <v>165</v>
      </c>
      <c r="C36" s="139"/>
      <c r="D36" s="139"/>
      <c r="E36" s="253">
        <f t="shared" si="2"/>
        <v>0</v>
      </c>
    </row>
    <row r="37" spans="1:5" s="46" customFormat="1" ht="12" customHeight="1" thickBot="1">
      <c r="A37" s="170" t="s">
        <v>433</v>
      </c>
      <c r="B37" s="154" t="s">
        <v>166</v>
      </c>
      <c r="C37" s="141"/>
      <c r="D37" s="141"/>
      <c r="E37" s="254">
        <f t="shared" si="2"/>
        <v>0</v>
      </c>
    </row>
    <row r="38" spans="1:5" s="46" customFormat="1" ht="12" customHeight="1" thickBot="1">
      <c r="A38" s="25" t="s">
        <v>8</v>
      </c>
      <c r="B38" s="19" t="s">
        <v>306</v>
      </c>
      <c r="C38" s="138">
        <f>SUM(C39:C49)</f>
        <v>12392</v>
      </c>
      <c r="D38" s="213">
        <f>SUM(D39:D49)</f>
        <v>0</v>
      </c>
      <c r="E38" s="77">
        <f>SUM(E39:E49)</f>
        <v>12392</v>
      </c>
    </row>
    <row r="39" spans="1:5" s="46" customFormat="1" ht="12" customHeight="1">
      <c r="A39" s="168" t="s">
        <v>52</v>
      </c>
      <c r="B39" s="152" t="s">
        <v>169</v>
      </c>
      <c r="C39" s="140"/>
      <c r="D39" s="214"/>
      <c r="E39" s="181">
        <f t="shared" si="2"/>
        <v>0</v>
      </c>
    </row>
    <row r="40" spans="1:5" s="46" customFormat="1" ht="12" customHeight="1">
      <c r="A40" s="169" t="s">
        <v>53</v>
      </c>
      <c r="B40" s="153" t="s">
        <v>170</v>
      </c>
      <c r="C40" s="139">
        <v>855</v>
      </c>
      <c r="D40" s="215"/>
      <c r="E40" s="253">
        <f t="shared" si="2"/>
        <v>855</v>
      </c>
    </row>
    <row r="41" spans="1:5" s="46" customFormat="1" ht="12" customHeight="1">
      <c r="A41" s="169" t="s">
        <v>54</v>
      </c>
      <c r="B41" s="153" t="s">
        <v>171</v>
      </c>
      <c r="C41" s="139">
        <v>3800</v>
      </c>
      <c r="D41" s="215"/>
      <c r="E41" s="253">
        <f t="shared" si="2"/>
        <v>3800</v>
      </c>
    </row>
    <row r="42" spans="1:5" s="46" customFormat="1" ht="12" customHeight="1">
      <c r="A42" s="169" t="s">
        <v>96</v>
      </c>
      <c r="B42" s="153" t="s">
        <v>172</v>
      </c>
      <c r="C42" s="139">
        <v>910</v>
      </c>
      <c r="D42" s="215"/>
      <c r="E42" s="253">
        <f t="shared" si="2"/>
        <v>910</v>
      </c>
    </row>
    <row r="43" spans="1:5" s="46" customFormat="1" ht="12" customHeight="1">
      <c r="A43" s="169" t="s">
        <v>97</v>
      </c>
      <c r="B43" s="153" t="s">
        <v>173</v>
      </c>
      <c r="C43" s="139">
        <v>4193</v>
      </c>
      <c r="D43" s="215"/>
      <c r="E43" s="253">
        <f t="shared" si="2"/>
        <v>4193</v>
      </c>
    </row>
    <row r="44" spans="1:5" s="46" customFormat="1" ht="12" customHeight="1">
      <c r="A44" s="169" t="s">
        <v>98</v>
      </c>
      <c r="B44" s="153" t="s">
        <v>174</v>
      </c>
      <c r="C44" s="139">
        <v>2634</v>
      </c>
      <c r="D44" s="215"/>
      <c r="E44" s="253">
        <f t="shared" si="2"/>
        <v>2634</v>
      </c>
    </row>
    <row r="45" spans="1:5" s="46" customFormat="1" ht="12" customHeight="1">
      <c r="A45" s="169" t="s">
        <v>99</v>
      </c>
      <c r="B45" s="153" t="s">
        <v>175</v>
      </c>
      <c r="C45" s="139"/>
      <c r="D45" s="215"/>
      <c r="E45" s="253">
        <f t="shared" si="2"/>
        <v>0</v>
      </c>
    </row>
    <row r="46" spans="1:5" s="46" customFormat="1" ht="12" customHeight="1">
      <c r="A46" s="169" t="s">
        <v>100</v>
      </c>
      <c r="B46" s="153" t="s">
        <v>176</v>
      </c>
      <c r="C46" s="139"/>
      <c r="D46" s="215"/>
      <c r="E46" s="253">
        <f t="shared" si="2"/>
        <v>0</v>
      </c>
    </row>
    <row r="47" spans="1:5" s="46" customFormat="1" ht="12" customHeight="1">
      <c r="A47" s="169" t="s">
        <v>167</v>
      </c>
      <c r="B47" s="153" t="s">
        <v>177</v>
      </c>
      <c r="C47" s="142"/>
      <c r="D47" s="247"/>
      <c r="E47" s="255">
        <f t="shared" si="2"/>
        <v>0</v>
      </c>
    </row>
    <row r="48" spans="1:5" s="46" customFormat="1" ht="12" customHeight="1">
      <c r="A48" s="170" t="s">
        <v>168</v>
      </c>
      <c r="B48" s="154" t="s">
        <v>308</v>
      </c>
      <c r="C48" s="143"/>
      <c r="D48" s="248"/>
      <c r="E48" s="256">
        <f t="shared" si="2"/>
        <v>0</v>
      </c>
    </row>
    <row r="49" spans="1:5" s="46" customFormat="1" ht="12" customHeight="1" thickBot="1">
      <c r="A49" s="170" t="s">
        <v>307</v>
      </c>
      <c r="B49" s="154" t="s">
        <v>178</v>
      </c>
      <c r="C49" s="143"/>
      <c r="D49" s="248"/>
      <c r="E49" s="256">
        <f t="shared" si="2"/>
        <v>0</v>
      </c>
    </row>
    <row r="50" spans="1:5" s="46" customFormat="1" ht="12" customHeight="1" thickBot="1">
      <c r="A50" s="25" t="s">
        <v>9</v>
      </c>
      <c r="B50" s="19" t="s">
        <v>179</v>
      </c>
      <c r="C50" s="138">
        <f>SUM(C51:C55)</f>
        <v>0</v>
      </c>
      <c r="D50" s="213">
        <f>SUM(D51:D55)</f>
        <v>0</v>
      </c>
      <c r="E50" s="77">
        <f>SUM(E51:E55)</f>
        <v>0</v>
      </c>
    </row>
    <row r="51" spans="1:5" s="46" customFormat="1" ht="12" customHeight="1">
      <c r="A51" s="168" t="s">
        <v>55</v>
      </c>
      <c r="B51" s="152" t="s">
        <v>183</v>
      </c>
      <c r="C51" s="183"/>
      <c r="D51" s="249"/>
      <c r="E51" s="257">
        <f t="shared" si="2"/>
        <v>0</v>
      </c>
    </row>
    <row r="52" spans="1:5" s="46" customFormat="1" ht="12" customHeight="1">
      <c r="A52" s="169" t="s">
        <v>56</v>
      </c>
      <c r="B52" s="153" t="s">
        <v>184</v>
      </c>
      <c r="C52" s="142"/>
      <c r="D52" s="247"/>
      <c r="E52" s="255">
        <f t="shared" si="2"/>
        <v>0</v>
      </c>
    </row>
    <row r="53" spans="1:5" s="46" customFormat="1" ht="12" customHeight="1">
      <c r="A53" s="169" t="s">
        <v>180</v>
      </c>
      <c r="B53" s="153" t="s">
        <v>185</v>
      </c>
      <c r="C53" s="142"/>
      <c r="D53" s="247"/>
      <c r="E53" s="255">
        <f t="shared" si="2"/>
        <v>0</v>
      </c>
    </row>
    <row r="54" spans="1:5" s="46" customFormat="1" ht="12" customHeight="1">
      <c r="A54" s="169" t="s">
        <v>181</v>
      </c>
      <c r="B54" s="153" t="s">
        <v>186</v>
      </c>
      <c r="C54" s="142"/>
      <c r="D54" s="247"/>
      <c r="E54" s="255">
        <f t="shared" si="2"/>
        <v>0</v>
      </c>
    </row>
    <row r="55" spans="1:5" s="46" customFormat="1" ht="12" customHeight="1" thickBot="1">
      <c r="A55" s="170" t="s">
        <v>182</v>
      </c>
      <c r="B55" s="154" t="s">
        <v>187</v>
      </c>
      <c r="C55" s="143"/>
      <c r="D55" s="248"/>
      <c r="E55" s="256">
        <f t="shared" si="2"/>
        <v>0</v>
      </c>
    </row>
    <row r="56" spans="1:5" s="46" customFormat="1" ht="12" customHeight="1" thickBot="1">
      <c r="A56" s="25" t="s">
        <v>101</v>
      </c>
      <c r="B56" s="19" t="s">
        <v>188</v>
      </c>
      <c r="C56" s="138">
        <f>SUM(C57:C59)</f>
        <v>0</v>
      </c>
      <c r="D56" s="213">
        <f>SUM(D57:D59)</f>
        <v>0</v>
      </c>
      <c r="E56" s="77">
        <f>SUM(E57:E59)</f>
        <v>0</v>
      </c>
    </row>
    <row r="57" spans="1:5" s="46" customFormat="1" ht="12" customHeight="1">
      <c r="A57" s="168" t="s">
        <v>57</v>
      </c>
      <c r="B57" s="152" t="s">
        <v>189</v>
      </c>
      <c r="C57" s="140"/>
      <c r="D57" s="214"/>
      <c r="E57" s="181">
        <f t="shared" si="2"/>
        <v>0</v>
      </c>
    </row>
    <row r="58" spans="1:5" s="46" customFormat="1" ht="12" customHeight="1">
      <c r="A58" s="169" t="s">
        <v>58</v>
      </c>
      <c r="B58" s="153" t="s">
        <v>301</v>
      </c>
      <c r="C58" s="139"/>
      <c r="D58" s="215"/>
      <c r="E58" s="253">
        <f t="shared" si="2"/>
        <v>0</v>
      </c>
    </row>
    <row r="59" spans="1:5" s="46" customFormat="1" ht="12" customHeight="1">
      <c r="A59" s="169" t="s">
        <v>192</v>
      </c>
      <c r="B59" s="153" t="s">
        <v>190</v>
      </c>
      <c r="C59" s="139"/>
      <c r="D59" s="215"/>
      <c r="E59" s="253">
        <f t="shared" si="2"/>
        <v>0</v>
      </c>
    </row>
    <row r="60" spans="1:5" s="46" customFormat="1" ht="12" customHeight="1" thickBot="1">
      <c r="A60" s="170" t="s">
        <v>193</v>
      </c>
      <c r="B60" s="154" t="s">
        <v>191</v>
      </c>
      <c r="C60" s="141"/>
      <c r="D60" s="216"/>
      <c r="E60" s="254">
        <f t="shared" si="2"/>
        <v>0</v>
      </c>
    </row>
    <row r="61" spans="1:5" s="46" customFormat="1" ht="12" customHeight="1" thickBot="1">
      <c r="A61" s="25" t="s">
        <v>11</v>
      </c>
      <c r="B61" s="78" t="s">
        <v>194</v>
      </c>
      <c r="C61" s="138">
        <f>SUM(C62:C64)</f>
        <v>0</v>
      </c>
      <c r="D61" s="213">
        <f>SUM(D62:D64)</f>
        <v>0</v>
      </c>
      <c r="E61" s="77">
        <f>SUM(E62:E64)</f>
        <v>0</v>
      </c>
    </row>
    <row r="62" spans="1:5" s="46" customFormat="1" ht="12" customHeight="1">
      <c r="A62" s="168" t="s">
        <v>102</v>
      </c>
      <c r="B62" s="152" t="s">
        <v>196</v>
      </c>
      <c r="C62" s="142"/>
      <c r="D62" s="247"/>
      <c r="E62" s="255">
        <f t="shared" si="2"/>
        <v>0</v>
      </c>
    </row>
    <row r="63" spans="1:5" s="46" customFormat="1" ht="12" customHeight="1">
      <c r="A63" s="169" t="s">
        <v>103</v>
      </c>
      <c r="B63" s="153" t="s">
        <v>302</v>
      </c>
      <c r="C63" s="142"/>
      <c r="D63" s="247"/>
      <c r="E63" s="255">
        <f t="shared" si="2"/>
        <v>0</v>
      </c>
    </row>
    <row r="64" spans="1:5" s="46" customFormat="1" ht="12" customHeight="1">
      <c r="A64" s="169" t="s">
        <v>125</v>
      </c>
      <c r="B64" s="153" t="s">
        <v>197</v>
      </c>
      <c r="C64" s="142"/>
      <c r="D64" s="247"/>
      <c r="E64" s="255">
        <f t="shared" si="2"/>
        <v>0</v>
      </c>
    </row>
    <row r="65" spans="1:5" s="46" customFormat="1" ht="12" customHeight="1" thickBot="1">
      <c r="A65" s="170" t="s">
        <v>195</v>
      </c>
      <c r="B65" s="154" t="s">
        <v>198</v>
      </c>
      <c r="C65" s="142"/>
      <c r="D65" s="247"/>
      <c r="E65" s="255">
        <f t="shared" si="2"/>
        <v>0</v>
      </c>
    </row>
    <row r="66" spans="1:5" s="46" customFormat="1" ht="12" customHeight="1" thickBot="1">
      <c r="A66" s="25" t="s">
        <v>12</v>
      </c>
      <c r="B66" s="19" t="s">
        <v>199</v>
      </c>
      <c r="C66" s="144">
        <f>+C9+C16+C23+C30+C38+C50+C56+C61</f>
        <v>449639</v>
      </c>
      <c r="D66" s="217">
        <f>+D9+D16+D23+D30+D38+D50+D56+D61</f>
        <v>439155</v>
      </c>
      <c r="E66" s="180">
        <f>+E9+E16+E23+E30+E38+E50+E56+E61</f>
        <v>888794</v>
      </c>
    </row>
    <row r="67" spans="1:5" s="46" customFormat="1" ht="12" customHeight="1" thickBot="1">
      <c r="A67" s="171" t="s">
        <v>290</v>
      </c>
      <c r="B67" s="78" t="s">
        <v>201</v>
      </c>
      <c r="C67" s="138">
        <f>SUM(C68:C70)</f>
        <v>0</v>
      </c>
      <c r="D67" s="213">
        <f>SUM(D68:D70)</f>
        <v>0</v>
      </c>
      <c r="E67" s="77">
        <f>SUM(E68:E70)</f>
        <v>0</v>
      </c>
    </row>
    <row r="68" spans="1:5" s="46" customFormat="1" ht="12" customHeight="1">
      <c r="A68" s="168" t="s">
        <v>232</v>
      </c>
      <c r="B68" s="152" t="s">
        <v>202</v>
      </c>
      <c r="C68" s="142"/>
      <c r="D68" s="247"/>
      <c r="E68" s="255">
        <f>C68+D68</f>
        <v>0</v>
      </c>
    </row>
    <row r="69" spans="1:5" s="46" customFormat="1" ht="12" customHeight="1">
      <c r="A69" s="169" t="s">
        <v>241</v>
      </c>
      <c r="B69" s="153" t="s">
        <v>203</v>
      </c>
      <c r="C69" s="142"/>
      <c r="D69" s="247"/>
      <c r="E69" s="255">
        <f>C69+D69</f>
        <v>0</v>
      </c>
    </row>
    <row r="70" spans="1:5" s="46" customFormat="1" ht="12" customHeight="1" thickBot="1">
      <c r="A70" s="178" t="s">
        <v>242</v>
      </c>
      <c r="B70" s="281" t="s">
        <v>204</v>
      </c>
      <c r="C70" s="282"/>
      <c r="D70" s="250"/>
      <c r="E70" s="283">
        <f>C70+D70</f>
        <v>0</v>
      </c>
    </row>
    <row r="71" spans="1:5" s="46" customFormat="1" ht="12" customHeight="1" thickBot="1">
      <c r="A71" s="171" t="s">
        <v>205</v>
      </c>
      <c r="B71" s="78" t="s">
        <v>206</v>
      </c>
      <c r="C71" s="138">
        <f>SUM(C72:C75)</f>
        <v>0</v>
      </c>
      <c r="D71" s="138">
        <f>SUM(D72:D75)</f>
        <v>0</v>
      </c>
      <c r="E71" s="77">
        <f>SUM(E72:E75)</f>
        <v>0</v>
      </c>
    </row>
    <row r="72" spans="1:5" s="46" customFormat="1" ht="12" customHeight="1">
      <c r="A72" s="168" t="s">
        <v>80</v>
      </c>
      <c r="B72" s="152" t="s">
        <v>207</v>
      </c>
      <c r="C72" s="142"/>
      <c r="D72" s="142"/>
      <c r="E72" s="255">
        <f>C72+D72</f>
        <v>0</v>
      </c>
    </row>
    <row r="73" spans="1:5" s="46" customFormat="1" ht="12" customHeight="1">
      <c r="A73" s="169" t="s">
        <v>81</v>
      </c>
      <c r="B73" s="153" t="s">
        <v>208</v>
      </c>
      <c r="C73" s="142"/>
      <c r="D73" s="142"/>
      <c r="E73" s="255">
        <f>C73+D73</f>
        <v>0</v>
      </c>
    </row>
    <row r="74" spans="1:5" s="46" customFormat="1" ht="12" customHeight="1">
      <c r="A74" s="169" t="s">
        <v>233</v>
      </c>
      <c r="B74" s="153" t="s">
        <v>209</v>
      </c>
      <c r="C74" s="142"/>
      <c r="D74" s="142"/>
      <c r="E74" s="255">
        <f>C74+D74</f>
        <v>0</v>
      </c>
    </row>
    <row r="75" spans="1:5" s="46" customFormat="1" ht="12" customHeight="1" thickBot="1">
      <c r="A75" s="170" t="s">
        <v>234</v>
      </c>
      <c r="B75" s="154" t="s">
        <v>210</v>
      </c>
      <c r="C75" s="142"/>
      <c r="D75" s="142"/>
      <c r="E75" s="255">
        <f>C75+D75</f>
        <v>0</v>
      </c>
    </row>
    <row r="76" spans="1:5" s="46" customFormat="1" ht="12" customHeight="1" thickBot="1">
      <c r="A76" s="171" t="s">
        <v>211</v>
      </c>
      <c r="B76" s="78" t="s">
        <v>212</v>
      </c>
      <c r="C76" s="138">
        <f>SUM(C77:C78)</f>
        <v>98675</v>
      </c>
      <c r="D76" s="138">
        <f>SUM(D77:D78)</f>
        <v>0</v>
      </c>
      <c r="E76" s="77">
        <f>SUM(E77:E78)</f>
        <v>98675</v>
      </c>
    </row>
    <row r="77" spans="1:5" s="46" customFormat="1" ht="12" customHeight="1">
      <c r="A77" s="168" t="s">
        <v>235</v>
      </c>
      <c r="B77" s="152" t="s">
        <v>213</v>
      </c>
      <c r="C77" s="142">
        <v>98675</v>
      </c>
      <c r="D77" s="142"/>
      <c r="E77" s="255">
        <f>C77+D77</f>
        <v>98675</v>
      </c>
    </row>
    <row r="78" spans="1:5" s="46" customFormat="1" ht="12" customHeight="1" thickBot="1">
      <c r="A78" s="170" t="s">
        <v>236</v>
      </c>
      <c r="B78" s="154" t="s">
        <v>214</v>
      </c>
      <c r="C78" s="142"/>
      <c r="D78" s="142"/>
      <c r="E78" s="255">
        <f>C78+D78</f>
        <v>0</v>
      </c>
    </row>
    <row r="79" spans="1:5" s="45" customFormat="1" ht="12" customHeight="1" thickBot="1">
      <c r="A79" s="171" t="s">
        <v>215</v>
      </c>
      <c r="B79" s="78" t="s">
        <v>216</v>
      </c>
      <c r="C79" s="138">
        <f>SUM(C80:C82)</f>
        <v>0</v>
      </c>
      <c r="D79" s="138">
        <f>SUM(D80:D82)</f>
        <v>0</v>
      </c>
      <c r="E79" s="77">
        <f>SUM(E80:E82)</f>
        <v>0</v>
      </c>
    </row>
    <row r="80" spans="1:5" s="46" customFormat="1" ht="12" customHeight="1">
      <c r="A80" s="168" t="s">
        <v>237</v>
      </c>
      <c r="B80" s="152" t="s">
        <v>217</v>
      </c>
      <c r="C80" s="142"/>
      <c r="D80" s="142"/>
      <c r="E80" s="255">
        <f>C80+D80</f>
        <v>0</v>
      </c>
    </row>
    <row r="81" spans="1:5" s="46" customFormat="1" ht="12" customHeight="1">
      <c r="A81" s="169" t="s">
        <v>238</v>
      </c>
      <c r="B81" s="153" t="s">
        <v>218</v>
      </c>
      <c r="C81" s="142"/>
      <c r="D81" s="142"/>
      <c r="E81" s="255">
        <f>C81+D81</f>
        <v>0</v>
      </c>
    </row>
    <row r="82" spans="1:5" s="46" customFormat="1" ht="12" customHeight="1" thickBot="1">
      <c r="A82" s="170" t="s">
        <v>239</v>
      </c>
      <c r="B82" s="154" t="s">
        <v>219</v>
      </c>
      <c r="C82" s="142"/>
      <c r="D82" s="142"/>
      <c r="E82" s="255">
        <f>C82+D82</f>
        <v>0</v>
      </c>
    </row>
    <row r="83" spans="1:5" s="46" customFormat="1" ht="12" customHeight="1" thickBot="1">
      <c r="A83" s="171" t="s">
        <v>220</v>
      </c>
      <c r="B83" s="78" t="s">
        <v>240</v>
      </c>
      <c r="C83" s="138">
        <f>SUM(C84:C87)</f>
        <v>0</v>
      </c>
      <c r="D83" s="138">
        <f>SUM(D84:D87)</f>
        <v>0</v>
      </c>
      <c r="E83" s="77">
        <f>SUM(E84:E87)</f>
        <v>0</v>
      </c>
    </row>
    <row r="84" spans="1:5" s="46" customFormat="1" ht="12" customHeight="1">
      <c r="A84" s="172" t="s">
        <v>221</v>
      </c>
      <c r="B84" s="152" t="s">
        <v>222</v>
      </c>
      <c r="C84" s="142"/>
      <c r="D84" s="142"/>
      <c r="E84" s="255">
        <f aca="true" t="shared" si="3" ref="E84:E89">C84+D84</f>
        <v>0</v>
      </c>
    </row>
    <row r="85" spans="1:5" s="46" customFormat="1" ht="12" customHeight="1">
      <c r="A85" s="173" t="s">
        <v>223</v>
      </c>
      <c r="B85" s="153" t="s">
        <v>224</v>
      </c>
      <c r="C85" s="142"/>
      <c r="D85" s="142"/>
      <c r="E85" s="255">
        <f t="shared" si="3"/>
        <v>0</v>
      </c>
    </row>
    <row r="86" spans="1:5" s="46" customFormat="1" ht="12" customHeight="1">
      <c r="A86" s="173" t="s">
        <v>225</v>
      </c>
      <c r="B86" s="153" t="s">
        <v>226</v>
      </c>
      <c r="C86" s="142"/>
      <c r="D86" s="142"/>
      <c r="E86" s="255">
        <f t="shared" si="3"/>
        <v>0</v>
      </c>
    </row>
    <row r="87" spans="1:5" s="45" customFormat="1" ht="12" customHeight="1" thickBot="1">
      <c r="A87" s="174" t="s">
        <v>227</v>
      </c>
      <c r="B87" s="154" t="s">
        <v>228</v>
      </c>
      <c r="C87" s="142"/>
      <c r="D87" s="142"/>
      <c r="E87" s="255">
        <f t="shared" si="3"/>
        <v>0</v>
      </c>
    </row>
    <row r="88" spans="1:5" s="45" customFormat="1" ht="12" customHeight="1" thickBot="1">
      <c r="A88" s="171" t="s">
        <v>229</v>
      </c>
      <c r="B88" s="78" t="s">
        <v>347</v>
      </c>
      <c r="C88" s="186"/>
      <c r="D88" s="186"/>
      <c r="E88" s="77">
        <f t="shared" si="3"/>
        <v>0</v>
      </c>
    </row>
    <row r="89" spans="1:5" s="45" customFormat="1" ht="12" customHeight="1" thickBot="1">
      <c r="A89" s="171" t="s">
        <v>368</v>
      </c>
      <c r="B89" s="78" t="s">
        <v>230</v>
      </c>
      <c r="C89" s="186"/>
      <c r="D89" s="186"/>
      <c r="E89" s="77">
        <f t="shared" si="3"/>
        <v>0</v>
      </c>
    </row>
    <row r="90" spans="1:5" s="45" customFormat="1" ht="12" customHeight="1" thickBot="1">
      <c r="A90" s="171" t="s">
        <v>369</v>
      </c>
      <c r="B90" s="158" t="s">
        <v>350</v>
      </c>
      <c r="C90" s="144">
        <f>+C67+C71+C76+C79+C83+C89+C88</f>
        <v>98675</v>
      </c>
      <c r="D90" s="144">
        <f>+D67+D71+D76+D79+D83+D89+D88</f>
        <v>0</v>
      </c>
      <c r="E90" s="180">
        <f>+E67+E71+E76+E79+E83+E89+E88</f>
        <v>98675</v>
      </c>
    </row>
    <row r="91" spans="1:5" s="45" customFormat="1" ht="12" customHeight="1" thickBot="1">
      <c r="A91" s="175" t="s">
        <v>370</v>
      </c>
      <c r="B91" s="159" t="s">
        <v>371</v>
      </c>
      <c r="C91" s="144">
        <f>+C66+C90</f>
        <v>548314</v>
      </c>
      <c r="D91" s="144">
        <f>+D66+D90</f>
        <v>439155</v>
      </c>
      <c r="E91" s="180">
        <f>+E66+E90</f>
        <v>987469</v>
      </c>
    </row>
    <row r="92" spans="1:3" s="46" customFormat="1" ht="15" customHeight="1" thickBot="1">
      <c r="A92" s="72"/>
      <c r="B92" s="73"/>
      <c r="C92" s="124"/>
    </row>
    <row r="93" spans="1:5" s="41" customFormat="1" ht="16.5" customHeight="1" thickBot="1">
      <c r="A93" s="300" t="s">
        <v>38</v>
      </c>
      <c r="B93" s="301"/>
      <c r="C93" s="301"/>
      <c r="D93" s="301"/>
      <c r="E93" s="302"/>
    </row>
    <row r="94" spans="1:5" s="47" customFormat="1" ht="12" customHeight="1" thickBot="1">
      <c r="A94" s="146" t="s">
        <v>4</v>
      </c>
      <c r="B94" s="24" t="s">
        <v>375</v>
      </c>
      <c r="C94" s="137">
        <f>+C95+C96+C97+C98+C99+C112</f>
        <v>334807</v>
      </c>
      <c r="D94" s="137">
        <f>+D95+D96+D97+D98+D99+D112</f>
        <v>438187</v>
      </c>
      <c r="E94" s="198">
        <f>+E95+E96+E97+E98+E99+E112</f>
        <v>772994</v>
      </c>
    </row>
    <row r="95" spans="1:5" ht="12" customHeight="1">
      <c r="A95" s="176" t="s">
        <v>59</v>
      </c>
      <c r="B95" s="8" t="s">
        <v>33</v>
      </c>
      <c r="C95" s="202">
        <v>114608</v>
      </c>
      <c r="D95" s="202">
        <v>276351</v>
      </c>
      <c r="E95" s="258">
        <f aca="true" t="shared" si="4" ref="E95:E114">C95+D95</f>
        <v>390959</v>
      </c>
    </row>
    <row r="96" spans="1:5" ht="12" customHeight="1">
      <c r="A96" s="169" t="s">
        <v>60</v>
      </c>
      <c r="B96" s="6" t="s">
        <v>104</v>
      </c>
      <c r="C96" s="139">
        <v>20718</v>
      </c>
      <c r="D96" s="139">
        <v>37307</v>
      </c>
      <c r="E96" s="253">
        <f t="shared" si="4"/>
        <v>58025</v>
      </c>
    </row>
    <row r="97" spans="1:5" ht="12" customHeight="1">
      <c r="A97" s="169" t="s">
        <v>61</v>
      </c>
      <c r="B97" s="6" t="s">
        <v>78</v>
      </c>
      <c r="C97" s="141">
        <v>153301</v>
      </c>
      <c r="D97" s="139">
        <v>64223</v>
      </c>
      <c r="E97" s="254">
        <f t="shared" si="4"/>
        <v>217524</v>
      </c>
    </row>
    <row r="98" spans="1:5" ht="12" customHeight="1">
      <c r="A98" s="169" t="s">
        <v>62</v>
      </c>
      <c r="B98" s="9" t="s">
        <v>105</v>
      </c>
      <c r="C98" s="141">
        <v>13950</v>
      </c>
      <c r="D98" s="216"/>
      <c r="E98" s="254">
        <f t="shared" si="4"/>
        <v>13950</v>
      </c>
    </row>
    <row r="99" spans="1:5" ht="12" customHeight="1">
      <c r="A99" s="169" t="s">
        <v>70</v>
      </c>
      <c r="B99" s="17" t="s">
        <v>106</v>
      </c>
      <c r="C99" s="141">
        <v>12230</v>
      </c>
      <c r="D99" s="216"/>
      <c r="E99" s="254">
        <f t="shared" si="4"/>
        <v>12230</v>
      </c>
    </row>
    <row r="100" spans="1:5" ht="12" customHeight="1">
      <c r="A100" s="169" t="s">
        <v>63</v>
      </c>
      <c r="B100" s="6" t="s">
        <v>372</v>
      </c>
      <c r="C100" s="141"/>
      <c r="D100" s="216"/>
      <c r="E100" s="254">
        <f t="shared" si="4"/>
        <v>0</v>
      </c>
    </row>
    <row r="101" spans="1:5" ht="12" customHeight="1">
      <c r="A101" s="169" t="s">
        <v>64</v>
      </c>
      <c r="B101" s="53" t="s">
        <v>313</v>
      </c>
      <c r="C101" s="141"/>
      <c r="D101" s="216"/>
      <c r="E101" s="254">
        <f t="shared" si="4"/>
        <v>0</v>
      </c>
    </row>
    <row r="102" spans="1:5" ht="12" customHeight="1">
      <c r="A102" s="169" t="s">
        <v>71</v>
      </c>
      <c r="B102" s="53" t="s">
        <v>312</v>
      </c>
      <c r="C102" s="141"/>
      <c r="D102" s="216"/>
      <c r="E102" s="254">
        <f t="shared" si="4"/>
        <v>0</v>
      </c>
    </row>
    <row r="103" spans="1:5" ht="12" customHeight="1">
      <c r="A103" s="169" t="s">
        <v>72</v>
      </c>
      <c r="B103" s="53" t="s">
        <v>246</v>
      </c>
      <c r="C103" s="141"/>
      <c r="D103" s="216"/>
      <c r="E103" s="254">
        <f t="shared" si="4"/>
        <v>0</v>
      </c>
    </row>
    <row r="104" spans="1:5" ht="12" customHeight="1">
      <c r="A104" s="169" t="s">
        <v>73</v>
      </c>
      <c r="B104" s="54" t="s">
        <v>247</v>
      </c>
      <c r="C104" s="141"/>
      <c r="D104" s="216"/>
      <c r="E104" s="254">
        <f t="shared" si="4"/>
        <v>0</v>
      </c>
    </row>
    <row r="105" spans="1:5" ht="12" customHeight="1">
      <c r="A105" s="169" t="s">
        <v>74</v>
      </c>
      <c r="B105" s="54" t="s">
        <v>248</v>
      </c>
      <c r="C105" s="141"/>
      <c r="D105" s="216"/>
      <c r="E105" s="254">
        <f t="shared" si="4"/>
        <v>0</v>
      </c>
    </row>
    <row r="106" spans="1:5" ht="12" customHeight="1">
      <c r="A106" s="169" t="s">
        <v>76</v>
      </c>
      <c r="B106" s="53" t="s">
        <v>249</v>
      </c>
      <c r="C106" s="141">
        <v>9149</v>
      </c>
      <c r="D106" s="216"/>
      <c r="E106" s="254">
        <f t="shared" si="4"/>
        <v>9149</v>
      </c>
    </row>
    <row r="107" spans="1:5" ht="12" customHeight="1">
      <c r="A107" s="169" t="s">
        <v>107</v>
      </c>
      <c r="B107" s="53" t="s">
        <v>250</v>
      </c>
      <c r="C107" s="141"/>
      <c r="D107" s="216"/>
      <c r="E107" s="254">
        <f t="shared" si="4"/>
        <v>0</v>
      </c>
    </row>
    <row r="108" spans="1:5" ht="12" customHeight="1">
      <c r="A108" s="169" t="s">
        <v>244</v>
      </c>
      <c r="B108" s="54" t="s">
        <v>251</v>
      </c>
      <c r="C108" s="139"/>
      <c r="D108" s="216"/>
      <c r="E108" s="254">
        <f t="shared" si="4"/>
        <v>0</v>
      </c>
    </row>
    <row r="109" spans="1:5" ht="12" customHeight="1">
      <c r="A109" s="177" t="s">
        <v>245</v>
      </c>
      <c r="B109" s="55" t="s">
        <v>252</v>
      </c>
      <c r="C109" s="141"/>
      <c r="D109" s="216"/>
      <c r="E109" s="254">
        <f t="shared" si="4"/>
        <v>0</v>
      </c>
    </row>
    <row r="110" spans="1:5" ht="12" customHeight="1">
      <c r="A110" s="169" t="s">
        <v>310</v>
      </c>
      <c r="B110" s="55" t="s">
        <v>253</v>
      </c>
      <c r="C110" s="141"/>
      <c r="D110" s="216"/>
      <c r="E110" s="254">
        <f t="shared" si="4"/>
        <v>0</v>
      </c>
    </row>
    <row r="111" spans="1:5" ht="12" customHeight="1">
      <c r="A111" s="169" t="s">
        <v>311</v>
      </c>
      <c r="B111" s="54" t="s">
        <v>254</v>
      </c>
      <c r="C111" s="139">
        <v>30891</v>
      </c>
      <c r="D111" s="215"/>
      <c r="E111" s="253">
        <f t="shared" si="4"/>
        <v>30891</v>
      </c>
    </row>
    <row r="112" spans="1:5" ht="12" customHeight="1">
      <c r="A112" s="169" t="s">
        <v>315</v>
      </c>
      <c r="B112" s="9" t="s">
        <v>34</v>
      </c>
      <c r="C112" s="139">
        <f>SUM(C113:C114)</f>
        <v>20000</v>
      </c>
      <c r="D112" s="139">
        <f>SUM(D113:D114)</f>
        <v>60306</v>
      </c>
      <c r="E112" s="253">
        <f t="shared" si="4"/>
        <v>80306</v>
      </c>
    </row>
    <row r="113" spans="1:5" ht="12" customHeight="1">
      <c r="A113" s="170" t="s">
        <v>316</v>
      </c>
      <c r="B113" s="6" t="s">
        <v>373</v>
      </c>
      <c r="C113" s="141"/>
      <c r="D113" s="216"/>
      <c r="E113" s="254">
        <f t="shared" si="4"/>
        <v>0</v>
      </c>
    </row>
    <row r="114" spans="1:5" ht="12" customHeight="1" thickBot="1">
      <c r="A114" s="178" t="s">
        <v>317</v>
      </c>
      <c r="B114" s="56" t="s">
        <v>374</v>
      </c>
      <c r="C114" s="203">
        <v>20000</v>
      </c>
      <c r="D114" s="252">
        <v>60306</v>
      </c>
      <c r="E114" s="259">
        <f t="shared" si="4"/>
        <v>80306</v>
      </c>
    </row>
    <row r="115" spans="1:5" ht="12" customHeight="1" thickBot="1">
      <c r="A115" s="25" t="s">
        <v>5</v>
      </c>
      <c r="B115" s="23" t="s">
        <v>255</v>
      </c>
      <c r="C115" s="138">
        <f>+C116+C118+C120</f>
        <v>3424</v>
      </c>
      <c r="D115" s="213">
        <f>+D116+D118+D120</f>
        <v>968</v>
      </c>
      <c r="E115" s="77">
        <f>+E116+E118+E120</f>
        <v>4392</v>
      </c>
    </row>
    <row r="116" spans="1:5" ht="12" customHeight="1">
      <c r="A116" s="168" t="s">
        <v>65</v>
      </c>
      <c r="B116" s="6" t="s">
        <v>123</v>
      </c>
      <c r="C116" s="140"/>
      <c r="D116" s="214">
        <v>968</v>
      </c>
      <c r="E116" s="181">
        <f aca="true" t="shared" si="5" ref="E116:E128">C116+D116</f>
        <v>968</v>
      </c>
    </row>
    <row r="117" spans="1:5" ht="12" customHeight="1">
      <c r="A117" s="168" t="s">
        <v>66</v>
      </c>
      <c r="B117" s="10" t="s">
        <v>259</v>
      </c>
      <c r="C117" s="140"/>
      <c r="D117" s="214"/>
      <c r="E117" s="181">
        <f t="shared" si="5"/>
        <v>0</v>
      </c>
    </row>
    <row r="118" spans="1:5" ht="12" customHeight="1">
      <c r="A118" s="168" t="s">
        <v>67</v>
      </c>
      <c r="B118" s="10" t="s">
        <v>108</v>
      </c>
      <c r="C118" s="139"/>
      <c r="D118" s="215"/>
      <c r="E118" s="253">
        <f t="shared" si="5"/>
        <v>0</v>
      </c>
    </row>
    <row r="119" spans="1:5" ht="12" customHeight="1">
      <c r="A119" s="168" t="s">
        <v>68</v>
      </c>
      <c r="B119" s="10" t="s">
        <v>260</v>
      </c>
      <c r="C119" s="139"/>
      <c r="D119" s="215"/>
      <c r="E119" s="253">
        <f t="shared" si="5"/>
        <v>0</v>
      </c>
    </row>
    <row r="120" spans="1:5" ht="12" customHeight="1">
      <c r="A120" s="168" t="s">
        <v>69</v>
      </c>
      <c r="B120" s="80" t="s">
        <v>126</v>
      </c>
      <c r="C120" s="139">
        <v>3424</v>
      </c>
      <c r="D120" s="215"/>
      <c r="E120" s="253">
        <f t="shared" si="5"/>
        <v>3424</v>
      </c>
    </row>
    <row r="121" spans="1:5" ht="12" customHeight="1">
      <c r="A121" s="168" t="s">
        <v>75</v>
      </c>
      <c r="B121" s="79" t="s">
        <v>303</v>
      </c>
      <c r="C121" s="139"/>
      <c r="D121" s="215"/>
      <c r="E121" s="253">
        <f t="shared" si="5"/>
        <v>0</v>
      </c>
    </row>
    <row r="122" spans="1:5" ht="12" customHeight="1">
      <c r="A122" s="168" t="s">
        <v>77</v>
      </c>
      <c r="B122" s="148" t="s">
        <v>265</v>
      </c>
      <c r="C122" s="139"/>
      <c r="D122" s="215"/>
      <c r="E122" s="253">
        <f t="shared" si="5"/>
        <v>0</v>
      </c>
    </row>
    <row r="123" spans="1:5" ht="12" customHeight="1">
      <c r="A123" s="168" t="s">
        <v>109</v>
      </c>
      <c r="B123" s="54" t="s">
        <v>248</v>
      </c>
      <c r="C123" s="139"/>
      <c r="D123" s="215"/>
      <c r="E123" s="253">
        <f t="shared" si="5"/>
        <v>0</v>
      </c>
    </row>
    <row r="124" spans="1:5" ht="12" customHeight="1">
      <c r="A124" s="168" t="s">
        <v>110</v>
      </c>
      <c r="B124" s="54" t="s">
        <v>264</v>
      </c>
      <c r="C124" s="139"/>
      <c r="D124" s="215"/>
      <c r="E124" s="253">
        <f t="shared" si="5"/>
        <v>0</v>
      </c>
    </row>
    <row r="125" spans="1:5" ht="12" customHeight="1">
      <c r="A125" s="168" t="s">
        <v>111</v>
      </c>
      <c r="B125" s="54" t="s">
        <v>263</v>
      </c>
      <c r="C125" s="139"/>
      <c r="D125" s="215"/>
      <c r="E125" s="253">
        <f t="shared" si="5"/>
        <v>0</v>
      </c>
    </row>
    <row r="126" spans="1:5" ht="12" customHeight="1">
      <c r="A126" s="168" t="s">
        <v>256</v>
      </c>
      <c r="B126" s="54" t="s">
        <v>251</v>
      </c>
      <c r="C126" s="139"/>
      <c r="D126" s="215"/>
      <c r="E126" s="253">
        <f t="shared" si="5"/>
        <v>0</v>
      </c>
    </row>
    <row r="127" spans="1:5" ht="12" customHeight="1">
      <c r="A127" s="168" t="s">
        <v>257</v>
      </c>
      <c r="B127" s="54" t="s">
        <v>262</v>
      </c>
      <c r="C127" s="139"/>
      <c r="D127" s="215"/>
      <c r="E127" s="253">
        <f t="shared" si="5"/>
        <v>0</v>
      </c>
    </row>
    <row r="128" spans="1:5" ht="12" customHeight="1" thickBot="1">
      <c r="A128" s="177" t="s">
        <v>258</v>
      </c>
      <c r="B128" s="54" t="s">
        <v>261</v>
      </c>
      <c r="C128" s="141">
        <v>3424</v>
      </c>
      <c r="D128" s="216"/>
      <c r="E128" s="254">
        <f t="shared" si="5"/>
        <v>3424</v>
      </c>
    </row>
    <row r="129" spans="1:5" ht="12" customHeight="1" thickBot="1">
      <c r="A129" s="25" t="s">
        <v>6</v>
      </c>
      <c r="B129" s="50" t="s">
        <v>320</v>
      </c>
      <c r="C129" s="138">
        <f>+C94+C115</f>
        <v>338231</v>
      </c>
      <c r="D129" s="213">
        <f>+D94+D115</f>
        <v>439155</v>
      </c>
      <c r="E129" s="77">
        <f>+E94+E115</f>
        <v>777386</v>
      </c>
    </row>
    <row r="130" spans="1:5" ht="12" customHeight="1" thickBot="1">
      <c r="A130" s="25" t="s">
        <v>7</v>
      </c>
      <c r="B130" s="50" t="s">
        <v>321</v>
      </c>
      <c r="C130" s="138">
        <f>+C131+C132+C133</f>
        <v>0</v>
      </c>
      <c r="D130" s="213">
        <f>+D131+D132+D133</f>
        <v>0</v>
      </c>
      <c r="E130" s="77">
        <f>+E131+E132+E133</f>
        <v>0</v>
      </c>
    </row>
    <row r="131" spans="1:5" s="47" customFormat="1" ht="12" customHeight="1">
      <c r="A131" s="168" t="s">
        <v>160</v>
      </c>
      <c r="B131" s="7" t="s">
        <v>378</v>
      </c>
      <c r="C131" s="139"/>
      <c r="D131" s="215"/>
      <c r="E131" s="253">
        <f>C131+D131</f>
        <v>0</v>
      </c>
    </row>
    <row r="132" spans="1:5" ht="12" customHeight="1">
      <c r="A132" s="168" t="s">
        <v>161</v>
      </c>
      <c r="B132" s="7" t="s">
        <v>329</v>
      </c>
      <c r="C132" s="139"/>
      <c r="D132" s="215"/>
      <c r="E132" s="253">
        <f>C132+D132</f>
        <v>0</v>
      </c>
    </row>
    <row r="133" spans="1:5" ht="12" customHeight="1" thickBot="1">
      <c r="A133" s="177" t="s">
        <v>162</v>
      </c>
      <c r="B133" s="5" t="s">
        <v>377</v>
      </c>
      <c r="C133" s="139"/>
      <c r="D133" s="215"/>
      <c r="E133" s="253">
        <f>C133+D133</f>
        <v>0</v>
      </c>
    </row>
    <row r="134" spans="1:5" ht="12" customHeight="1" thickBot="1">
      <c r="A134" s="25" t="s">
        <v>8</v>
      </c>
      <c r="B134" s="50" t="s">
        <v>322</v>
      </c>
      <c r="C134" s="138">
        <f>+C135+C136+C137+C138+C139+C140</f>
        <v>0</v>
      </c>
      <c r="D134" s="213">
        <f>+D135+D136+D137+D138+D139+D140</f>
        <v>0</v>
      </c>
      <c r="E134" s="77">
        <f>+E135+E136+E137+E138+E139+E140</f>
        <v>0</v>
      </c>
    </row>
    <row r="135" spans="1:5" ht="12" customHeight="1">
      <c r="A135" s="168" t="s">
        <v>52</v>
      </c>
      <c r="B135" s="7" t="s">
        <v>331</v>
      </c>
      <c r="C135" s="139"/>
      <c r="D135" s="215"/>
      <c r="E135" s="253">
        <f aca="true" t="shared" si="6" ref="E135:E140">C135+D135</f>
        <v>0</v>
      </c>
    </row>
    <row r="136" spans="1:5" ht="12" customHeight="1">
      <c r="A136" s="168" t="s">
        <v>53</v>
      </c>
      <c r="B136" s="7" t="s">
        <v>323</v>
      </c>
      <c r="C136" s="139"/>
      <c r="D136" s="215"/>
      <c r="E136" s="253">
        <f t="shared" si="6"/>
        <v>0</v>
      </c>
    </row>
    <row r="137" spans="1:5" ht="12" customHeight="1">
      <c r="A137" s="168" t="s">
        <v>54</v>
      </c>
      <c r="B137" s="7" t="s">
        <v>324</v>
      </c>
      <c r="C137" s="139"/>
      <c r="D137" s="215"/>
      <c r="E137" s="253">
        <f t="shared" si="6"/>
        <v>0</v>
      </c>
    </row>
    <row r="138" spans="1:5" ht="12" customHeight="1">
      <c r="A138" s="168" t="s">
        <v>96</v>
      </c>
      <c r="B138" s="7" t="s">
        <v>376</v>
      </c>
      <c r="C138" s="139"/>
      <c r="D138" s="215"/>
      <c r="E138" s="253">
        <f t="shared" si="6"/>
        <v>0</v>
      </c>
    </row>
    <row r="139" spans="1:5" ht="12" customHeight="1">
      <c r="A139" s="168" t="s">
        <v>97</v>
      </c>
      <c r="B139" s="7" t="s">
        <v>326</v>
      </c>
      <c r="C139" s="139"/>
      <c r="D139" s="215"/>
      <c r="E139" s="253">
        <f t="shared" si="6"/>
        <v>0</v>
      </c>
    </row>
    <row r="140" spans="1:5" s="47" customFormat="1" ht="12" customHeight="1" thickBot="1">
      <c r="A140" s="177" t="s">
        <v>98</v>
      </c>
      <c r="B140" s="5" t="s">
        <v>327</v>
      </c>
      <c r="C140" s="139"/>
      <c r="D140" s="215"/>
      <c r="E140" s="253">
        <f t="shared" si="6"/>
        <v>0</v>
      </c>
    </row>
    <row r="141" spans="1:11" ht="12" customHeight="1" thickBot="1">
      <c r="A141" s="25" t="s">
        <v>9</v>
      </c>
      <c r="B141" s="50" t="s">
        <v>382</v>
      </c>
      <c r="C141" s="144">
        <f>+C142+C143+C145+C146+C144</f>
        <v>239511</v>
      </c>
      <c r="D141" s="217">
        <f>+D142+D143+D145+D146+D144</f>
        <v>0</v>
      </c>
      <c r="E141" s="180">
        <f>+E142+E143+E145+E146+E144</f>
        <v>239511</v>
      </c>
      <c r="K141" s="76"/>
    </row>
    <row r="142" spans="1:5" ht="12.75">
      <c r="A142" s="168" t="s">
        <v>55</v>
      </c>
      <c r="B142" s="7" t="s">
        <v>266</v>
      </c>
      <c r="C142" s="139"/>
      <c r="D142" s="215"/>
      <c r="E142" s="253">
        <f>C142+D142</f>
        <v>0</v>
      </c>
    </row>
    <row r="143" spans="1:5" ht="12" customHeight="1">
      <c r="A143" s="168" t="s">
        <v>56</v>
      </c>
      <c r="B143" s="7" t="s">
        <v>267</v>
      </c>
      <c r="C143" s="139"/>
      <c r="D143" s="215"/>
      <c r="E143" s="253">
        <f>C143+D143</f>
        <v>0</v>
      </c>
    </row>
    <row r="144" spans="1:5" ht="12" customHeight="1">
      <c r="A144" s="168" t="s">
        <v>180</v>
      </c>
      <c r="B144" s="7" t="s">
        <v>381</v>
      </c>
      <c r="C144" s="139">
        <v>239511</v>
      </c>
      <c r="D144" s="215"/>
      <c r="E144" s="253">
        <f>C144+D144</f>
        <v>239511</v>
      </c>
    </row>
    <row r="145" spans="1:5" s="47" customFormat="1" ht="12" customHeight="1">
      <c r="A145" s="168" t="s">
        <v>181</v>
      </c>
      <c r="B145" s="7" t="s">
        <v>336</v>
      </c>
      <c r="C145" s="139"/>
      <c r="D145" s="215"/>
      <c r="E145" s="253">
        <f>C145+D145</f>
        <v>0</v>
      </c>
    </row>
    <row r="146" spans="1:5" s="47" customFormat="1" ht="12" customHeight="1" thickBot="1">
      <c r="A146" s="177" t="s">
        <v>182</v>
      </c>
      <c r="B146" s="5" t="s">
        <v>286</v>
      </c>
      <c r="C146" s="139"/>
      <c r="D146" s="215"/>
      <c r="E146" s="253">
        <f>C146+D146</f>
        <v>0</v>
      </c>
    </row>
    <row r="147" spans="1:5" s="47" customFormat="1" ht="12" customHeight="1" thickBot="1">
      <c r="A147" s="25" t="s">
        <v>10</v>
      </c>
      <c r="B147" s="50" t="s">
        <v>337</v>
      </c>
      <c r="C147" s="205">
        <f>+C148+C149+C150+C151+C152</f>
        <v>0</v>
      </c>
      <c r="D147" s="218">
        <f>+D148+D149+D150+D151+D152</f>
        <v>0</v>
      </c>
      <c r="E147" s="200">
        <f>+E148+E149+E150+E151+E152</f>
        <v>0</v>
      </c>
    </row>
    <row r="148" spans="1:5" s="47" customFormat="1" ht="12" customHeight="1">
      <c r="A148" s="168" t="s">
        <v>57</v>
      </c>
      <c r="B148" s="7" t="s">
        <v>332</v>
      </c>
      <c r="C148" s="139"/>
      <c r="D148" s="215"/>
      <c r="E148" s="253">
        <f aca="true" t="shared" si="7" ref="E148:E154">C148+D148</f>
        <v>0</v>
      </c>
    </row>
    <row r="149" spans="1:5" s="47" customFormat="1" ht="12" customHeight="1">
      <c r="A149" s="168" t="s">
        <v>58</v>
      </c>
      <c r="B149" s="7" t="s">
        <v>339</v>
      </c>
      <c r="C149" s="139"/>
      <c r="D149" s="215"/>
      <c r="E149" s="253">
        <f t="shared" si="7"/>
        <v>0</v>
      </c>
    </row>
    <row r="150" spans="1:5" s="47" customFormat="1" ht="12" customHeight="1">
      <c r="A150" s="168" t="s">
        <v>192</v>
      </c>
      <c r="B150" s="7" t="s">
        <v>334</v>
      </c>
      <c r="C150" s="139"/>
      <c r="D150" s="215"/>
      <c r="E150" s="253">
        <f t="shared" si="7"/>
        <v>0</v>
      </c>
    </row>
    <row r="151" spans="1:5" s="47" customFormat="1" ht="12" customHeight="1">
      <c r="A151" s="168" t="s">
        <v>193</v>
      </c>
      <c r="B151" s="7" t="s">
        <v>379</v>
      </c>
      <c r="C151" s="139"/>
      <c r="D151" s="215"/>
      <c r="E151" s="253">
        <f t="shared" si="7"/>
        <v>0</v>
      </c>
    </row>
    <row r="152" spans="1:5" ht="12.75" customHeight="1" thickBot="1">
      <c r="A152" s="177" t="s">
        <v>338</v>
      </c>
      <c r="B152" s="5" t="s">
        <v>341</v>
      </c>
      <c r="C152" s="141"/>
      <c r="D152" s="216"/>
      <c r="E152" s="254">
        <f t="shared" si="7"/>
        <v>0</v>
      </c>
    </row>
    <row r="153" spans="1:5" ht="12.75" customHeight="1" thickBot="1">
      <c r="A153" s="197" t="s">
        <v>11</v>
      </c>
      <c r="B153" s="50" t="s">
        <v>342</v>
      </c>
      <c r="C153" s="206"/>
      <c r="D153" s="219"/>
      <c r="E153" s="200">
        <f t="shared" si="7"/>
        <v>0</v>
      </c>
    </row>
    <row r="154" spans="1:5" ht="12.75" customHeight="1" thickBot="1">
      <c r="A154" s="197" t="s">
        <v>12</v>
      </c>
      <c r="B154" s="50" t="s">
        <v>343</v>
      </c>
      <c r="C154" s="206"/>
      <c r="D154" s="219"/>
      <c r="E154" s="200">
        <f t="shared" si="7"/>
        <v>0</v>
      </c>
    </row>
    <row r="155" spans="1:5" ht="12" customHeight="1" thickBot="1">
      <c r="A155" s="25" t="s">
        <v>13</v>
      </c>
      <c r="B155" s="50" t="s">
        <v>345</v>
      </c>
      <c r="C155" s="207">
        <f>+C130+C134+C141+C147+C153+C154</f>
        <v>239511</v>
      </c>
      <c r="D155" s="220">
        <f>+D130+D134+D141+D147+D153+D154</f>
        <v>0</v>
      </c>
      <c r="E155" s="201">
        <f>+E130+E134+E141+E147+E153+E154</f>
        <v>239511</v>
      </c>
    </row>
    <row r="156" spans="1:5" ht="15" customHeight="1" thickBot="1">
      <c r="A156" s="179" t="s">
        <v>14</v>
      </c>
      <c r="B156" s="125" t="s">
        <v>344</v>
      </c>
      <c r="C156" s="207">
        <f>+C129+C155</f>
        <v>577742</v>
      </c>
      <c r="D156" s="220">
        <f>+D129+D155</f>
        <v>439155</v>
      </c>
      <c r="E156" s="201">
        <f>+E129+E155</f>
        <v>1016897</v>
      </c>
    </row>
    <row r="157" spans="1:5" ht="13.5" thickBot="1">
      <c r="A157" s="128"/>
      <c r="B157" s="129"/>
      <c r="C157" s="130"/>
      <c r="D157" s="130"/>
      <c r="E157" s="130"/>
    </row>
    <row r="158" spans="1:5" ht="15" customHeight="1" thickBot="1">
      <c r="A158" s="74" t="s">
        <v>380</v>
      </c>
      <c r="B158" s="75"/>
      <c r="C158" s="251">
        <v>14</v>
      </c>
      <c r="D158" s="251"/>
      <c r="E158" s="260">
        <f>C158+D158</f>
        <v>14</v>
      </c>
    </row>
    <row r="159" spans="1:5" ht="14.25" customHeight="1" thickBot="1">
      <c r="A159" s="74" t="s">
        <v>119</v>
      </c>
      <c r="B159" s="75"/>
      <c r="C159" s="251">
        <v>78</v>
      </c>
      <c r="D159" s="251">
        <v>265</v>
      </c>
      <c r="E159" s="260">
        <f>C159+D159</f>
        <v>343</v>
      </c>
    </row>
  </sheetData>
  <sheetProtection formatCells="0"/>
  <mergeCells count="4">
    <mergeCell ref="B3:D3"/>
    <mergeCell ref="B4:D4"/>
    <mergeCell ref="A8:E8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2016-04-26T08:31:10Z</cp:lastPrinted>
  <dcterms:created xsi:type="dcterms:W3CDTF">1999-10-30T10:30:45Z</dcterms:created>
  <dcterms:modified xsi:type="dcterms:W3CDTF">2016-05-02T10:18:53Z</dcterms:modified>
  <cp:category/>
  <cp:version/>
  <cp:contentType/>
  <cp:contentStatus/>
</cp:coreProperties>
</file>