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0" yWindow="0" windowWidth="20160" windowHeight="7305" firstSheet="14" activeTab="2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17.sz.mell" sheetId="30" r:id="rId21"/>
    <sheet name="18. sz.mell" sheetId="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4">'11.sz.mell'!$A$1:$O$24</definedName>
    <definedName name="_xlnm.Print_Area" localSheetId="16">'13.sz.mell'!$A$1:$J$9</definedName>
    <definedName name="_xlnm.Print_Area" localSheetId="18">'15.sz.mell'!$A$1:$F$28</definedName>
    <definedName name="_xlnm.Print_Area" localSheetId="19">'16.sz.mell'!$A$1:$I$9</definedName>
    <definedName name="_xlnm.Print_Area" localSheetId="20">'17.sz.mell'!$A$1:$C$31</definedName>
    <definedName name="_xlnm.Print_Area" localSheetId="21">'18. sz.mell'!$A$1:$E$25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[1]Háttéradatok!$C$29:$AG$32</definedName>
    <definedName name="xxxxxx_15">[1]Háttéradatok!$C$29:$AG$32</definedName>
    <definedName name="xxxxxx_16">[1]Háttéradatok!$C$29:$AG$32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O6" i="23"/>
  <c r="H43" i="15"/>
  <c r="H40"/>
  <c r="H39"/>
  <c r="H23"/>
  <c r="H22"/>
  <c r="H13"/>
  <c r="H14"/>
  <c r="G13" i="11"/>
  <c r="C13"/>
  <c r="E11" i="32"/>
  <c r="F5"/>
  <c r="I18" i="6"/>
  <c r="J18"/>
  <c r="E18"/>
  <c r="I20"/>
  <c r="J20"/>
  <c r="I19"/>
  <c r="J19"/>
  <c r="K19"/>
  <c r="J12"/>
  <c r="K7"/>
  <c r="E12"/>
  <c r="F6"/>
  <c r="J20" i="5"/>
  <c r="J13"/>
  <c r="E19"/>
  <c r="E13"/>
  <c r="G98" i="1"/>
  <c r="F107"/>
  <c r="F113" s="1"/>
  <c r="F106"/>
  <c r="F96"/>
  <c r="G88"/>
  <c r="G89"/>
  <c r="G90"/>
  <c r="G91"/>
  <c r="G92"/>
  <c r="G93"/>
  <c r="G94"/>
  <c r="G84"/>
  <c r="G85"/>
  <c r="G87"/>
  <c r="G83"/>
  <c r="G82"/>
  <c r="G56"/>
  <c r="F22"/>
  <c r="G40"/>
  <c r="F31"/>
  <c r="F12"/>
  <c r="G10"/>
  <c r="I97" i="14"/>
  <c r="H57"/>
  <c r="H44"/>
  <c r="I28"/>
  <c r="G12"/>
  <c r="H33"/>
  <c r="H12"/>
  <c r="H95"/>
  <c r="I86"/>
  <c r="F22" i="21"/>
  <c r="F23"/>
  <c r="F7" i="25" l="1"/>
  <c r="F6"/>
  <c r="D8"/>
  <c r="D18" s="1"/>
  <c r="E8"/>
  <c r="J7" i="29"/>
  <c r="C9"/>
  <c r="H17" i="26"/>
  <c r="I17"/>
  <c r="J17"/>
  <c r="F17"/>
  <c r="E17"/>
  <c r="D17"/>
  <c r="C17"/>
  <c r="E112" i="14"/>
  <c r="G112"/>
  <c r="E105"/>
  <c r="G105"/>
  <c r="H105"/>
  <c r="I109"/>
  <c r="I96"/>
  <c r="G92"/>
  <c r="G85" s="1"/>
  <c r="G95" s="1"/>
  <c r="G106" s="1"/>
  <c r="G113" s="1"/>
  <c r="H92"/>
  <c r="E92"/>
  <c r="D92"/>
  <c r="D85" s="1"/>
  <c r="H45"/>
  <c r="H31"/>
  <c r="G24"/>
  <c r="I24" s="1"/>
  <c r="H14"/>
  <c r="H22"/>
  <c r="H70" s="1"/>
  <c r="H76" s="1"/>
  <c r="F81"/>
  <c r="I81" s="1"/>
  <c r="D10" i="11"/>
  <c r="E10"/>
  <c r="G10"/>
  <c r="H10"/>
  <c r="D14"/>
  <c r="D18" s="1"/>
  <c r="F14"/>
  <c r="G14" s="1"/>
  <c r="H14"/>
  <c r="B18"/>
  <c r="B10"/>
  <c r="J7"/>
  <c r="J6"/>
  <c r="D9"/>
  <c r="F9"/>
  <c r="H9"/>
  <c r="B9"/>
  <c r="G17" i="7"/>
  <c r="G18"/>
  <c r="G19"/>
  <c r="G20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2"/>
  <c r="G53"/>
  <c r="G54"/>
  <c r="G7"/>
  <c r="G8"/>
  <c r="G9"/>
  <c r="G10"/>
  <c r="G11"/>
  <c r="G12"/>
  <c r="G13"/>
  <c r="G14"/>
  <c r="G15"/>
  <c r="G16"/>
  <c r="G6"/>
  <c r="G5"/>
  <c r="I19" i="5"/>
  <c r="J19"/>
  <c r="K18"/>
  <c r="K17"/>
  <c r="I13"/>
  <c r="K7"/>
  <c r="K8"/>
  <c r="K9"/>
  <c r="K10"/>
  <c r="K11"/>
  <c r="K6"/>
  <c r="E20"/>
  <c r="D19"/>
  <c r="D20" s="1"/>
  <c r="C19"/>
  <c r="F19" s="1"/>
  <c r="F17"/>
  <c r="F16"/>
  <c r="F7"/>
  <c r="F8"/>
  <c r="F9"/>
  <c r="F10"/>
  <c r="G111" i="1"/>
  <c r="G110"/>
  <c r="G97"/>
  <c r="G73"/>
  <c r="G72"/>
  <c r="E76"/>
  <c r="E118" s="1"/>
  <c r="F76"/>
  <c r="F118" s="1"/>
  <c r="E57"/>
  <c r="F57"/>
  <c r="E66"/>
  <c r="F66"/>
  <c r="E69"/>
  <c r="F69"/>
  <c r="G65"/>
  <c r="G51"/>
  <c r="G48"/>
  <c r="G47"/>
  <c r="G46"/>
  <c r="G32"/>
  <c r="G38"/>
  <c r="G36"/>
  <c r="G34"/>
  <c r="G28"/>
  <c r="G24"/>
  <c r="G20"/>
  <c r="G19"/>
  <c r="G18"/>
  <c r="G7"/>
  <c r="G8"/>
  <c r="G9"/>
  <c r="G6"/>
  <c r="J8" i="29"/>
  <c r="J6"/>
  <c r="J5"/>
  <c r="J4"/>
  <c r="H38" i="15"/>
  <c r="H35"/>
  <c r="H32"/>
  <c r="H28"/>
  <c r="H29"/>
  <c r="H26"/>
  <c r="H25"/>
  <c r="F21"/>
  <c r="H20"/>
  <c r="H17"/>
  <c r="H16"/>
  <c r="H15"/>
  <c r="F15"/>
  <c r="F12"/>
  <c r="H11"/>
  <c r="H10"/>
  <c r="H8"/>
  <c r="H7"/>
  <c r="F15" i="11"/>
  <c r="D15"/>
  <c r="F16"/>
  <c r="D16"/>
  <c r="B16"/>
  <c r="J12"/>
  <c r="G12" s="1"/>
  <c r="G7"/>
  <c r="J11"/>
  <c r="G11" s="1"/>
  <c r="H13" i="5"/>
  <c r="K13" s="1"/>
  <c r="D12" i="6"/>
  <c r="C13" i="5"/>
  <c r="F13" s="1"/>
  <c r="H19"/>
  <c r="K19" s="1"/>
  <c r="K6" i="6"/>
  <c r="F15"/>
  <c r="F14"/>
  <c r="I20" i="5"/>
  <c r="D21" i="28"/>
  <c r="C13"/>
  <c r="H12" i="21"/>
  <c r="H11"/>
  <c r="H10"/>
  <c r="H8"/>
  <c r="H7"/>
  <c r="H6"/>
  <c r="G49" i="17"/>
  <c r="G54" s="1"/>
  <c r="G57" s="1"/>
  <c r="G40"/>
  <c r="G41" s="1"/>
  <c r="G33"/>
  <c r="G42"/>
  <c r="G45" i="14"/>
  <c r="G75"/>
  <c r="G14"/>
  <c r="G22"/>
  <c r="E86" i="1"/>
  <c r="E45"/>
  <c r="G66"/>
  <c r="E31"/>
  <c r="E14"/>
  <c r="E12"/>
  <c r="D27" i="28"/>
  <c r="E27" s="1"/>
  <c r="F27" s="1"/>
  <c r="D14"/>
  <c r="E14" s="1"/>
  <c r="F14" s="1"/>
  <c r="D86" i="1"/>
  <c r="G86" s="1"/>
  <c r="G70" i="14" l="1"/>
  <c r="G76" s="1"/>
  <c r="G31"/>
  <c r="D18" i="6"/>
  <c r="D20"/>
  <c r="F12"/>
  <c r="F10" i="11"/>
  <c r="F70" i="1"/>
  <c r="F117" s="1"/>
  <c r="J9" i="11"/>
  <c r="I9" s="1"/>
  <c r="E18" i="25"/>
  <c r="H106" i="14"/>
  <c r="H113" s="1"/>
  <c r="F18" i="11"/>
  <c r="E22" i="1"/>
  <c r="E70" s="1"/>
  <c r="E77" s="1"/>
  <c r="E107"/>
  <c r="E21" i="28"/>
  <c r="J16" i="11"/>
  <c r="E16" s="1"/>
  <c r="C12"/>
  <c r="E12"/>
  <c r="E11"/>
  <c r="C11"/>
  <c r="H20" i="5"/>
  <c r="K20" s="1"/>
  <c r="C20"/>
  <c r="F20" s="1"/>
  <c r="E96" i="1"/>
  <c r="F77" l="1"/>
  <c r="C9" i="11"/>
  <c r="G9"/>
  <c r="E113" i="1"/>
  <c r="E117"/>
  <c r="C16" i="11"/>
  <c r="F21" i="28"/>
  <c r="F26" s="1"/>
  <c r="G16" i="11"/>
  <c r="F38" i="17"/>
  <c r="I38" s="1"/>
  <c r="F39"/>
  <c r="I39" s="1"/>
  <c r="F45"/>
  <c r="I45" s="1"/>
  <c r="F46"/>
  <c r="I46" s="1"/>
  <c r="F44"/>
  <c r="I44" s="1"/>
  <c r="F51" i="7"/>
  <c r="G51" s="1"/>
  <c r="F22" i="28" l="1"/>
  <c r="F31" i="7"/>
  <c r="G31" s="1"/>
  <c r="D14" i="1"/>
  <c r="G14" s="1"/>
  <c r="E23" i="21"/>
  <c r="H23" s="1"/>
  <c r="E22"/>
  <c r="H22" s="1"/>
  <c r="E21" l="1"/>
  <c r="E18"/>
  <c r="E15"/>
  <c r="E9"/>
  <c r="H9" s="1"/>
  <c r="E44" i="15"/>
  <c r="H44" s="1"/>
  <c r="E36" l="1"/>
  <c r="H36" s="1"/>
  <c r="E33"/>
  <c r="H33" s="1"/>
  <c r="E30"/>
  <c r="H30" s="1"/>
  <c r="E27"/>
  <c r="E24"/>
  <c r="H24" s="1"/>
  <c r="E18"/>
  <c r="H18" s="1"/>
  <c r="E12"/>
  <c r="H12" s="1"/>
  <c r="E9"/>
  <c r="H9" s="1"/>
  <c r="E6"/>
  <c r="H6" s="1"/>
  <c r="E42"/>
  <c r="E21" l="1"/>
  <c r="H21" s="1"/>
  <c r="E85" i="14"/>
  <c r="E72"/>
  <c r="D96" i="1" l="1"/>
  <c r="G96" s="1"/>
  <c r="D33"/>
  <c r="G33" s="1"/>
  <c r="E22" i="28" l="1"/>
  <c r="E26" s="1"/>
  <c r="D9" i="29"/>
  <c r="E9"/>
  <c r="F9"/>
  <c r="J9"/>
  <c r="H18" i="11" l="1"/>
  <c r="I6"/>
  <c r="C6"/>
  <c r="F6" i="14" l="1"/>
  <c r="E95"/>
  <c r="E106" s="1"/>
  <c r="E113" s="1"/>
  <c r="E75"/>
  <c r="E66"/>
  <c r="E57"/>
  <c r="E45"/>
  <c r="F7"/>
  <c r="F8"/>
  <c r="F9"/>
  <c r="F10"/>
  <c r="F11"/>
  <c r="F13"/>
  <c r="F15"/>
  <c r="F16"/>
  <c r="F17"/>
  <c r="F18"/>
  <c r="I18" s="1"/>
  <c r="F19"/>
  <c r="I19" s="1"/>
  <c r="F20"/>
  <c r="I20" s="1"/>
  <c r="F21"/>
  <c r="F23"/>
  <c r="F25"/>
  <c r="F26"/>
  <c r="F27"/>
  <c r="F29"/>
  <c r="F30"/>
  <c r="F32"/>
  <c r="I32" s="1"/>
  <c r="F34"/>
  <c r="I34" s="1"/>
  <c r="F35"/>
  <c r="I35" s="1"/>
  <c r="F36"/>
  <c r="I36" s="1"/>
  <c r="F38"/>
  <c r="I38" s="1"/>
  <c r="F39"/>
  <c r="I39" s="1"/>
  <c r="F40"/>
  <c r="I40" s="1"/>
  <c r="F42"/>
  <c r="F43"/>
  <c r="F44"/>
  <c r="F46"/>
  <c r="I46" s="1"/>
  <c r="F47"/>
  <c r="I47" s="1"/>
  <c r="F48"/>
  <c r="I48" s="1"/>
  <c r="F49"/>
  <c r="F50"/>
  <c r="F51"/>
  <c r="I51" s="1"/>
  <c r="F52"/>
  <c r="F53"/>
  <c r="F54"/>
  <c r="F55"/>
  <c r="F56"/>
  <c r="F58"/>
  <c r="F59"/>
  <c r="F60"/>
  <c r="F61"/>
  <c r="F62"/>
  <c r="F64"/>
  <c r="F65"/>
  <c r="I65" s="1"/>
  <c r="F67"/>
  <c r="F68"/>
  <c r="F71"/>
  <c r="F73"/>
  <c r="I73" s="1"/>
  <c r="F74"/>
  <c r="F77"/>
  <c r="F82"/>
  <c r="I82" s="1"/>
  <c r="F83"/>
  <c r="I83" s="1"/>
  <c r="F84"/>
  <c r="I84" s="1"/>
  <c r="F86"/>
  <c r="F87"/>
  <c r="F88"/>
  <c r="F89"/>
  <c r="I89" s="1"/>
  <c r="F90"/>
  <c r="F91"/>
  <c r="F93"/>
  <c r="F97"/>
  <c r="F99"/>
  <c r="F100"/>
  <c r="F101"/>
  <c r="F102"/>
  <c r="F103"/>
  <c r="F104"/>
  <c r="F108"/>
  <c r="F110"/>
  <c r="I110" s="1"/>
  <c r="F111"/>
  <c r="E12"/>
  <c r="I93" l="1"/>
  <c r="F72"/>
  <c r="I72" s="1"/>
  <c r="E22"/>
  <c r="F37"/>
  <c r="I37" s="1"/>
  <c r="F19" i="8"/>
  <c r="F20" s="1"/>
  <c r="G19"/>
  <c r="G20" s="1"/>
  <c r="H19"/>
  <c r="H20" s="1"/>
  <c r="I19"/>
  <c r="I20" s="1"/>
  <c r="J19"/>
  <c r="J20" s="1"/>
  <c r="K19"/>
  <c r="K20" s="1"/>
  <c r="L19"/>
  <c r="L20" s="1"/>
  <c r="E19"/>
  <c r="E20" s="1"/>
  <c r="F14" i="14"/>
  <c r="I14" s="1"/>
  <c r="I22" s="1"/>
  <c r="F55" i="7"/>
  <c r="G55" s="1"/>
  <c r="D37" i="1"/>
  <c r="G37" s="1"/>
  <c r="D12"/>
  <c r="D22" l="1"/>
  <c r="G22" s="1"/>
  <c r="E70" i="14"/>
  <c r="H19" i="6"/>
  <c r="H12"/>
  <c r="K12" s="1"/>
  <c r="K18" s="1"/>
  <c r="G7"/>
  <c r="G8"/>
  <c r="G6"/>
  <c r="E76" i="14" l="1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F11" s="1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F94" i="14" l="1"/>
  <c r="F92" s="1"/>
  <c r="I92" s="1"/>
  <c r="E37" i="17" l="1"/>
  <c r="D37"/>
  <c r="F37" l="1"/>
  <c r="F85" i="14"/>
  <c r="I85" s="1"/>
  <c r="D22" i="28"/>
  <c r="D26" s="1"/>
  <c r="C26"/>
  <c r="F13"/>
  <c r="F15" s="1"/>
  <c r="E15"/>
  <c r="D13"/>
  <c r="D15" s="1"/>
  <c r="C15"/>
  <c r="G17" i="26"/>
  <c r="C17" i="25"/>
  <c r="C8"/>
  <c r="C18" l="1"/>
  <c r="F8"/>
  <c r="F18" s="1"/>
  <c r="F40" i="17"/>
  <c r="I40" s="1"/>
  <c r="I37"/>
  <c r="C28" i="28"/>
  <c r="H9" i="24"/>
  <c r="G9"/>
  <c r="F9"/>
  <c r="E9"/>
  <c r="B9"/>
  <c r="I9"/>
  <c r="D9"/>
  <c r="D107" i="14" s="1"/>
  <c r="F107" l="1"/>
  <c r="F112" s="1"/>
  <c r="I112" s="1"/>
  <c r="D112"/>
  <c r="F28" i="28"/>
  <c r="E28"/>
  <c r="D28"/>
  <c r="N23" i="23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L12"/>
  <c r="K12"/>
  <c r="J12"/>
  <c r="I12"/>
  <c r="H12"/>
  <c r="G12"/>
  <c r="F12"/>
  <c r="E12"/>
  <c r="D12"/>
  <c r="C12"/>
  <c r="O11"/>
  <c r="O10"/>
  <c r="O9"/>
  <c r="O8"/>
  <c r="O7"/>
  <c r="O12" l="1"/>
  <c r="M24"/>
  <c r="H24"/>
  <c r="E24"/>
  <c r="G24"/>
  <c r="I24"/>
  <c r="D24"/>
  <c r="L24"/>
  <c r="F24"/>
  <c r="J24"/>
  <c r="K24"/>
  <c r="N24"/>
  <c r="O23"/>
  <c r="C24"/>
  <c r="E56" i="17"/>
  <c r="D56"/>
  <c r="F55"/>
  <c r="F56" s="1"/>
  <c r="E53"/>
  <c r="D53"/>
  <c r="F52"/>
  <c r="F51"/>
  <c r="F50"/>
  <c r="E49"/>
  <c r="D49"/>
  <c r="F48"/>
  <c r="F47"/>
  <c r="F36"/>
  <c r="F35"/>
  <c r="E34"/>
  <c r="E40" s="1"/>
  <c r="E41" s="1"/>
  <c r="D34"/>
  <c r="D40" s="1"/>
  <c r="F32"/>
  <c r="F31"/>
  <c r="F30"/>
  <c r="F28"/>
  <c r="I28" s="1"/>
  <c r="F27"/>
  <c r="F26"/>
  <c r="F25"/>
  <c r="F24"/>
  <c r="F23"/>
  <c r="F22"/>
  <c r="F21"/>
  <c r="F20"/>
  <c r="F19"/>
  <c r="E18"/>
  <c r="E29" s="1"/>
  <c r="D18"/>
  <c r="D29" s="1"/>
  <c r="F17"/>
  <c r="F16"/>
  <c r="E15"/>
  <c r="D15"/>
  <c r="F14"/>
  <c r="F13"/>
  <c r="F12"/>
  <c r="F11"/>
  <c r="E10"/>
  <c r="D10"/>
  <c r="F9"/>
  <c r="F8"/>
  <c r="F7"/>
  <c r="F6"/>
  <c r="D98" i="14"/>
  <c r="D69"/>
  <c r="F69" s="1"/>
  <c r="D66"/>
  <c r="D63"/>
  <c r="F63" s="1"/>
  <c r="D57"/>
  <c r="D41"/>
  <c r="F41" s="1"/>
  <c r="F33"/>
  <c r="I33" s="1"/>
  <c r="D24"/>
  <c r="D12"/>
  <c r="F12" s="1"/>
  <c r="C33" i="13"/>
  <c r="B33"/>
  <c r="B32"/>
  <c r="C24"/>
  <c r="B24"/>
  <c r="C15"/>
  <c r="B15"/>
  <c r="B15" i="11"/>
  <c r="F98" i="14" l="1"/>
  <c r="F105" s="1"/>
  <c r="I105" s="1"/>
  <c r="D105"/>
  <c r="C15" i="11"/>
  <c r="G15"/>
  <c r="E15"/>
  <c r="F33" i="13"/>
  <c r="E54" i="17"/>
  <c r="E57" s="1"/>
  <c r="F57" i="14"/>
  <c r="I57" s="1"/>
  <c r="F66"/>
  <c r="I66" s="1"/>
  <c r="D41" i="17"/>
  <c r="F41" s="1"/>
  <c r="I41" s="1"/>
  <c r="D31" i="14"/>
  <c r="F31" s="1"/>
  <c r="I31" s="1"/>
  <c r="O24" i="23"/>
  <c r="D95" i="14"/>
  <c r="D75"/>
  <c r="F75" s="1"/>
  <c r="I75" s="1"/>
  <c r="F15" i="13"/>
  <c r="D22" i="14" s="1"/>
  <c r="D45"/>
  <c r="F49" i="17"/>
  <c r="I49" s="1"/>
  <c r="F18"/>
  <c r="F29" s="1"/>
  <c r="F34"/>
  <c r="F53"/>
  <c r="F15"/>
  <c r="D54"/>
  <c r="D33"/>
  <c r="F10"/>
  <c r="E33"/>
  <c r="E42" s="1"/>
  <c r="J10" i="11"/>
  <c r="I10" s="1"/>
  <c r="F95" i="14" l="1"/>
  <c r="D106"/>
  <c r="D42" i="17"/>
  <c r="F42" s="1"/>
  <c r="I42" s="1"/>
  <c r="F22" i="14"/>
  <c r="D57" i="17"/>
  <c r="F45" i="14"/>
  <c r="I45" s="1"/>
  <c r="D70"/>
  <c r="F54" i="17"/>
  <c r="I54" s="1"/>
  <c r="F33"/>
  <c r="I33" s="1"/>
  <c r="I95" i="14" l="1"/>
  <c r="F106"/>
  <c r="F57" i="17"/>
  <c r="I57" s="1"/>
  <c r="D76" i="14"/>
  <c r="F70"/>
  <c r="I70" s="1"/>
  <c r="F76" l="1"/>
  <c r="I76" s="1"/>
  <c r="I106" l="1"/>
  <c r="D113"/>
  <c r="F113" s="1"/>
  <c r="I113" s="1"/>
  <c r="F56" i="7"/>
  <c r="G56" s="1"/>
  <c r="H17" i="6"/>
  <c r="H18" s="1"/>
  <c r="C12"/>
  <c r="C17" l="1"/>
  <c r="C18" s="1"/>
  <c r="D112" i="1"/>
  <c r="G112" s="1"/>
  <c r="D106"/>
  <c r="G106" s="1"/>
  <c r="D80"/>
  <c r="D69"/>
  <c r="D66"/>
  <c r="D63"/>
  <c r="D57"/>
  <c r="G57" s="1"/>
  <c r="D31"/>
  <c r="G31" s="1"/>
  <c r="F17" i="6" l="1"/>
  <c r="C20"/>
  <c r="D45" i="1"/>
  <c r="G45" s="1"/>
  <c r="H20" i="6"/>
  <c r="D76" i="1"/>
  <c r="G76" s="1"/>
  <c r="G118" s="1"/>
  <c r="D107"/>
  <c r="G107" s="1"/>
  <c r="F18" i="6" l="1"/>
  <c r="K20"/>
  <c r="F20"/>
  <c r="D113" i="1"/>
  <c r="G113" s="1"/>
  <c r="D118"/>
  <c r="D70"/>
  <c r="G70" s="1"/>
  <c r="G117" s="1"/>
  <c r="D77" l="1"/>
  <c r="G77" s="1"/>
  <c r="D117"/>
  <c r="J18" i="11"/>
  <c r="E18" s="1"/>
  <c r="C14"/>
  <c r="C18" l="1"/>
  <c r="G18"/>
  <c r="I18"/>
</calcChain>
</file>

<file path=xl/sharedStrings.xml><?xml version="1.0" encoding="utf-8"?>
<sst xmlns="http://schemas.openxmlformats.org/spreadsheetml/2006/main" count="1760" uniqueCount="749">
  <si>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</si>
  <si>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</si>
  <si>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</si>
  <si>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</si>
  <si>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</si>
  <si>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</si>
  <si>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</si>
  <si>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</si>
  <si>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</si>
  <si>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</si>
  <si>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</si>
  <si>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</si>
  <si>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</si>
  <si>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</si>
  <si>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</si>
  <si>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</si>
  <si>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</si>
  <si>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</si>
  <si>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</si>
  <si>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</si>
  <si>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</si>
  <si>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</si>
  <si>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</si>
  <si>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</si>
  <si>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</si>
  <si>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</si>
  <si>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</si>
  <si>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</si>
  <si>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</si>
  <si>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</si>
  <si>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</si>
  <si>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</si>
  <si>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</si>
  <si>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</si>
  <si>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</si>
  <si>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</si>
  <si>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</si>
  <si>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</si>
  <si>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</si>
  <si>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</si>
  <si>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</si>
  <si>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</si>
  <si>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</si>
  <si>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</si>
  <si>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</si>
  <si>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</si>
  <si>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</si>
  <si>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</si>
  <si>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</si>
  <si>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</si>
  <si>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</si>
  <si>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</si>
  <si>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</si>
  <si>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</si>
  <si>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</si>
  <si>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</si>
  <si>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</si>
  <si>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</si>
  <si>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</si>
  <si>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</si>
  <si>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</si>
  <si>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</si>
  <si>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</si>
  <si>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</si>
  <si>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</si>
  <si>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</si>
  <si>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</si>
  <si>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</si>
  <si>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</si>
  <si>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</si>
  <si>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</si>
  <si>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</si>
  <si>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</si>
  <si>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</si>
  <si>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</si>
  <si>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</si>
  <si>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</si>
  <si>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</si>
  <si>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</si>
  <si>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</si>
  <si>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</si>
  <si>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</si>
  <si>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</si>
  <si>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</si>
  <si>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</si>
  <si>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</si>
  <si>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</si>
  <si>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</si>
  <si>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</si>
  <si>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</si>
  <si>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</si>
  <si>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</si>
  <si>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</si>
  <si>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</si>
  <si>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</si>
  <si>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</si>
  <si>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</si>
  <si>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</si>
  <si>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</si>
  <si>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</si>
  <si>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</si>
  <si>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</si>
  <si>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</si>
  <si>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</si>
  <si>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</si>
  <si>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</si>
  <si>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</si>
  <si>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</si>
  <si>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</si>
  <si>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</si>
  <si>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</si>
  <si>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</si>
  <si>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</si>
  <si>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</si>
  <si>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</si>
  <si>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</si>
  <si>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</si>
  <si>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</si>
  <si>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</si>
  <si>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</si>
  <si>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</si>
  <si>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</si>
  <si>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</si>
  <si>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</si>
  <si>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</si>
  <si>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</si>
  <si>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</si>
  <si>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</si>
  <si>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</si>
  <si>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</si>
  <si>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</si>
  <si>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</si>
  <si>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</si>
  <si>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</si>
  <si>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</si>
  <si>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</si>
  <si>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</si>
  <si>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</si>
  <si>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</si>
  <si>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</si>
  <si>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</si>
  <si>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</si>
  <si>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</si>
  <si>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</si>
  <si>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</si>
  <si>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</si>
  <si>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</si>
  <si>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</si>
  <si>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</si>
  <si>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</si>
  <si>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</si>
  <si>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</si>
  <si>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</si>
  <si>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</si>
  <si>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</si>
  <si>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</si>
  <si>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</si>
  <si>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</si>
  <si>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</si>
  <si>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</si>
  <si>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</si>
  <si>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</si>
  <si>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</si>
  <si>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</si>
  <si>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</si>
  <si>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</si>
  <si>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</si>
  <si>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</si>
  <si>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</si>
  <si>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</si>
  <si>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</si>
  <si>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</si>
  <si>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</si>
  <si>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</si>
  <si>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</si>
  <si>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</si>
  <si>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</si>
  <si>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</si>
  <si>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</si>
  <si>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</si>
  <si>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</si>
  <si>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</si>
  <si>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</si>
  <si>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</si>
  <si>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</si>
  <si>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</si>
  <si>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</si>
  <si>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</si>
  <si>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</si>
  <si>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</si>
  <si>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</si>
  <si>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</si>
  <si>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</si>
  <si>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</si>
  <si>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</si>
  <si>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</si>
  <si>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</si>
  <si>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</si>
  <si>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</si>
  <si>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</si>
  <si>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</si>
  <si>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</si>
  <si>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</si>
  <si>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</si>
  <si>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</si>
  <si>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</si>
  <si>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</si>
  <si>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</si>
  <si>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</si>
  <si>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</si>
  <si>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</si>
  <si>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</si>
  <si>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</si>
  <si>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</si>
  <si>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</si>
  <si>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</si>
  <si>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</si>
  <si>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</si>
  <si>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</si>
  <si>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</si>
  <si>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</si>
  <si>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</si>
  <si>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</si>
  <si>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</si>
  <si>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</si>
  <si>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</si>
  <si>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</si>
  <si>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</si>
  <si>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</si>
  <si>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</si>
  <si>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</si>
  <si>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</si>
  <si>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</si>
  <si>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</si>
  <si>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</si>
  <si>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</si>
  <si>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</si>
  <si>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</si>
  <si>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</si>
  <si>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</si>
  <si>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</si>
  <si>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</si>
  <si>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</si>
  <si>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</si>
  <si>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</si>
  <si>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</si>
  <si>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</si>
  <si>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</si>
  <si>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</si>
  <si>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</si>
  <si>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</si>
  <si>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</si>
  <si>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</si>
  <si>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</si>
  <si>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</si>
  <si>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</si>
  <si>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</si>
  <si>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</si>
  <si>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</si>
  <si>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</si>
  <si>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</si>
  <si>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</si>
  <si>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</si>
  <si>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</si>
  <si>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</si>
  <si>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</si>
  <si>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</si>
  <si>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</si>
  <si>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</si>
  <si>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</si>
  <si>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</si>
  <si>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</si>
  <si>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</si>
  <si>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</si>
  <si>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</si>
  <si>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</si>
  <si>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</si>
  <si>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</si>
  <si>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</si>
  <si>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</si>
  <si>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</si>
  <si>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</si>
  <si>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</si>
  <si>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</si>
  <si>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</si>
  <si>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</si>
  <si>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</si>
  <si>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</si>
  <si>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</si>
  <si>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</si>
  <si>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</si>
  <si>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</si>
  <si>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</si>
  <si>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</si>
  <si>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</si>
  <si>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</si>
  <si>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</si>
  <si>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</si>
  <si>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</si>
  <si>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</si>
  <si>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</si>
  <si>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</si>
  <si>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</si>
  <si>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</si>
  <si>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</si>
  <si>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</si>
  <si>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</si>
  <si>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</si>
  <si>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</si>
  <si>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</si>
  <si>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</si>
  <si>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</si>
  <si>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</si>
  <si>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</si>
  <si>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</si>
  <si>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</si>
  <si>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</si>
  <si>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</si>
  <si>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</si>
  <si>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</si>
  <si>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</si>
  <si>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</si>
  <si>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</si>
  <si>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</si>
  <si>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</si>
  <si>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</si>
  <si>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</si>
  <si>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</si>
  <si>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</si>
  <si>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</si>
  <si>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</si>
  <si>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</si>
  <si>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</si>
  <si>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</si>
  <si>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</si>
  <si>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</si>
  <si>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</si>
  <si>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</si>
  <si>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</si>
  <si>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</si>
  <si>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</si>
  <si>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</si>
  <si>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</si>
  <si>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</si>
  <si>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</si>
  <si>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</si>
  <si>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</si>
  <si>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</si>
  <si>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</si>
  <si>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</si>
  <si>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</si>
  <si>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</si>
  <si>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</si>
  <si>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</si>
  <si>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</si>
  <si>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</si>
  <si>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</si>
  <si>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</si>
  <si>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</si>
  <si>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</si>
  <si>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</si>
  <si>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</si>
  <si>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</si>
  <si>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</si>
  <si>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</si>
  <si>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</si>
  <si>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</si>
  <si>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</si>
  <si>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</si>
  <si>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</si>
  <si>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</si>
  <si>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</si>
  <si>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</si>
  <si>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</si>
  <si>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</si>
  <si>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</si>
  <si>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</si>
  <si>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</si>
  <si>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</si>
  <si>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</si>
  <si>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</si>
  <si>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</si>
  <si>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</si>
  <si>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</si>
  <si>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</si>
  <si>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</si>
  <si>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</si>
  <si>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</si>
  <si>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</si>
  <si>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</si>
  <si>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</si>
  <si>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</si>
  <si>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</si>
  <si>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</si>
  <si>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</si>
  <si>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</si>
  <si>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</si>
  <si>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</si>
  <si>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</si>
  <si>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</si>
  <si>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</si>
  <si>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</si>
  <si>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</si>
  <si>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</si>
  <si>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</si>
  <si>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</si>
  <si>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</si>
  <si>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</si>
  <si>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</si>
  <si>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</si>
  <si>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</si>
  <si>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</si>
  <si>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</si>
  <si>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</si>
  <si>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</si>
  <si>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</si>
  <si>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</si>
  <si>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</si>
  <si>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</si>
  <si>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</si>
  <si>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</si>
  <si>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</si>
  <si>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</si>
  <si>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</si>
  <si>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</si>
  <si>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</si>
  <si>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</si>
  <si>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</si>
  <si>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</si>
  <si>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</si>
  <si>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</si>
  <si>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</si>
  <si>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</si>
  <si>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</si>
  <si>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</si>
  <si>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</si>
  <si>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</si>
  <si>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</si>
  <si>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</si>
  <si>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</si>
  <si>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</si>
  <si>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</si>
  <si>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</si>
  <si>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</si>
  <si>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</si>
  <si>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</si>
  <si>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</si>
  <si>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</si>
  <si>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</si>
  <si>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</si>
  <si>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</si>
  <si>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</si>
  <si>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</si>
  <si>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</si>
  <si>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</si>
  <si>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</si>
  <si>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</si>
  <si>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</si>
  <si>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</si>
  <si>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</si>
  <si>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</si>
  <si>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</si>
  <si>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</si>
  <si>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</si>
  <si>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</si>
  <si>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</si>
  <si>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</si>
  <si>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</si>
  <si>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</si>
  <si>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</si>
  <si>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</si>
  <si>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</si>
  <si>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</si>
  <si>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</si>
  <si>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</si>
  <si>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</si>
  <si>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</si>
  <si>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</si>
  <si>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</si>
  <si>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</si>
  <si>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</si>
  <si>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</si>
  <si>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</si>
  <si>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</si>
  <si>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</si>
  <si>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</si>
  <si>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</si>
  <si>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</si>
  <si>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</si>
  <si>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</si>
  <si>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</si>
  <si>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</si>
  <si>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</si>
  <si>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</si>
  <si>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</si>
  <si>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</si>
  <si>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</si>
  <si>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</si>
  <si>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</si>
  <si>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</si>
  <si>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</si>
  <si>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</si>
  <si>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</si>
  <si>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</si>
  <si>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</si>
  <si>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</si>
  <si>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</si>
  <si>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</si>
  <si>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</si>
  <si>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</si>
  <si>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</si>
  <si>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</si>
  <si>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</si>
  <si>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</si>
  <si>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</si>
  <si>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</si>
  <si>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</si>
  <si>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</si>
  <si>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</si>
  <si>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</si>
  <si>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</si>
  <si>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</si>
  <si>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</si>
  <si>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</si>
  <si>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</si>
  <si>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</si>
  <si>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</si>
  <si>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</si>
  <si>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</si>
  <si>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</si>
  <si>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</si>
  <si>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</si>
  <si>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</si>
  <si>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</si>
  <si>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</si>
  <si>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</si>
  <si>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</si>
  <si>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</si>
  <si>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</si>
  <si>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</si>
  <si>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</si>
  <si>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</si>
  <si>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</si>
  <si>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</si>
  <si>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</si>
  <si>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</si>
  <si>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</si>
  <si>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</si>
  <si>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</si>
  <si>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</si>
  <si>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</si>
  <si>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</si>
  <si>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</si>
  <si>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</si>
  <si>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</si>
  <si>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</si>
  <si>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</si>
  <si>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</si>
  <si>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</si>
  <si>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</si>
  <si>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</si>
  <si>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</si>
  <si>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</si>
  <si>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</si>
  <si>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</si>
  <si>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</si>
  <si>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</si>
  <si>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</si>
  <si>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</si>
  <si>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</si>
  <si>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</si>
  <si>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</si>
  <si>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</si>
  <si>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</si>
  <si>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</si>
  <si>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</si>
  <si>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</si>
  <si>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</si>
  <si>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</si>
  <si>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</si>
  <si>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</si>
  <si>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</si>
  <si>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</si>
  <si>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</si>
  <si>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</si>
  <si>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</si>
  <si>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</si>
  <si>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</si>
  <si>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</si>
  <si>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</si>
  <si>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</si>
  <si>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</si>
  <si>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Támogatások összesen</t>
  </si>
  <si>
    <t>Cím száma</t>
  </si>
  <si>
    <t>Alcím száma</t>
  </si>
  <si>
    <t>Cím/alcím neve</t>
  </si>
  <si>
    <t>I.</t>
  </si>
  <si>
    <t>II.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</si>
  <si>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</si>
  <si>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</si>
  <si>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</si>
  <si>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</si>
  <si>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</si>
  <si>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</si>
  <si>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</si>
  <si>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</si>
  <si>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</si>
  <si>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</si>
  <si>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</si>
  <si>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</si>
  <si>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</si>
  <si>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</si>
  <si>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</si>
  <si>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</si>
  <si>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</si>
  <si>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</si>
  <si>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</si>
  <si>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</si>
  <si>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</si>
  <si>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</si>
  <si>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</si>
  <si>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</si>
  <si>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</si>
  <si>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</si>
  <si>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</si>
  <si>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</si>
  <si>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</si>
  <si>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</si>
  <si>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</si>
  <si>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</si>
  <si>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</si>
  <si>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</si>
  <si>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</si>
  <si>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</si>
  <si>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</si>
  <si>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</si>
  <si>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</si>
  <si>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</si>
  <si>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</si>
  <si>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</si>
  <si>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</si>
  <si>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</si>
  <si>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</si>
  <si>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</si>
  <si>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</si>
  <si>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</si>
  <si>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</si>
  <si>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</si>
  <si>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</si>
  <si>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</si>
  <si>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</si>
  <si>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</si>
  <si>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</si>
  <si>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</si>
  <si>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</si>
  <si>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</si>
  <si>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</si>
  <si>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</si>
  <si>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</si>
  <si>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</si>
  <si>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</si>
  <si>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</si>
  <si>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</si>
  <si>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</si>
  <si>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</si>
  <si>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</si>
  <si>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</si>
  <si>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</si>
  <si>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</si>
  <si>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</si>
  <si>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</si>
  <si>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</si>
  <si>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</si>
  <si>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</si>
  <si>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</si>
  <si>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</si>
  <si>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</si>
  <si>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</si>
  <si>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Egyenleg:</t>
  </si>
  <si>
    <t>Bevételek:</t>
  </si>
  <si>
    <t>Kiadások: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</si>
  <si>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</si>
  <si>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</si>
  <si>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</si>
  <si>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</si>
  <si>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-</t>
  </si>
  <si>
    <t>Egyéb működési célú támogatások államháztartáson belülre</t>
  </si>
  <si>
    <t>2021.</t>
  </si>
  <si>
    <t>Gépjárműadó</t>
  </si>
  <si>
    <t>G</t>
  </si>
  <si>
    <t>H</t>
  </si>
  <si>
    <t>Gazdasági szervezettel rendelkező költségvetési szerv</t>
  </si>
  <si>
    <t>2020. év</t>
  </si>
  <si>
    <t>2022.</t>
  </si>
  <si>
    <t>Ebből 2019. évi kiadáshoz szükséges támogatás</t>
  </si>
  <si>
    <t>2021. év</t>
  </si>
  <si>
    <t>Mezőhék Község Önkormányzata
2020. évi költségvetésének összevont mérlege</t>
  </si>
  <si>
    <t>2020. évi eredeti előirányzat</t>
  </si>
  <si>
    <t>Címrend
Mezőhék Község Önkormányzata 2020. évi költségvetéséhez</t>
  </si>
  <si>
    <t>2020. évi előirányzat</t>
  </si>
  <si>
    <t>Mezőhék Község Önkormányzatának
2020. évi állami támogatások  jogcímei és összegei</t>
  </si>
  <si>
    <t>2020. évi állami támogatás</t>
  </si>
  <si>
    <t>Mezőhék Község  Önkormányzata
2020. évi és további évekre áthúzódó Beruházási és felújítási kiadások feladatonként</t>
  </si>
  <si>
    <t>2020.év</t>
  </si>
  <si>
    <t>2021. év és azt követő évek</t>
  </si>
  <si>
    <t>2020.  év és azt követő évek javaslata</t>
  </si>
  <si>
    <t>Mezőhék Község Önkormányzata
által 2020. évben nyújtott működési és felhalmozási  támogatások</t>
  </si>
  <si>
    <t>Mezőhék Község  Önkormányzata
által 2020. évben folyósított ellátottak pénzbeli juttatásai</t>
  </si>
  <si>
    <t>Mezőhék Község Önkormányzata
2020. évi működési költségvetési bevételeinek forrásösszetétele</t>
  </si>
  <si>
    <t>Mezőhék Község Önkormányzatának
2020. évi bevételi és kiadási előirányzatai</t>
  </si>
  <si>
    <t>Mezőhék Község Önkormányzatának
2020. évi bevételei és kiadásai  feladatonként</t>
  </si>
  <si>
    <t>Mezőhék Község Önkormányzata
2020. évi Előirányzat-felhasználási terve havi bontásban</t>
  </si>
  <si>
    <t>Mezőhék Község Önkormányzata
által 2020. évben adott közvetett támogatások</t>
  </si>
  <si>
    <t>Mezőhék Község Önkormányzata
2020. évi engedélyezett létszámkerete</t>
  </si>
  <si>
    <t>Mezőhék Község  Önkormányzata
2020. évi általános és céltartalékai</t>
  </si>
  <si>
    <t>2023.</t>
  </si>
  <si>
    <t>2022. év</t>
  </si>
  <si>
    <t>2020. évi költelezettség</t>
  </si>
  <si>
    <t>2021. évi kötelezettség</t>
  </si>
  <si>
    <t>2022. évi kötelezettség</t>
  </si>
  <si>
    <t xml:space="preserve">Mezőhék Község Önkormányzat
2020. évi adósságot keletkeztető fejlesztési céljai </t>
  </si>
  <si>
    <t>A 2020. évi fejlesztések várható kiadása</t>
  </si>
  <si>
    <t>A 2020. évi fejlesztésekhezhez kapcsolódó önerő</t>
  </si>
  <si>
    <t>Magyar Falurprogram</t>
  </si>
  <si>
    <t>Magyar Faluprogram - Falu- és tanyagondnoki szolgálat támogatása</t>
  </si>
  <si>
    <t>MFP-TFB/2019</t>
  </si>
  <si>
    <t>2019</t>
  </si>
  <si>
    <t>2020</t>
  </si>
  <si>
    <t>Központi irányító szervi támogatások</t>
  </si>
  <si>
    <t>Mezőhéki Óvoda
2020. évi bevételei és kiadásai feladatonként</t>
  </si>
  <si>
    <t>Módosított előirányzat</t>
  </si>
  <si>
    <t>I. számú módosítás</t>
  </si>
  <si>
    <t>I</t>
  </si>
  <si>
    <t>I. számú módosíás</t>
  </si>
  <si>
    <t>Módosított előirányzta</t>
  </si>
  <si>
    <t>Mezőhéki Óvoda
2020. évi bevételi és kiadási előirányzatai</t>
  </si>
  <si>
    <t>Lekötött betétek megszüntetése</t>
  </si>
  <si>
    <t>2020. évben utalt támogatás</t>
  </si>
  <si>
    <t>Megbízási jogviszony</t>
  </si>
  <si>
    <t>Választott tisztségviselők</t>
  </si>
  <si>
    <t>II. számú módosítás</t>
  </si>
  <si>
    <t>J</t>
  </si>
  <si>
    <t>K</t>
  </si>
  <si>
    <t>II. számú módosíás</t>
  </si>
  <si>
    <t>Kiadási jogcím</t>
  </si>
  <si>
    <t>Szocilis tüzelő támogatás</t>
  </si>
  <si>
    <t>Mezőhék Község  Önkormányzata
2020. évi költségvetésében a működési célú bevételek és kiadások összevont mérlege</t>
  </si>
  <si>
    <t>Mezőhék Község Önkormányzata
 2020. évi költségvetésében a felhalmozási célú bevételek és kiadások összevont mérlege</t>
  </si>
  <si>
    <t>Mezőhéki Óvoda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</si>
</sst>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  <font>
      <b/>
      <sz val="1"/>
      <name val="Times New Roman"/>
      <family val="1"/>
      <charset val="238"/>
    </font>
    <font>
      <b/>
      <sz val="1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313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28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75" xfId="0" applyFont="1" applyFill="1" applyBorder="1" applyAlignment="1">
      <alignment horizontal="right" vertical="center" wrapText="1" indent="1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6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7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left" vertical="center" wrapText="1" indent="1"/>
    </xf>
    <xf numFmtId="164" fontId="16" fillId="0" borderId="79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0" fontId="62" fillId="0" borderId="1" xfId="48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6" fillId="0" borderId="0" xfId="1" applyFill="1" applyBorder="1" applyProtection="1"/>
    <xf numFmtId="0" fontId="15" fillId="0" borderId="18" xfId="0" applyFont="1" applyBorder="1" applyAlignment="1" applyProtection="1">
      <alignment horizont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0" fontId="12" fillId="0" borderId="51" xfId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4" fillId="0" borderId="18" xfId="1" applyFont="1" applyFill="1" applyBorder="1" applyProtection="1"/>
    <xf numFmtId="164" fontId="15" fillId="0" borderId="70" xfId="67" applyNumberFormat="1" applyFont="1" applyBorder="1" applyAlignment="1">
      <alignment vertical="center" wrapText="1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1" applyFont="1" applyFill="1" applyBorder="1" applyProtection="1"/>
    <xf numFmtId="14" fontId="117" fillId="0" borderId="8" xfId="0" applyNumberFormat="1" applyFont="1" applyFill="1" applyBorder="1" applyAlignment="1"/>
    <xf numFmtId="0" fontId="16" fillId="0" borderId="60" xfId="1" applyFont="1" applyFill="1" applyBorder="1" applyAlignment="1" applyProtection="1">
      <alignment horizontal="center" vertical="center" wrapText="1"/>
    </xf>
    <xf numFmtId="3" fontId="10" fillId="0" borderId="14" xfId="1" applyNumberFormat="1" applyFont="1" applyFill="1" applyBorder="1" applyProtection="1"/>
    <xf numFmtId="0" fontId="22" fillId="0" borderId="18" xfId="1" applyFont="1" applyFill="1" applyBorder="1" applyAlignment="1" applyProtection="1">
      <alignment horizontal="center" vertical="center" wrapText="1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9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91" xfId="161" applyNumberFormat="1" applyFont="1" applyFill="1" applyBorder="1" applyAlignment="1" applyProtection="1">
      <alignment horizontal="left" vertical="center" wrapText="1"/>
    </xf>
    <xf numFmtId="3" fontId="116" fillId="0" borderId="23" xfId="161" applyNumberFormat="1" applyFont="1" applyFill="1" applyBorder="1" applyAlignment="1" applyProtection="1">
      <alignment horizontal="lef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16" fillId="0" borderId="49" xfId="1" applyNumberFormat="1" applyFont="1" applyFill="1" applyBorder="1" applyAlignment="1" applyProtection="1">
      <alignment horizontal="right" vertical="center" wrapText="1"/>
      <protection locked="0"/>
    </xf>
    <xf numFmtId="3" fontId="66" fillId="0" borderId="0" xfId="0" applyNumberFormat="1" applyFont="1" applyBorder="1" applyAlignment="1">
      <alignment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164" fontId="64" fillId="0" borderId="0" xfId="0" applyNumberFormat="1" applyFont="1" applyFill="1" applyAlignment="1">
      <alignment horizontal="center" vertical="center" wrapText="1"/>
    </xf>
    <xf numFmtId="3" fontId="116" fillId="0" borderId="30" xfId="0" applyNumberFormat="1" applyFont="1" applyFill="1" applyBorder="1" applyAlignment="1">
      <alignment horizontal="right" vertical="center"/>
    </xf>
    <xf numFmtId="3" fontId="116" fillId="0" borderId="32" xfId="0" applyNumberFormat="1" applyFont="1" applyFill="1" applyBorder="1" applyAlignment="1">
      <alignment horizontal="right" vertical="center"/>
    </xf>
    <xf numFmtId="3" fontId="116" fillId="0" borderId="34" xfId="0" applyNumberFormat="1" applyFont="1" applyFill="1" applyBorder="1" applyAlignment="1">
      <alignment horizontal="right" vertical="center"/>
    </xf>
    <xf numFmtId="3" fontId="116" fillId="0" borderId="37" xfId="0" applyNumberFormat="1" applyFont="1" applyFill="1" applyBorder="1" applyAlignment="1">
      <alignment horizontal="right" vertical="center"/>
    </xf>
    <xf numFmtId="3" fontId="116" fillId="0" borderId="49" xfId="0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horizontal="center"/>
    </xf>
    <xf numFmtId="3" fontId="0" fillId="0" borderId="0" xfId="0" applyNumberFormat="1"/>
    <xf numFmtId="164" fontId="15" fillId="0" borderId="5" xfId="0" applyNumberFormat="1" applyFont="1" applyFill="1" applyBorder="1" applyAlignment="1">
      <alignment horizontal="center" vertical="center" wrapText="1"/>
    </xf>
    <xf numFmtId="0" fontId="19" fillId="0" borderId="18" xfId="144" applyFont="1" applyFill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0" fontId="22" fillId="0" borderId="25" xfId="1" applyFont="1" applyFill="1" applyBorder="1" applyAlignment="1" applyProtection="1">
      <alignment horizontal="left" vertical="center" wrapText="1" indent="4"/>
    </xf>
    <xf numFmtId="0" fontId="22" fillId="0" borderId="25" xfId="1" applyFont="1" applyFill="1" applyBorder="1" applyAlignment="1" applyProtection="1">
      <alignment horizontal="left" vertical="center" wrapText="1" indent="8"/>
    </xf>
    <xf numFmtId="0" fontId="10" fillId="0" borderId="25" xfId="1" applyFont="1" applyFill="1" applyBorder="1" applyAlignment="1" applyProtection="1">
      <alignment horizontal="left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vertical="center" wrapText="1"/>
    </xf>
    <xf numFmtId="0" fontId="22" fillId="0" borderId="25" xfId="1" applyFont="1" applyFill="1" applyBorder="1" applyAlignment="1" applyProtection="1">
      <alignment horizontal="left" vertical="center" wrapText="1"/>
    </xf>
    <xf numFmtId="0" fontId="22" fillId="0" borderId="25" xfId="1" applyFont="1" applyFill="1" applyBorder="1" applyAlignment="1" applyProtection="1">
      <alignment horizontal="left" vertical="center" wrapText="1" indent="3"/>
    </xf>
    <xf numFmtId="164" fontId="0" fillId="0" borderId="25" xfId="0" applyNumberFormat="1" applyFill="1" applyBorder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center" vertical="center" wrapText="1"/>
    </xf>
    <xf numFmtId="164" fontId="8" fillId="0" borderId="24" xfId="1" applyNumberFormat="1" applyFont="1" applyFill="1" applyBorder="1" applyAlignment="1" applyProtection="1">
      <alignment vertical="center"/>
    </xf>
    <xf numFmtId="164" fontId="54" fillId="0" borderId="31" xfId="0" applyNumberFormat="1" applyFont="1" applyFill="1" applyBorder="1" applyAlignment="1" applyProtection="1">
      <alignment horizontal="right" vertical="center" wrapText="1"/>
    </xf>
    <xf numFmtId="164" fontId="54" fillId="0" borderId="30" xfId="0" applyNumberFormat="1" applyFont="1" applyFill="1" applyBorder="1" applyAlignment="1" applyProtection="1">
      <alignment horizontal="right" vertical="center" wrapText="1"/>
    </xf>
    <xf numFmtId="3" fontId="0" fillId="0" borderId="32" xfId="0" applyNumberFormat="1" applyBorder="1"/>
    <xf numFmtId="3" fontId="0" fillId="0" borderId="90" xfId="0" applyNumberFormat="1" applyBorder="1"/>
    <xf numFmtId="164" fontId="0" fillId="0" borderId="9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2" xfId="0" applyNumberFormat="1" applyFont="1" applyFill="1" applyBorder="1" applyAlignment="1" applyProtection="1">
      <alignment horizontal="right" vertical="center" wrapText="1"/>
    </xf>
    <xf numFmtId="164" fontId="16" fillId="0" borderId="34" xfId="0" applyNumberFormat="1" applyFont="1" applyFill="1" applyBorder="1" applyAlignment="1" applyProtection="1">
      <alignment horizontal="right" vertical="center" wrapText="1"/>
    </xf>
    <xf numFmtId="0" fontId="64" fillId="0" borderId="0" xfId="0" applyFont="1"/>
    <xf numFmtId="164" fontId="14" fillId="0" borderId="0" xfId="1" applyNumberFormat="1" applyFont="1" applyFill="1" applyBorder="1" applyProtection="1"/>
    <xf numFmtId="3" fontId="116" fillId="0" borderId="26" xfId="0" applyNumberFormat="1" applyFont="1" applyFill="1" applyBorder="1" applyAlignment="1">
      <alignment horizontal="right" vertical="center"/>
    </xf>
    <xf numFmtId="3" fontId="116" fillId="0" borderId="38" xfId="0" applyNumberFormat="1" applyFont="1" applyFill="1" applyBorder="1" applyAlignment="1">
      <alignment horizontal="right" vertical="center"/>
    </xf>
    <xf numFmtId="3" fontId="116" fillId="0" borderId="82" xfId="0" applyNumberFormat="1" applyFont="1" applyFill="1" applyBorder="1" applyAlignment="1">
      <alignment horizontal="right" vertical="center"/>
    </xf>
    <xf numFmtId="164" fontId="118" fillId="0" borderId="30" xfId="161" applyNumberFormat="1" applyFont="1" applyFill="1" applyBorder="1" applyAlignment="1" applyProtection="1">
      <alignment horizontal="left" vertical="center" wrapText="1"/>
    </xf>
    <xf numFmtId="3" fontId="118" fillId="0" borderId="32" xfId="0" applyNumberFormat="1" applyFont="1" applyFill="1" applyBorder="1" applyAlignment="1">
      <alignment horizontal="right" vertical="center"/>
    </xf>
    <xf numFmtId="164" fontId="118" fillId="0" borderId="32" xfId="161" applyNumberFormat="1" applyFont="1" applyFill="1" applyBorder="1" applyAlignment="1" applyProtection="1">
      <alignment horizontal="left" vertical="center" wrapText="1"/>
    </xf>
    <xf numFmtId="3" fontId="118" fillId="0" borderId="34" xfId="161" applyNumberFormat="1" applyFont="1" applyFill="1" applyBorder="1" applyAlignment="1" applyProtection="1">
      <alignment horizontal="left" vertical="center"/>
    </xf>
    <xf numFmtId="3" fontId="118" fillId="0" borderId="34" xfId="0" applyNumberFormat="1" applyFont="1" applyFill="1" applyBorder="1" applyAlignment="1">
      <alignment horizontal="right" vertical="center"/>
    </xf>
    <xf numFmtId="0" fontId="100" fillId="0" borderId="0" xfId="0" applyFont="1" applyFill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101" fillId="0" borderId="37" xfId="0" applyFont="1" applyFill="1" applyBorder="1" applyAlignment="1" applyProtection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164" fontId="101" fillId="0" borderId="37" xfId="0" applyNumberFormat="1" applyFont="1" applyFill="1" applyBorder="1" applyAlignment="1" applyProtection="1">
      <alignment horizontal="right" vertical="center" wrapText="1"/>
    </xf>
    <xf numFmtId="0" fontId="12" fillId="0" borderId="93" xfId="0" applyFont="1" applyFill="1" applyBorder="1" applyAlignment="1">
      <alignment horizontal="center" vertical="center" wrapText="1"/>
    </xf>
    <xf numFmtId="164" fontId="0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94" xfId="0" applyNumberFormat="1" applyFont="1" applyFill="1" applyBorder="1" applyAlignment="1">
      <alignment horizontal="right" vertical="center" wrapText="1" indent="1"/>
    </xf>
    <xf numFmtId="0" fontId="106" fillId="0" borderId="21" xfId="173" applyFont="1" applyBorder="1" applyAlignment="1">
      <alignment horizontal="center" vertical="center" wrapText="1"/>
    </xf>
    <xf numFmtId="0" fontId="106" fillId="0" borderId="25" xfId="173" applyFont="1" applyBorder="1" applyAlignment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4" fillId="0" borderId="6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164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5" xfId="1" applyNumberFormat="1" applyFont="1" applyFill="1" applyBorder="1" applyAlignment="1" applyProtection="1">
      <alignment horizontal="right" vertical="center"/>
    </xf>
    <xf numFmtId="3" fontId="14" fillId="0" borderId="9" xfId="1" applyNumberFormat="1" applyFont="1" applyFill="1" applyBorder="1" applyAlignment="1" applyProtection="1">
      <alignment horizontal="right" vertical="center"/>
    </xf>
    <xf numFmtId="3" fontId="16" fillId="0" borderId="9" xfId="1" applyNumberFormat="1" applyFont="1" applyFill="1" applyBorder="1" applyAlignment="1" applyProtection="1">
      <alignment horizontal="right" vertical="center"/>
    </xf>
    <xf numFmtId="3" fontId="14" fillId="0" borderId="23" xfId="1" applyNumberFormat="1" applyFont="1" applyFill="1" applyBorder="1" applyAlignment="1" applyProtection="1">
      <alignment horizontal="right" vertical="center"/>
    </xf>
    <xf numFmtId="3" fontId="16" fillId="0" borderId="25" xfId="1" applyNumberFormat="1" applyFont="1" applyFill="1" applyBorder="1" applyAlignment="1" applyProtection="1">
      <alignment horizontal="right" vertical="center"/>
    </xf>
    <xf numFmtId="3" fontId="14" fillId="0" borderId="12" xfId="1" applyNumberFormat="1" applyFont="1" applyFill="1" applyBorder="1" applyAlignment="1" applyProtection="1">
      <alignment horizontal="right" vertical="center"/>
    </xf>
    <xf numFmtId="164" fontId="16" fillId="0" borderId="3" xfId="1" applyNumberFormat="1" applyFont="1" applyFill="1" applyBorder="1" applyAlignment="1" applyProtection="1">
      <alignment horizontal="righ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6" xfId="1" applyNumberFormat="1" applyFont="1" applyFill="1" applyBorder="1" applyAlignment="1" applyProtection="1">
      <alignment horizontal="right" vertical="center"/>
    </xf>
    <xf numFmtId="3" fontId="10" fillId="0" borderId="1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3" fontId="10" fillId="0" borderId="7" xfId="1" applyNumberFormat="1" applyFont="1" applyFill="1" applyBorder="1" applyAlignment="1" applyProtection="1">
      <alignment horizontal="right" vertical="center"/>
    </xf>
    <xf numFmtId="3" fontId="10" fillId="0" borderId="9" xfId="1" applyNumberFormat="1" applyFont="1" applyFill="1" applyBorder="1" applyAlignment="1" applyProtection="1">
      <alignment horizontal="right" vertical="center"/>
    </xf>
    <xf numFmtId="3" fontId="10" fillId="0" borderId="22" xfId="1" applyNumberFormat="1" applyFont="1" applyFill="1" applyBorder="1" applyAlignment="1" applyProtection="1">
      <alignment horizontal="right" vertical="center"/>
    </xf>
    <xf numFmtId="3" fontId="10" fillId="0" borderId="23" xfId="1" applyNumberFormat="1" applyFont="1" applyFill="1" applyBorder="1" applyAlignment="1" applyProtection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10" fillId="0" borderId="10" xfId="1" applyNumberFormat="1" applyFont="1" applyFill="1" applyBorder="1" applyAlignment="1" applyProtection="1">
      <alignment horizontal="right" vertical="center"/>
    </xf>
    <xf numFmtId="3" fontId="10" fillId="0" borderId="12" xfId="1" applyNumberFormat="1" applyFont="1" applyFill="1" applyBorder="1" applyAlignment="1" applyProtection="1">
      <alignment horizontal="right" vertical="center"/>
    </xf>
    <xf numFmtId="3" fontId="10" fillId="0" borderId="4" xfId="1" applyNumberFormat="1" applyFont="1" applyFill="1" applyBorder="1" applyAlignment="1" applyProtection="1">
      <alignment horizontal="right" vertical="center"/>
    </xf>
    <xf numFmtId="3" fontId="10" fillId="0" borderId="6" xfId="1" applyNumberFormat="1" applyFont="1" applyFill="1" applyBorder="1" applyAlignment="1" applyProtection="1">
      <alignment horizontal="right" vertical="center"/>
    </xf>
    <xf numFmtId="164" fontId="19" fillId="0" borderId="3" xfId="0" quotePrefix="1" applyNumberFormat="1" applyFont="1" applyBorder="1" applyAlignment="1" applyProtection="1">
      <alignment horizontal="right" vertical="center" wrapText="1"/>
    </xf>
    <xf numFmtId="3" fontId="15" fillId="0" borderId="6" xfId="51" applyNumberFormat="1" applyFont="1" applyBorder="1" applyAlignment="1">
      <alignment horizontal="right" vertical="center"/>
    </xf>
    <xf numFmtId="3" fontId="15" fillId="0" borderId="9" xfId="51" applyNumberFormat="1" applyFont="1" applyBorder="1" applyAlignment="1">
      <alignment horizontal="right" vertical="center"/>
    </xf>
    <xf numFmtId="3" fontId="63" fillId="0" borderId="15" xfId="48" applyNumberFormat="1" applyFont="1" applyBorder="1"/>
    <xf numFmtId="3" fontId="63" fillId="0" borderId="9" xfId="48" applyNumberFormat="1" applyFont="1" applyBorder="1"/>
    <xf numFmtId="3" fontId="63" fillId="0" borderId="12" xfId="48" applyNumberFormat="1" applyFont="1" applyBorder="1"/>
    <xf numFmtId="3" fontId="15" fillId="0" borderId="15" xfId="178" applyNumberFormat="1" applyFont="1" applyFill="1" applyBorder="1" applyAlignment="1">
      <alignment vertical="center"/>
    </xf>
    <xf numFmtId="3" fontId="15" fillId="0" borderId="9" xfId="178" applyNumberFormat="1" applyFont="1" applyFill="1" applyBorder="1" applyAlignment="1">
      <alignment vertical="center"/>
    </xf>
    <xf numFmtId="3" fontId="15" fillId="0" borderId="23" xfId="178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3" fontId="18" fillId="0" borderId="7" xfId="0" applyNumberFormat="1" applyFont="1" applyFill="1" applyBorder="1" applyAlignment="1">
      <alignment vertical="center" wrapText="1"/>
    </xf>
    <xf numFmtId="3" fontId="18" fillId="0" borderId="9" xfId="0" applyNumberFormat="1" applyFont="1" applyFill="1" applyBorder="1" applyAlignment="1">
      <alignment vertical="center" wrapText="1"/>
    </xf>
    <xf numFmtId="3" fontId="21" fillId="0" borderId="7" xfId="0" applyNumberFormat="1" applyFont="1" applyFill="1" applyBorder="1" applyAlignment="1">
      <alignment vertical="center" wrapText="1"/>
    </xf>
    <xf numFmtId="3" fontId="21" fillId="0" borderId="9" xfId="0" applyNumberFormat="1" applyFont="1" applyFill="1" applyBorder="1" applyAlignment="1">
      <alignment vertical="center" wrapText="1"/>
    </xf>
    <xf numFmtId="3" fontId="14" fillId="0" borderId="22" xfId="0" applyNumberFormat="1" applyFont="1" applyFill="1" applyBorder="1" applyAlignment="1">
      <alignment vertical="center" wrapText="1"/>
    </xf>
    <xf numFmtId="3" fontId="14" fillId="0" borderId="23" xfId="0" applyNumberFormat="1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3" fontId="18" fillId="0" borderId="10" xfId="0" applyNumberFormat="1" applyFont="1" applyFill="1" applyBorder="1" applyAlignment="1">
      <alignment vertical="center" wrapText="1"/>
    </xf>
    <xf numFmtId="3" fontId="18" fillId="0" borderId="12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3" fontId="18" fillId="0" borderId="25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4" fillId="0" borderId="15" xfId="0" applyNumberFormat="1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 wrapText="1"/>
    </xf>
    <xf numFmtId="3" fontId="14" fillId="0" borderId="12" xfId="0" applyNumberFormat="1" applyFont="1" applyFill="1" applyBorder="1" applyAlignment="1">
      <alignment vertical="center" wrapText="1"/>
    </xf>
    <xf numFmtId="164" fontId="12" fillId="0" borderId="25" xfId="0" applyNumberFormat="1" applyFont="1" applyFill="1" applyBorder="1" applyAlignment="1">
      <alignment vertical="center" wrapText="1"/>
    </xf>
    <xf numFmtId="3" fontId="10" fillId="0" borderId="15" xfId="0" applyNumberFormat="1" applyFont="1" applyBorder="1" applyAlignment="1"/>
    <xf numFmtId="3" fontId="10" fillId="0" borderId="9" xfId="0" applyNumberFormat="1" applyFont="1" applyFill="1" applyBorder="1" applyAlignment="1"/>
    <xf numFmtId="3" fontId="10" fillId="0" borderId="23" xfId="0" applyNumberFormat="1" applyFont="1" applyBorder="1" applyAlignment="1"/>
    <xf numFmtId="3" fontId="10" fillId="0" borderId="6" xfId="0" applyNumberFormat="1" applyFont="1" applyBorder="1" applyAlignment="1"/>
    <xf numFmtId="3" fontId="10" fillId="0" borderId="9" xfId="0" applyNumberFormat="1" applyFont="1" applyBorder="1" applyAlignment="1"/>
    <xf numFmtId="3" fontId="15" fillId="0" borderId="30" xfId="0" applyNumberFormat="1" applyFont="1" applyFill="1" applyBorder="1" applyAlignment="1"/>
    <xf numFmtId="3" fontId="15" fillId="0" borderId="13" xfId="161" applyNumberFormat="1" applyFont="1" applyFill="1" applyBorder="1" applyAlignment="1" applyProtection="1"/>
    <xf numFmtId="3" fontId="15" fillId="0" borderId="32" xfId="0" applyNumberFormat="1" applyFont="1" applyFill="1" applyBorder="1" applyAlignment="1"/>
    <xf numFmtId="3" fontId="15" fillId="0" borderId="7" xfId="159" applyNumberFormat="1" applyFont="1" applyFill="1" applyBorder="1" applyAlignment="1"/>
    <xf numFmtId="3" fontId="15" fillId="0" borderId="34" xfId="0" applyNumberFormat="1" applyFont="1" applyFill="1" applyBorder="1" applyAlignment="1"/>
    <xf numFmtId="3" fontId="10" fillId="0" borderId="22" xfId="0" applyNumberFormat="1" applyFont="1" applyBorder="1" applyAlignment="1"/>
    <xf numFmtId="3" fontId="10" fillId="0" borderId="4" xfId="0" applyNumberFormat="1" applyFont="1" applyBorder="1" applyAlignment="1"/>
    <xf numFmtId="3" fontId="10" fillId="0" borderId="7" xfId="0" applyNumberFormat="1" applyFont="1" applyBorder="1" applyAlignment="1"/>
    <xf numFmtId="3" fontId="15" fillId="0" borderId="37" xfId="0" applyNumberFormat="1" applyFont="1" applyFill="1" applyBorder="1" applyAlignment="1"/>
    <xf numFmtId="0" fontId="12" fillId="0" borderId="95" xfId="0" applyFont="1" applyFill="1" applyBorder="1" applyAlignment="1">
      <alignment horizontal="center" vertical="center" wrapText="1"/>
    </xf>
    <xf numFmtId="164" fontId="5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48" xfId="0" applyNumberFormat="1" applyFont="1" applyFill="1" applyBorder="1" applyAlignment="1">
      <alignment vertical="center" wrapText="1"/>
    </xf>
    <xf numFmtId="3" fontId="54" fillId="0" borderId="25" xfId="0" applyNumberFormat="1" applyFont="1" applyFill="1" applyBorder="1" applyAlignment="1">
      <alignment vertical="center" wrapText="1"/>
    </xf>
    <xf numFmtId="3" fontId="63" fillId="0" borderId="30" xfId="173" applyNumberFormat="1" applyFont="1" applyBorder="1"/>
    <xf numFmtId="3" fontId="63" fillId="0" borderId="91" xfId="173" applyNumberFormat="1" applyFont="1" applyBorder="1"/>
    <xf numFmtId="3" fontId="63" fillId="0" borderId="34" xfId="173" applyNumberFormat="1" applyFont="1" applyBorder="1"/>
    <xf numFmtId="3" fontId="63" fillId="0" borderId="92" xfId="173" applyNumberFormat="1" applyFont="1" applyBorder="1"/>
    <xf numFmtId="3" fontId="106" fillId="0" borderId="25" xfId="173" applyNumberFormat="1" applyFont="1" applyBorder="1"/>
    <xf numFmtId="3" fontId="63" fillId="0" borderId="53" xfId="173" applyNumberFormat="1" applyFont="1" applyBorder="1"/>
    <xf numFmtId="3" fontId="63" fillId="0" borderId="32" xfId="173" applyNumberFormat="1" applyFont="1" applyBorder="1"/>
    <xf numFmtId="3" fontId="63" fillId="0" borderId="90" xfId="173" applyNumberFormat="1" applyFont="1" applyBorder="1"/>
    <xf numFmtId="3" fontId="63" fillId="0" borderId="49" xfId="173" applyNumberFormat="1" applyFont="1" applyBorder="1"/>
    <xf numFmtId="3" fontId="63" fillId="0" borderId="25" xfId="173" applyNumberFormat="1" applyFont="1" applyBorder="1"/>
    <xf numFmtId="3" fontId="63" fillId="0" borderId="21" xfId="173" applyNumberFormat="1" applyFont="1" applyBorder="1"/>
    <xf numFmtId="3" fontId="0" fillId="0" borderId="0" xfId="0" applyNumberFormat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 wrapText="1"/>
    </xf>
    <xf numFmtId="9" fontId="19" fillId="0" borderId="8" xfId="67" applyNumberFormat="1" applyFont="1" applyBorder="1" applyAlignment="1">
      <alignment vertical="center"/>
    </xf>
    <xf numFmtId="164" fontId="17" fillId="0" borderId="8" xfId="67" applyNumberFormat="1" applyFont="1" applyBorder="1" applyAlignment="1">
      <alignment vertical="center"/>
    </xf>
    <xf numFmtId="9" fontId="17" fillId="0" borderId="8" xfId="67" applyNumberFormat="1" applyFont="1" applyBorder="1" applyAlignment="1">
      <alignment vertical="center"/>
    </xf>
    <xf numFmtId="164" fontId="17" fillId="0" borderId="9" xfId="67" applyNumberFormat="1" applyFont="1" applyBorder="1" applyAlignment="1">
      <alignment vertical="center"/>
    </xf>
    <xf numFmtId="9" fontId="15" fillId="0" borderId="2" xfId="67" applyNumberFormat="1" applyFont="1" applyBorder="1" applyAlignment="1">
      <alignment vertical="center"/>
    </xf>
    <xf numFmtId="164" fontId="17" fillId="0" borderId="2" xfId="67" applyNumberFormat="1" applyFont="1" applyBorder="1" applyAlignment="1">
      <alignment vertical="center"/>
    </xf>
    <xf numFmtId="9" fontId="17" fillId="0" borderId="2" xfId="67" applyNumberFormat="1" applyFont="1" applyBorder="1" applyAlignment="1">
      <alignment vertical="center"/>
    </xf>
    <xf numFmtId="164" fontId="17" fillId="0" borderId="3" xfId="67" applyNumberFormat="1" applyFont="1" applyBorder="1" applyAlignment="1">
      <alignment vertical="center"/>
    </xf>
    <xf numFmtId="164" fontId="98" fillId="0" borderId="2" xfId="67" applyNumberFormat="1" applyFont="1" applyBorder="1" applyAlignment="1">
      <alignment vertical="center"/>
    </xf>
    <xf numFmtId="164" fontId="98" fillId="0" borderId="3" xfId="67" applyNumberFormat="1" applyFont="1" applyBorder="1" applyAlignment="1">
      <alignment vertical="center"/>
    </xf>
    <xf numFmtId="9" fontId="19" fillId="0" borderId="60" xfId="67" applyNumberFormat="1" applyFont="1" applyBorder="1" applyAlignment="1">
      <alignment vertical="center"/>
    </xf>
    <xf numFmtId="9" fontId="15" fillId="0" borderId="60" xfId="67" applyNumberFormat="1" applyFont="1" applyBorder="1" applyAlignment="1">
      <alignment vertical="center"/>
    </xf>
    <xf numFmtId="164" fontId="60" fillId="0" borderId="1" xfId="67" applyNumberFormat="1" applyFont="1" applyBorder="1" applyAlignment="1">
      <alignment vertical="center" wrapText="1"/>
    </xf>
    <xf numFmtId="3" fontId="0" fillId="0" borderId="13" xfId="0" applyNumberFormat="1" applyFont="1" applyBorder="1"/>
    <xf numFmtId="3" fontId="0" fillId="0" borderId="15" xfId="0" applyNumberFormat="1" applyFont="1" applyBorder="1"/>
    <xf numFmtId="3" fontId="0" fillId="0" borderId="7" xfId="0" applyNumberFormat="1" applyFont="1" applyBorder="1"/>
    <xf numFmtId="3" fontId="0" fillId="0" borderId="9" xfId="0" applyNumberFormat="1" applyFont="1" applyBorder="1"/>
    <xf numFmtId="3" fontId="0" fillId="0" borderId="22" xfId="0" applyNumberFormat="1" applyFont="1" applyBorder="1"/>
    <xf numFmtId="3" fontId="0" fillId="0" borderId="23" xfId="0" applyNumberFormat="1" applyFont="1" applyBorder="1"/>
    <xf numFmtId="3" fontId="0" fillId="0" borderId="10" xfId="0" applyNumberFormat="1" applyFont="1" applyBorder="1"/>
    <xf numFmtId="3" fontId="0" fillId="0" borderId="14" xfId="0" applyNumberFormat="1" applyFont="1" applyBorder="1"/>
    <xf numFmtId="3" fontId="0" fillId="0" borderId="8" xfId="0" applyNumberFormat="1" applyFont="1" applyBorder="1"/>
    <xf numFmtId="3" fontId="0" fillId="0" borderId="18" xfId="0" applyNumberFormat="1" applyFont="1" applyBorder="1"/>
    <xf numFmtId="3" fontId="16" fillId="0" borderId="7" xfId="0" applyNumberFormat="1" applyFont="1" applyBorder="1"/>
    <xf numFmtId="3" fontId="16" fillId="0" borderId="9" xfId="0" applyNumberFormat="1" applyFont="1" applyBorder="1"/>
    <xf numFmtId="3" fontId="16" fillId="0" borderId="22" xfId="0" applyNumberFormat="1" applyFont="1" applyBorder="1"/>
    <xf numFmtId="3" fontId="16" fillId="0" borderId="23" xfId="0" applyNumberFormat="1" applyFont="1" applyBorder="1"/>
    <xf numFmtId="3" fontId="119" fillId="0" borderId="32" xfId="0" applyNumberFormat="1" applyFont="1" applyFill="1" applyBorder="1" applyAlignment="1">
      <alignment horizontal="right" vertical="center"/>
    </xf>
    <xf numFmtId="3" fontId="120" fillId="0" borderId="13" xfId="0" applyNumberFormat="1" applyFont="1" applyBorder="1"/>
    <xf numFmtId="3" fontId="120" fillId="0" borderId="15" xfId="0" applyNumberFormat="1" applyFont="1" applyBorder="1"/>
    <xf numFmtId="0" fontId="19" fillId="0" borderId="25" xfId="174" applyFont="1" applyFill="1" applyBorder="1" applyAlignment="1">
      <alignment horizontal="center"/>
    </xf>
    <xf numFmtId="0" fontId="15" fillId="0" borderId="25" xfId="174" applyFont="1" applyFill="1" applyBorder="1" applyAlignment="1">
      <alignment horizontal="center" wrapText="1"/>
    </xf>
    <xf numFmtId="3" fontId="10" fillId="0" borderId="52" xfId="1" applyNumberFormat="1" applyFont="1" applyFill="1" applyBorder="1" applyAlignment="1" applyProtection="1">
      <alignment horizontal="right" vertical="center"/>
    </xf>
    <xf numFmtId="3" fontId="10" fillId="0" borderId="33" xfId="1" applyNumberFormat="1" applyFont="1" applyFill="1" applyBorder="1" applyAlignment="1" applyProtection="1">
      <alignment horizontal="right" vertical="center"/>
    </xf>
    <xf numFmtId="3" fontId="10" fillId="0" borderId="35" xfId="1" applyNumberFormat="1" applyFont="1" applyFill="1" applyBorder="1" applyAlignment="1" applyProtection="1">
      <alignment horizontal="right" vertical="center"/>
    </xf>
    <xf numFmtId="3" fontId="10" fillId="0" borderId="68" xfId="1" applyNumberFormat="1" applyFont="1" applyFill="1" applyBorder="1" applyAlignment="1" applyProtection="1">
      <alignment horizontal="right" vertical="center"/>
    </xf>
    <xf numFmtId="3" fontId="10" fillId="0" borderId="31" xfId="1" applyNumberFormat="1" applyFont="1" applyFill="1" applyBorder="1" applyAlignment="1" applyProtection="1">
      <alignment horizontal="right" vertical="center"/>
    </xf>
    <xf numFmtId="0" fontId="16" fillId="0" borderId="25" xfId="1" applyFont="1" applyFill="1" applyBorder="1" applyAlignment="1" applyProtection="1">
      <alignment horizontal="center"/>
    </xf>
    <xf numFmtId="164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/>
    </xf>
    <xf numFmtId="164" fontId="14" fillId="0" borderId="60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1" applyFont="1" applyFill="1" applyBorder="1" applyAlignment="1" applyProtection="1">
      <alignment horizontal="center"/>
    </xf>
    <xf numFmtId="0" fontId="12" fillId="0" borderId="3" xfId="1" applyFont="1" applyFill="1" applyBorder="1" applyAlignment="1" applyProtection="1">
      <alignment horizontal="center"/>
    </xf>
    <xf numFmtId="3" fontId="14" fillId="0" borderId="14" xfId="1" applyNumberFormat="1" applyFont="1" applyFill="1" applyBorder="1" applyAlignment="1" applyProtection="1">
      <alignment horizontal="right" vertical="center"/>
    </xf>
    <xf numFmtId="3" fontId="14" fillId="0" borderId="8" xfId="1" applyNumberFormat="1" applyFont="1" applyFill="1" applyBorder="1" applyAlignment="1" applyProtection="1">
      <alignment horizontal="right" vertical="center"/>
    </xf>
    <xf numFmtId="3" fontId="16" fillId="0" borderId="8" xfId="1" applyNumberFormat="1" applyFont="1" applyFill="1" applyBorder="1" applyAlignment="1" applyProtection="1">
      <alignment horizontal="right" vertical="center"/>
    </xf>
    <xf numFmtId="3" fontId="14" fillId="0" borderId="18" xfId="1" applyNumberFormat="1" applyFont="1" applyFill="1" applyBorder="1" applyAlignment="1" applyProtection="1">
      <alignment horizontal="right" vertical="center"/>
    </xf>
    <xf numFmtId="3" fontId="16" fillId="0" borderId="2" xfId="1" applyNumberFormat="1" applyFont="1" applyFill="1" applyBorder="1" applyAlignment="1" applyProtection="1">
      <alignment horizontal="right" vertical="center"/>
    </xf>
    <xf numFmtId="3" fontId="16" fillId="0" borderId="3" xfId="1" applyNumberFormat="1" applyFont="1" applyFill="1" applyBorder="1" applyAlignment="1" applyProtection="1">
      <alignment horizontal="right" vertical="center"/>
    </xf>
    <xf numFmtId="3" fontId="14" fillId="0" borderId="11" xfId="1" applyNumberFormat="1" applyFont="1" applyFill="1" applyBorder="1" applyAlignment="1" applyProtection="1">
      <alignment horizontal="right" vertical="center"/>
    </xf>
    <xf numFmtId="3" fontId="14" fillId="0" borderId="2" xfId="1" applyNumberFormat="1" applyFont="1" applyFill="1" applyBorder="1" applyAlignment="1" applyProtection="1">
      <alignment horizontal="right" vertical="center"/>
    </xf>
    <xf numFmtId="3" fontId="14" fillId="0" borderId="3" xfId="1" applyNumberFormat="1" applyFont="1" applyFill="1" applyBorder="1" applyAlignment="1" applyProtection="1">
      <alignment horizontal="right" vertical="center"/>
    </xf>
    <xf numFmtId="3" fontId="14" fillId="0" borderId="5" xfId="1" applyNumberFormat="1" applyFont="1" applyFill="1" applyBorder="1" applyAlignment="1" applyProtection="1">
      <alignment horizontal="right" vertical="center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49" fontId="0" fillId="0" borderId="25" xfId="0" applyNumberFormat="1" applyFont="1" applyFill="1" applyBorder="1" applyAlignment="1" applyProtection="1">
      <alignment horizontal="center" vertical="center" wrapText="1"/>
    </xf>
    <xf numFmtId="3" fontId="15" fillId="0" borderId="12" xfId="51" applyNumberFormat="1" applyFont="1" applyBorder="1" applyAlignment="1">
      <alignment horizontal="right" vertical="center"/>
    </xf>
    <xf numFmtId="3" fontId="19" fillId="0" borderId="3" xfId="51" applyNumberFormat="1" applyFont="1" applyBorder="1" applyAlignment="1">
      <alignment horizontal="right" vertical="center"/>
    </xf>
    <xf numFmtId="3" fontId="15" fillId="0" borderId="11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3" fontId="15" fillId="0" borderId="6" xfId="51" applyNumberFormat="1" applyFont="1" applyFill="1" applyBorder="1" applyAlignment="1">
      <alignment vertical="center"/>
    </xf>
    <xf numFmtId="0" fontId="15" fillId="0" borderId="11" xfId="51" applyFont="1" applyFill="1" applyBorder="1" applyAlignment="1">
      <alignment vertical="center"/>
    </xf>
    <xf numFmtId="0" fontId="19" fillId="0" borderId="70" xfId="51" applyFont="1" applyFill="1" applyBorder="1" applyAlignment="1">
      <alignment horizontal="center" vertical="center"/>
    </xf>
    <xf numFmtId="0" fontId="19" fillId="0" borderId="60" xfId="51" applyFont="1" applyFill="1" applyBorder="1" applyAlignment="1">
      <alignment vertical="center"/>
    </xf>
    <xf numFmtId="0" fontId="19" fillId="24" borderId="60" xfId="51" applyFont="1" applyFill="1" applyBorder="1" applyAlignment="1">
      <alignment horizontal="center" vertical="center"/>
    </xf>
    <xf numFmtId="0" fontId="19" fillId="24" borderId="60" xfId="51" applyFont="1" applyFill="1" applyBorder="1" applyAlignment="1">
      <alignment vertical="center"/>
    </xf>
    <xf numFmtId="3" fontId="19" fillId="0" borderId="71" xfId="51" applyNumberFormat="1" applyFont="1" applyFill="1" applyBorder="1" applyAlignment="1">
      <alignment vertical="center"/>
    </xf>
    <xf numFmtId="3" fontId="19" fillId="0" borderId="6" xfId="51" applyNumberFormat="1" applyFont="1" applyBorder="1" applyAlignment="1">
      <alignment horizontal="right" vertical="center"/>
    </xf>
    <xf numFmtId="166" fontId="62" fillId="0" borderId="2" xfId="35" applyNumberFormat="1" applyFont="1" applyBorder="1" applyAlignment="1">
      <alignment horizontal="center" vertical="center" wrapText="1"/>
    </xf>
    <xf numFmtId="0" fontId="106" fillId="0" borderId="2" xfId="48" applyFont="1" applyBorder="1" applyAlignment="1">
      <alignment horizontal="center" vertical="center"/>
    </xf>
    <xf numFmtId="166" fontId="60" fillId="0" borderId="5" xfId="35" applyNumberFormat="1" applyFont="1" applyFill="1" applyBorder="1" applyAlignment="1"/>
    <xf numFmtId="3" fontId="63" fillId="0" borderId="14" xfId="48" applyNumberFormat="1" applyFont="1" applyBorder="1"/>
    <xf numFmtId="166" fontId="60" fillId="0" borderId="8" xfId="35" applyNumberFormat="1" applyFont="1" applyFill="1" applyBorder="1" applyAlignment="1"/>
    <xf numFmtId="3" fontId="63" fillId="0" borderId="8" xfId="48" applyNumberFormat="1" applyFont="1" applyBorder="1"/>
    <xf numFmtId="166" fontId="71" fillId="0" borderId="8" xfId="35" applyNumberFormat="1" applyFont="1" applyFill="1" applyBorder="1" applyAlignment="1"/>
    <xf numFmtId="166" fontId="60" fillId="0" borderId="8" xfId="35" applyNumberFormat="1" applyFont="1" applyBorder="1" applyAlignment="1"/>
    <xf numFmtId="166" fontId="60" fillId="0" borderId="69" xfId="35" applyNumberFormat="1" applyFont="1" applyBorder="1" applyAlignment="1"/>
    <xf numFmtId="3" fontId="63" fillId="0" borderId="11" xfId="48" applyNumberFormat="1" applyFont="1" applyBorder="1"/>
    <xf numFmtId="166" fontId="62" fillId="0" borderId="2" xfId="35" applyNumberFormat="1" applyFont="1" applyBorder="1" applyAlignment="1"/>
    <xf numFmtId="3" fontId="63" fillId="0" borderId="2" xfId="48" applyNumberFormat="1" applyFont="1" applyBorder="1"/>
    <xf numFmtId="3" fontId="106" fillId="0" borderId="3" xfId="48" applyNumberFormat="1" applyFont="1" applyBorder="1"/>
    <xf numFmtId="166" fontId="62" fillId="0" borderId="60" xfId="35" applyNumberFormat="1" applyFont="1" applyBorder="1" applyAlignment="1"/>
    <xf numFmtId="3" fontId="72" fillId="0" borderId="2" xfId="48" applyNumberFormat="1" applyFont="1" applyBorder="1"/>
    <xf numFmtId="0" fontId="106" fillId="0" borderId="3" xfId="48" applyFont="1" applyBorder="1" applyAlignment="1">
      <alignment horizontal="center" vertical="center"/>
    </xf>
    <xf numFmtId="0" fontId="19" fillId="0" borderId="2" xfId="178" applyFont="1" applyFill="1" applyBorder="1" applyAlignment="1">
      <alignment horizontal="center" vertical="center" wrapText="1"/>
    </xf>
    <xf numFmtId="0" fontId="19" fillId="0" borderId="3" xfId="178" applyFont="1" applyFill="1" applyBorder="1" applyAlignment="1">
      <alignment horizontal="center" vertical="center" wrapText="1"/>
    </xf>
    <xf numFmtId="3" fontId="60" fillId="0" borderId="5" xfId="178" applyNumberFormat="1" applyFont="1" applyFill="1" applyBorder="1" applyAlignment="1">
      <alignment horizontal="right"/>
    </xf>
    <xf numFmtId="3" fontId="15" fillId="0" borderId="14" xfId="178" applyNumberFormat="1" applyFont="1" applyFill="1" applyBorder="1" applyAlignment="1">
      <alignment vertical="center"/>
    </xf>
    <xf numFmtId="3" fontId="60" fillId="0" borderId="8" xfId="178" applyNumberFormat="1" applyFont="1" applyFill="1" applyBorder="1" applyAlignment="1">
      <alignment horizontal="right"/>
    </xf>
    <xf numFmtId="3" fontId="15" fillId="0" borderId="8" xfId="178" applyNumberFormat="1" applyFont="1" applyFill="1" applyBorder="1" applyAlignment="1">
      <alignment vertical="center"/>
    </xf>
    <xf numFmtId="3" fontId="60" fillId="0" borderId="11" xfId="178" applyNumberFormat="1" applyFont="1" applyFill="1" applyBorder="1" applyAlignment="1">
      <alignment horizontal="right"/>
    </xf>
    <xf numFmtId="3" fontId="15" fillId="0" borderId="18" xfId="178" applyNumberFormat="1" applyFont="1" applyFill="1" applyBorder="1" applyAlignment="1">
      <alignment vertical="center"/>
    </xf>
    <xf numFmtId="3" fontId="62" fillId="0" borderId="2" xfId="178" applyNumberFormat="1" applyFont="1" applyFill="1" applyBorder="1" applyAlignment="1">
      <alignment horizontal="right"/>
    </xf>
    <xf numFmtId="3" fontId="19" fillId="0" borderId="2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7" fillId="0" borderId="11" xfId="67" applyNumberFormat="1" applyFont="1" applyBorder="1" applyAlignment="1">
      <alignment vertical="center"/>
    </xf>
    <xf numFmtId="9" fontId="17" fillId="0" borderId="11" xfId="67" applyNumberFormat="1" applyFont="1" applyBorder="1" applyAlignment="1">
      <alignment vertical="center"/>
    </xf>
    <xf numFmtId="164" fontId="17" fillId="0" borderId="12" xfId="67" applyNumberFormat="1" applyFont="1" applyBorder="1" applyAlignment="1">
      <alignment vertical="center"/>
    </xf>
    <xf numFmtId="164" fontId="19" fillId="0" borderId="70" xfId="67" applyNumberFormat="1" applyFont="1" applyBorder="1" applyAlignment="1">
      <alignment vertical="center" wrapText="1"/>
    </xf>
    <xf numFmtId="164" fontId="19" fillId="0" borderId="8" xfId="67" applyNumberFormat="1" applyFont="1" applyBorder="1" applyAlignment="1">
      <alignment vertical="center"/>
    </xf>
    <xf numFmtId="164" fontId="19" fillId="0" borderId="9" xfId="67" applyNumberFormat="1" applyFont="1" applyBorder="1" applyAlignment="1">
      <alignment vertical="center"/>
    </xf>
    <xf numFmtId="164" fontId="17" fillId="0" borderId="18" xfId="67" applyNumberFormat="1" applyFont="1" applyBorder="1" applyAlignment="1">
      <alignment vertical="center"/>
    </xf>
    <xf numFmtId="164" fontId="17" fillId="0" borderId="23" xfId="67" applyNumberFormat="1" applyFont="1" applyBorder="1" applyAlignment="1">
      <alignment vertical="center"/>
    </xf>
    <xf numFmtId="0" fontId="100" fillId="0" borderId="2" xfId="0" applyFont="1" applyFill="1" applyBorder="1" applyAlignment="1" applyProtection="1">
      <alignment horizontal="center" vertical="center" wrapText="1"/>
    </xf>
    <xf numFmtId="0" fontId="27" fillId="0" borderId="2" xfId="1" applyFont="1" applyFill="1" applyBorder="1" applyAlignment="1" applyProtection="1">
      <alignment horizontal="center"/>
    </xf>
    <xf numFmtId="0" fontId="27" fillId="0" borderId="3" xfId="1" applyFont="1" applyFill="1" applyBorder="1" applyAlignment="1" applyProtection="1">
      <alignment horizontal="center"/>
    </xf>
    <xf numFmtId="164" fontId="14" fillId="0" borderId="5" xfId="1" applyNumberFormat="1" applyFont="1" applyFill="1" applyBorder="1" applyProtection="1"/>
    <xf numFmtId="3" fontId="14" fillId="0" borderId="14" xfId="1" applyNumberFormat="1" applyFont="1" applyFill="1" applyBorder="1" applyProtection="1"/>
    <xf numFmtId="164" fontId="14" fillId="0" borderId="8" xfId="1" applyNumberFormat="1" applyFont="1" applyFill="1" applyBorder="1" applyProtection="1"/>
    <xf numFmtId="164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3" fontId="14" fillId="0" borderId="11" xfId="1" applyNumberFormat="1" applyFont="1" applyFill="1" applyBorder="1" applyProtection="1"/>
    <xf numFmtId="164" fontId="16" fillId="0" borderId="2" xfId="1" applyNumberFormat="1" applyFont="1" applyFill="1" applyBorder="1" applyProtection="1"/>
    <xf numFmtId="3" fontId="16" fillId="0" borderId="2" xfId="1" applyNumberFormat="1" applyFont="1" applyFill="1" applyBorder="1" applyProtection="1"/>
    <xf numFmtId="3" fontId="16" fillId="0" borderId="3" xfId="1" applyNumberFormat="1" applyFont="1" applyFill="1" applyBorder="1" applyProtection="1"/>
    <xf numFmtId="164" fontId="1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11" xfId="0" applyFont="1" applyBorder="1" applyAlignment="1" applyProtection="1">
      <alignment horizontal="left" vertical="center" wrapText="1" indent="6"/>
    </xf>
    <xf numFmtId="164" fontId="18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1" applyFont="1" applyFill="1" applyBorder="1" applyAlignment="1" applyProtection="1">
      <alignment horizontal="left" vertical="center" wrapText="1"/>
    </xf>
    <xf numFmtId="0" fontId="16" fillId="0" borderId="17" xfId="1" applyFont="1" applyFill="1" applyBorder="1" applyAlignment="1" applyProtection="1">
      <alignment horizontal="center" vertical="center" wrapText="1"/>
    </xf>
    <xf numFmtId="164" fontId="16" fillId="0" borderId="17" xfId="1" applyNumberFormat="1" applyFont="1" applyFill="1" applyBorder="1" applyAlignment="1" applyProtection="1">
      <alignment horizontal="right" vertical="center" wrapText="1" indent="1"/>
    </xf>
    <xf numFmtId="0" fontId="14" fillId="0" borderId="17" xfId="1" applyFont="1" applyFill="1" applyBorder="1" applyProtection="1"/>
    <xf numFmtId="164" fontId="14" fillId="0" borderId="17" xfId="1" applyNumberFormat="1" applyFont="1" applyFill="1" applyBorder="1" applyProtection="1"/>
    <xf numFmtId="164" fontId="14" fillId="0" borderId="14" xfId="1" applyNumberFormat="1" applyFont="1" applyFill="1" applyBorder="1" applyProtection="1"/>
    <xf numFmtId="164" fontId="14" fillId="0" borderId="18" xfId="1" applyNumberFormat="1" applyFont="1" applyFill="1" applyBorder="1" applyAlignment="1" applyProtection="1">
      <alignment vertical="center" wrapText="1"/>
      <protection locked="0"/>
    </xf>
    <xf numFmtId="164" fontId="14" fillId="0" borderId="18" xfId="1" applyNumberFormat="1" applyFont="1" applyFill="1" applyBorder="1" applyProtection="1"/>
    <xf numFmtId="164" fontId="10" fillId="0" borderId="8" xfId="1" applyNumberFormat="1" applyFont="1" applyFill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</xf>
    <xf numFmtId="164" fontId="10" fillId="0" borderId="18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/>
    </xf>
    <xf numFmtId="164" fontId="10" fillId="0" borderId="14" xfId="1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center" wrapText="1"/>
    </xf>
    <xf numFmtId="164" fontId="12" fillId="0" borderId="2" xfId="1" applyNumberFormat="1" applyFont="1" applyFill="1" applyBorder="1" applyAlignment="1" applyProtection="1">
      <alignment vertical="center" wrapText="1"/>
    </xf>
    <xf numFmtId="0" fontId="14" fillId="0" borderId="2" xfId="1" applyFont="1" applyFill="1" applyBorder="1" applyProtection="1"/>
    <xf numFmtId="164" fontId="14" fillId="0" borderId="2" xfId="1" applyNumberFormat="1" applyFont="1" applyFill="1" applyBorder="1" applyProtection="1"/>
    <xf numFmtId="3" fontId="14" fillId="0" borderId="2" xfId="1" applyNumberFormat="1" applyFont="1" applyFill="1" applyBorder="1" applyProtection="1"/>
    <xf numFmtId="3" fontId="14" fillId="0" borderId="3" xfId="1" applyNumberFormat="1" applyFont="1" applyFill="1" applyBorder="1" applyProtection="1"/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49" fontId="16" fillId="0" borderId="22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</xf>
    <xf numFmtId="0" fontId="17" fillId="0" borderId="18" xfId="0" applyFont="1" applyBorder="1" applyAlignment="1" applyProtection="1">
      <alignment horizontal="left" vertical="center" wrapText="1" indent="5"/>
    </xf>
    <xf numFmtId="49" fontId="16" fillId="0" borderId="70" xfId="1" applyNumberFormat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wrapText="1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164" fontId="22" fillId="0" borderId="8" xfId="1" applyNumberFormat="1" applyFont="1" applyFill="1" applyBorder="1" applyProtection="1"/>
    <xf numFmtId="164" fontId="22" fillId="0" borderId="8" xfId="1" applyNumberFormat="1" applyFont="1" applyFill="1" applyBorder="1" applyAlignment="1" applyProtection="1">
      <alignment vertical="center"/>
      <protection locked="0"/>
    </xf>
    <xf numFmtId="49" fontId="14" fillId="0" borderId="22" xfId="1" applyNumberFormat="1" applyFont="1" applyFill="1" applyBorder="1" applyAlignment="1" applyProtection="1">
      <alignment horizontal="left" vertical="center" wrapText="1" indent="1"/>
    </xf>
    <xf numFmtId="0" fontId="22" fillId="0" borderId="18" xfId="1" applyFont="1" applyFill="1" applyBorder="1" applyAlignment="1" applyProtection="1">
      <alignment horizontal="left" vertical="center" wrapText="1" indent="11"/>
    </xf>
    <xf numFmtId="164" fontId="22" fillId="0" borderId="18" xfId="1" applyNumberFormat="1" applyFont="1" applyFill="1" applyBorder="1" applyAlignment="1" applyProtection="1">
      <alignment vertical="center" wrapText="1"/>
      <protection locked="0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60" xfId="1" applyFont="1" applyFill="1" applyBorder="1" applyAlignment="1" applyProtection="1">
      <alignment vertical="center" wrapText="1"/>
    </xf>
    <xf numFmtId="164" fontId="16" fillId="0" borderId="60" xfId="1" applyNumberFormat="1" applyFont="1" applyFill="1" applyBorder="1" applyAlignment="1" applyProtection="1">
      <alignment vertical="center" wrapText="1"/>
      <protection locked="0"/>
    </xf>
    <xf numFmtId="164" fontId="16" fillId="0" borderId="60" xfId="1" applyNumberFormat="1" applyFont="1" applyFill="1" applyBorder="1" applyAlignment="1" applyProtection="1">
      <alignment vertical="center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0" fillId="0" borderId="5" xfId="1" applyFont="1" applyFill="1" applyBorder="1" applyAlignment="1" applyProtection="1">
      <alignment horizontal="left" vertical="center" wrapText="1"/>
    </xf>
    <xf numFmtId="164" fontId="14" fillId="0" borderId="5" xfId="1" applyNumberFormat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9" fillId="0" borderId="60" xfId="0" applyFont="1" applyBorder="1" applyAlignment="1" applyProtection="1">
      <alignment horizontal="left" vertical="center" wrapText="1"/>
    </xf>
    <xf numFmtId="164" fontId="19" fillId="0" borderId="60" xfId="0" quotePrefix="1" applyNumberFormat="1" applyFont="1" applyBorder="1" applyAlignment="1" applyProtection="1">
      <alignment vertical="center" wrapText="1"/>
    </xf>
    <xf numFmtId="0" fontId="27" fillId="0" borderId="62" xfId="1" applyFont="1" applyFill="1" applyBorder="1" applyAlignment="1" applyProtection="1">
      <alignment horizontal="center"/>
    </xf>
    <xf numFmtId="3" fontId="14" fillId="0" borderId="84" xfId="1" applyNumberFormat="1" applyFont="1" applyFill="1" applyBorder="1" applyProtection="1"/>
    <xf numFmtId="3" fontId="14" fillId="0" borderId="58" xfId="1" applyNumberFormat="1" applyFont="1" applyFill="1" applyBorder="1" applyProtection="1"/>
    <xf numFmtId="3" fontId="14" fillId="0" borderId="81" xfId="1" applyNumberFormat="1" applyFont="1" applyFill="1" applyBorder="1" applyProtection="1"/>
    <xf numFmtId="3" fontId="16" fillId="0" borderId="62" xfId="1" applyNumberFormat="1" applyFont="1" applyFill="1" applyBorder="1" applyProtection="1"/>
    <xf numFmtId="3" fontId="14" fillId="0" borderId="63" xfId="1" applyNumberFormat="1" applyFont="1" applyFill="1" applyBorder="1" applyProtection="1"/>
    <xf numFmtId="3" fontId="14" fillId="0" borderId="62" xfId="1" applyNumberFormat="1" applyFont="1" applyFill="1" applyBorder="1" applyProtection="1"/>
    <xf numFmtId="3" fontId="10" fillId="0" borderId="84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10" fillId="0" borderId="81" xfId="1" applyNumberFormat="1" applyFont="1" applyFill="1" applyBorder="1" applyProtection="1"/>
    <xf numFmtId="3" fontId="10" fillId="0" borderId="63" xfId="1" applyNumberFormat="1" applyFont="1" applyFill="1" applyBorder="1" applyProtection="1"/>
    <xf numFmtId="3" fontId="0" fillId="0" borderId="52" xfId="0" applyNumberFormat="1" applyFont="1" applyBorder="1"/>
    <xf numFmtId="3" fontId="0" fillId="0" borderId="33" xfId="0" applyNumberFormat="1" applyFont="1" applyBorder="1"/>
    <xf numFmtId="3" fontId="0" fillId="0" borderId="35" xfId="0" applyNumberFormat="1" applyFont="1" applyBorder="1"/>
    <xf numFmtId="3" fontId="0" fillId="0" borderId="68" xfId="0" applyNumberFormat="1" applyFont="1" applyBorder="1"/>
    <xf numFmtId="3" fontId="0" fillId="0" borderId="84" xfId="0" applyNumberFormat="1" applyFont="1" applyBorder="1"/>
    <xf numFmtId="3" fontId="0" fillId="0" borderId="58" xfId="0" applyNumberFormat="1" applyFont="1" applyBorder="1"/>
    <xf numFmtId="3" fontId="0" fillId="0" borderId="64" xfId="0" applyNumberFormat="1" applyFont="1" applyBorder="1"/>
    <xf numFmtId="3" fontId="120" fillId="0" borderId="52" xfId="0" applyNumberFormat="1" applyFont="1" applyBorder="1"/>
    <xf numFmtId="3" fontId="16" fillId="0" borderId="33" xfId="0" applyNumberFormat="1" applyFont="1" applyBorder="1"/>
    <xf numFmtId="3" fontId="16" fillId="0" borderId="35" xfId="0" applyNumberFormat="1" applyFont="1" applyBorder="1"/>
    <xf numFmtId="3" fontId="12" fillId="0" borderId="52" xfId="0" applyNumberFormat="1" applyFont="1" applyFill="1" applyBorder="1" applyAlignment="1">
      <alignment horizontal="center" vertical="center" wrapText="1"/>
    </xf>
    <xf numFmtId="3" fontId="12" fillId="0" borderId="33" xfId="0" applyNumberFormat="1" applyFont="1" applyFill="1" applyBorder="1" applyAlignment="1">
      <alignment horizontal="center" vertical="center" wrapText="1"/>
    </xf>
    <xf numFmtId="3" fontId="14" fillId="0" borderId="33" xfId="0" applyNumberFormat="1" applyFont="1" applyFill="1" applyBorder="1" applyAlignment="1">
      <alignment vertical="center" wrapText="1"/>
    </xf>
    <xf numFmtId="3" fontId="18" fillId="0" borderId="33" xfId="0" applyNumberFormat="1" applyFont="1" applyFill="1" applyBorder="1" applyAlignment="1">
      <alignment vertical="center" wrapText="1"/>
    </xf>
    <xf numFmtId="3" fontId="21" fillId="0" borderId="33" xfId="0" applyNumberFormat="1" applyFont="1" applyFill="1" applyBorder="1" applyAlignment="1">
      <alignment vertical="center" wrapText="1"/>
    </xf>
    <xf numFmtId="3" fontId="18" fillId="0" borderId="68" xfId="0" applyNumberFormat="1" applyFont="1" applyFill="1" applyBorder="1" applyAlignment="1">
      <alignment vertical="center" wrapText="1"/>
    </xf>
    <xf numFmtId="3" fontId="14" fillId="0" borderId="31" xfId="0" applyNumberFormat="1" applyFont="1" applyFill="1" applyBorder="1" applyAlignment="1">
      <alignment vertical="center" wrapText="1"/>
    </xf>
    <xf numFmtId="3" fontId="14" fillId="0" borderId="35" xfId="0" applyNumberFormat="1" applyFont="1" applyFill="1" applyBorder="1" applyAlignment="1">
      <alignment vertical="center" wrapText="1"/>
    </xf>
    <xf numFmtId="3" fontId="14" fillId="0" borderId="52" xfId="0" applyNumberFormat="1" applyFont="1" applyFill="1" applyBorder="1" applyAlignment="1">
      <alignment vertical="center" wrapText="1"/>
    </xf>
    <xf numFmtId="3" fontId="14" fillId="0" borderId="68" xfId="0" applyNumberFormat="1" applyFont="1" applyFill="1" applyBorder="1" applyAlignment="1">
      <alignment vertical="center" wrapText="1"/>
    </xf>
    <xf numFmtId="3" fontId="15" fillId="0" borderId="52" xfId="161" applyNumberFormat="1" applyFont="1" applyFill="1" applyBorder="1" applyAlignment="1" applyProtection="1"/>
    <xf numFmtId="3" fontId="15" fillId="0" borderId="33" xfId="159" applyNumberFormat="1" applyFont="1" applyFill="1" applyBorder="1" applyAlignment="1"/>
    <xf numFmtId="3" fontId="10" fillId="0" borderId="35" xfId="0" applyNumberFormat="1" applyFont="1" applyBorder="1" applyAlignment="1"/>
    <xf numFmtId="3" fontId="10" fillId="0" borderId="31" xfId="0" applyNumberFormat="1" applyFont="1" applyBorder="1" applyAlignment="1"/>
    <xf numFmtId="3" fontId="10" fillId="0" borderId="33" xfId="0" applyNumberFormat="1" applyFont="1" applyBorder="1" applyAlignment="1"/>
    <xf numFmtId="0" fontId="111" fillId="0" borderId="48" xfId="0" applyFont="1" applyBorder="1" applyAlignment="1" applyProtection="1">
      <alignment horizontal="left" vertical="center" wrapText="1" inden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8" xfId="0" applyNumberFormat="1" applyFont="1" applyFill="1" applyBorder="1" applyAlignment="1">
      <alignment vertical="center" wrapText="1"/>
    </xf>
    <xf numFmtId="3" fontId="0" fillId="0" borderId="25" xfId="0" applyNumberFormat="1" applyFont="1" applyFill="1" applyBorder="1" applyAlignment="1">
      <alignment vertical="center" wrapText="1"/>
    </xf>
    <xf numFmtId="3" fontId="6" fillId="0" borderId="0" xfId="1" applyNumberFormat="1" applyFill="1" applyProtection="1"/>
    <xf numFmtId="3" fontId="14" fillId="0" borderId="0" xfId="1" applyNumberFormat="1" applyFont="1" applyFill="1" applyProtection="1"/>
    <xf numFmtId="164" fontId="14" fillId="0" borderId="0" xfId="1" applyNumberFormat="1" applyFont="1" applyFill="1" applyProtection="1"/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3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9" fillId="0" borderId="83" xfId="1" applyNumberFormat="1" applyFont="1" applyFill="1" applyBorder="1" applyAlignment="1" applyProtection="1">
      <alignment horizontal="left"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0" fontId="60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25" xfId="51" applyFont="1" applyBorder="1" applyAlignment="1">
      <alignment horizontal="center" vertic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61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60" xfId="144" applyFont="1" applyFill="1" applyBorder="1" applyAlignment="1">
      <alignment horizontal="center" vertical="center" wrapText="1"/>
    </xf>
    <xf numFmtId="0" fontId="19" fillId="0" borderId="1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23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84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166" fontId="70" fillId="0" borderId="24" xfId="35" applyNumberFormat="1" applyFont="1" applyFill="1" applyBorder="1" applyAlignment="1">
      <alignment horizontal="right"/>
    </xf>
    <xf numFmtId="0" fontId="68" fillId="0" borderId="0" xfId="48" applyFont="1" applyAlignment="1">
      <alignment horizontal="center" vertical="center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4" fillId="0" borderId="0" xfId="178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5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20" xfId="1" applyNumberFormat="1" applyFont="1" applyFill="1" applyBorder="1" applyAlignment="1" applyProtection="1">
      <alignment horizontal="center" vertical="center"/>
    </xf>
    <xf numFmtId="164" fontId="8" fillId="0" borderId="65" xfId="1" applyNumberFormat="1" applyFont="1" applyFill="1" applyBorder="1" applyAlignment="1" applyProtection="1">
      <alignment horizontal="center" vertical="center"/>
    </xf>
    <xf numFmtId="164" fontId="8" fillId="0" borderId="21" xfId="1" applyNumberFormat="1" applyFont="1" applyFill="1" applyBorder="1" applyAlignment="1" applyProtection="1">
      <alignment horizontal="center" vertical="center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49" fontId="19" fillId="0" borderId="61" xfId="161" applyNumberFormat="1" applyFont="1" applyFill="1" applyBorder="1" applyAlignment="1" applyProtection="1">
      <alignment horizontal="center" vertical="center" wrapText="1"/>
    </xf>
    <xf numFmtId="49" fontId="19" fillId="0" borderId="87" xfId="161" applyNumberFormat="1" applyFont="1" applyFill="1" applyBorder="1" applyAlignment="1" applyProtection="1">
      <alignment horizontal="center" vertical="center" wrapText="1"/>
    </xf>
    <xf numFmtId="49" fontId="19" fillId="0" borderId="85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88" xfId="161" applyNumberFormat="1" applyFont="1" applyFill="1" applyBorder="1" applyAlignment="1" applyProtection="1">
      <alignment horizontal="center" vertical="center"/>
    </xf>
    <xf numFmtId="164" fontId="19" fillId="0" borderId="83" xfId="161" applyNumberFormat="1" applyFont="1" applyFill="1" applyBorder="1" applyAlignment="1" applyProtection="1">
      <alignment horizontal="center" vertical="center"/>
    </xf>
    <xf numFmtId="164" fontId="19" fillId="0" borderId="86" xfId="161" applyNumberFormat="1" applyFont="1" applyFill="1" applyBorder="1" applyAlignment="1" applyProtection="1">
      <alignment horizontal="center" vertical="center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88" xfId="161" applyNumberFormat="1" applyFont="1" applyFill="1" applyBorder="1" applyAlignment="1" applyProtection="1">
      <alignment horizontal="left" vertical="center" wrapText="1"/>
    </xf>
    <xf numFmtId="164" fontId="116" fillId="0" borderId="83" xfId="161" applyNumberFormat="1" applyFont="1" applyFill="1" applyBorder="1" applyAlignment="1" applyProtection="1">
      <alignment horizontal="left" vertical="center" wrapText="1"/>
    </xf>
    <xf numFmtId="164" fontId="116" fillId="0" borderId="86" xfId="161" applyNumberFormat="1" applyFont="1" applyFill="1" applyBorder="1" applyAlignment="1" applyProtection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24" xfId="0" applyNumberFormat="1" applyFont="1" applyBorder="1" applyAlignment="1">
      <alignment horizontal="center" vertical="center" wrapText="1"/>
    </xf>
    <xf numFmtId="164" fontId="116" fillId="0" borderId="25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3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9" xfId="161" applyNumberFormat="1" applyFont="1" applyFill="1" applyBorder="1" applyAlignment="1" applyProtection="1">
      <alignment horizontal="center" vertical="center" wrapText="1"/>
    </xf>
    <xf numFmtId="164" fontId="19" fillId="0" borderId="48" xfId="161" applyNumberFormat="1" applyFont="1" applyFill="1" applyBorder="1" applyAlignment="1" applyProtection="1">
      <alignment horizontal="center" vertical="center" wrapText="1"/>
    </xf>
    <xf numFmtId="0" fontId="73" fillId="0" borderId="25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right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164" fontId="102" fillId="0" borderId="25" xfId="1" applyNumberFormat="1" applyFont="1" applyFill="1" applyBorder="1" applyAlignment="1" applyProtection="1">
      <alignment horizontal="center" vertical="center"/>
    </xf>
    <xf numFmtId="49" fontId="15" fillId="0" borderId="89" xfId="161" applyNumberFormat="1" applyFont="1" applyFill="1" applyBorder="1" applyAlignment="1" applyProtection="1">
      <alignment horizontal="center" vertical="center" wrapText="1"/>
    </xf>
    <xf numFmtId="49" fontId="15" fillId="0" borderId="88" xfId="161" applyNumberFormat="1" applyFont="1" applyFill="1" applyBorder="1" applyAlignment="1" applyProtection="1">
      <alignment horizontal="center" vertical="center" wrapText="1"/>
    </xf>
    <xf numFmtId="49" fontId="15" fillId="0" borderId="86" xfId="161" applyNumberFormat="1" applyFont="1" applyFill="1" applyBorder="1" applyAlignment="1" applyProtection="1">
      <alignment horizontal="center" vertical="center" wrapText="1"/>
    </xf>
    <xf numFmtId="164" fontId="19" fillId="0" borderId="21" xfId="161" applyNumberFormat="1" applyFont="1" applyFill="1" applyBorder="1" applyAlignment="1" applyProtection="1">
      <alignment horizontal="center"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164" fontId="17" fillId="0" borderId="24" xfId="0" applyNumberFormat="1" applyFont="1" applyFill="1" applyBorder="1" applyAlignment="1">
      <alignment horizontal="right" vertical="center"/>
    </xf>
    <xf numFmtId="164" fontId="19" fillId="0" borderId="25" xfId="16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23" fillId="0" borderId="0" xfId="0" applyFont="1" applyFill="1" applyAlignment="1">
      <alignment horizontal="center" vertical="center" wrapText="1"/>
    </xf>
    <xf numFmtId="0" fontId="95" fillId="0" borderId="80" xfId="0" applyFont="1" applyFill="1" applyBorder="1" applyAlignment="1">
      <alignment horizontal="justify" vertical="center" wrapText="1"/>
    </xf>
    <xf numFmtId="164" fontId="21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10" fillId="0" borderId="24" xfId="173" applyFont="1" applyFill="1" applyBorder="1" applyAlignment="1">
      <alignment horizontal="right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2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9" fillId="0" borderId="0" xfId="175" applyFont="1" applyAlignment="1">
      <alignment horizontal="center" vertical="center" wrapText="1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8" sqref="C8"/>
    </sheetView>
  </sheetViews>
  <sheetFormatPr defaultColWidth="10.6640625" defaultRowHeight="12.75"/>
  <cols>
    <col min="1" max="2" width="8.83203125" style="656" customWidth="1"/>
    <col min="3" max="3" width="73.5" style="635" customWidth="1"/>
    <col min="4" max="256" width="10.6640625" style="635"/>
    <col min="257" max="258" width="8.83203125" style="635" customWidth="1"/>
    <col min="259" max="259" width="73.5" style="635" customWidth="1"/>
    <col min="260" max="512" width="10.6640625" style="635"/>
    <col min="513" max="514" width="8.83203125" style="635" customWidth="1"/>
    <col min="515" max="515" width="73.5" style="635" customWidth="1"/>
    <col min="516" max="768" width="10.6640625" style="635"/>
    <col min="769" max="770" width="8.83203125" style="635" customWidth="1"/>
    <col min="771" max="771" width="73.5" style="635" customWidth="1"/>
    <col min="772" max="1024" width="10.6640625" style="635"/>
    <col min="1025" max="1026" width="8.83203125" style="635" customWidth="1"/>
    <col min="1027" max="1027" width="73.5" style="635" customWidth="1"/>
    <col min="1028" max="1280" width="10.6640625" style="635"/>
    <col min="1281" max="1282" width="8.83203125" style="635" customWidth="1"/>
    <col min="1283" max="1283" width="73.5" style="635" customWidth="1"/>
    <col min="1284" max="1536" width="10.6640625" style="635"/>
    <col min="1537" max="1538" width="8.83203125" style="635" customWidth="1"/>
    <col min="1539" max="1539" width="73.5" style="635" customWidth="1"/>
    <col min="1540" max="1792" width="10.6640625" style="635"/>
    <col min="1793" max="1794" width="8.83203125" style="635" customWidth="1"/>
    <col min="1795" max="1795" width="73.5" style="635" customWidth="1"/>
    <col min="1796" max="2048" width="10.6640625" style="635"/>
    <col min="2049" max="2050" width="8.83203125" style="635" customWidth="1"/>
    <col min="2051" max="2051" width="73.5" style="635" customWidth="1"/>
    <col min="2052" max="2304" width="10.6640625" style="635"/>
    <col min="2305" max="2306" width="8.83203125" style="635" customWidth="1"/>
    <col min="2307" max="2307" width="73.5" style="635" customWidth="1"/>
    <col min="2308" max="2560" width="10.6640625" style="635"/>
    <col min="2561" max="2562" width="8.83203125" style="635" customWidth="1"/>
    <col min="2563" max="2563" width="73.5" style="635" customWidth="1"/>
    <col min="2564" max="2816" width="10.6640625" style="635"/>
    <col min="2817" max="2818" width="8.83203125" style="635" customWidth="1"/>
    <col min="2819" max="2819" width="73.5" style="635" customWidth="1"/>
    <col min="2820" max="3072" width="10.6640625" style="635"/>
    <col min="3073" max="3074" width="8.83203125" style="635" customWidth="1"/>
    <col min="3075" max="3075" width="73.5" style="635" customWidth="1"/>
    <col min="3076" max="3328" width="10.6640625" style="635"/>
    <col min="3329" max="3330" width="8.83203125" style="635" customWidth="1"/>
    <col min="3331" max="3331" width="73.5" style="635" customWidth="1"/>
    <col min="3332" max="3584" width="10.6640625" style="635"/>
    <col min="3585" max="3586" width="8.83203125" style="635" customWidth="1"/>
    <col min="3587" max="3587" width="73.5" style="635" customWidth="1"/>
    <col min="3588" max="3840" width="10.6640625" style="635"/>
    <col min="3841" max="3842" width="8.83203125" style="635" customWidth="1"/>
    <col min="3843" max="3843" width="73.5" style="635" customWidth="1"/>
    <col min="3844" max="4096" width="10.6640625" style="635"/>
    <col min="4097" max="4098" width="8.83203125" style="635" customWidth="1"/>
    <col min="4099" max="4099" width="73.5" style="635" customWidth="1"/>
    <col min="4100" max="4352" width="10.6640625" style="635"/>
    <col min="4353" max="4354" width="8.83203125" style="635" customWidth="1"/>
    <col min="4355" max="4355" width="73.5" style="635" customWidth="1"/>
    <col min="4356" max="4608" width="10.6640625" style="635"/>
    <col min="4609" max="4610" width="8.83203125" style="635" customWidth="1"/>
    <col min="4611" max="4611" width="73.5" style="635" customWidth="1"/>
    <col min="4612" max="4864" width="10.6640625" style="635"/>
    <col min="4865" max="4866" width="8.83203125" style="635" customWidth="1"/>
    <col min="4867" max="4867" width="73.5" style="635" customWidth="1"/>
    <col min="4868" max="5120" width="10.6640625" style="635"/>
    <col min="5121" max="5122" width="8.83203125" style="635" customWidth="1"/>
    <col min="5123" max="5123" width="73.5" style="635" customWidth="1"/>
    <col min="5124" max="5376" width="10.6640625" style="635"/>
    <col min="5377" max="5378" width="8.83203125" style="635" customWidth="1"/>
    <col min="5379" max="5379" width="73.5" style="635" customWidth="1"/>
    <col min="5380" max="5632" width="10.6640625" style="635"/>
    <col min="5633" max="5634" width="8.83203125" style="635" customWidth="1"/>
    <col min="5635" max="5635" width="73.5" style="635" customWidth="1"/>
    <col min="5636" max="5888" width="10.6640625" style="635"/>
    <col min="5889" max="5890" width="8.83203125" style="635" customWidth="1"/>
    <col min="5891" max="5891" width="73.5" style="635" customWidth="1"/>
    <col min="5892" max="6144" width="10.6640625" style="635"/>
    <col min="6145" max="6146" width="8.83203125" style="635" customWidth="1"/>
    <col min="6147" max="6147" width="73.5" style="635" customWidth="1"/>
    <col min="6148" max="6400" width="10.6640625" style="635"/>
    <col min="6401" max="6402" width="8.83203125" style="635" customWidth="1"/>
    <col min="6403" max="6403" width="73.5" style="635" customWidth="1"/>
    <col min="6404" max="6656" width="10.6640625" style="635"/>
    <col min="6657" max="6658" width="8.83203125" style="635" customWidth="1"/>
    <col min="6659" max="6659" width="73.5" style="635" customWidth="1"/>
    <col min="6660" max="6912" width="10.6640625" style="635"/>
    <col min="6913" max="6914" width="8.83203125" style="635" customWidth="1"/>
    <col min="6915" max="6915" width="73.5" style="635" customWidth="1"/>
    <col min="6916" max="7168" width="10.6640625" style="635"/>
    <col min="7169" max="7170" width="8.83203125" style="635" customWidth="1"/>
    <col min="7171" max="7171" width="73.5" style="635" customWidth="1"/>
    <col min="7172" max="7424" width="10.6640625" style="635"/>
    <col min="7425" max="7426" width="8.83203125" style="635" customWidth="1"/>
    <col min="7427" max="7427" width="73.5" style="635" customWidth="1"/>
    <col min="7428" max="7680" width="10.6640625" style="635"/>
    <col min="7681" max="7682" width="8.83203125" style="635" customWidth="1"/>
    <col min="7683" max="7683" width="73.5" style="635" customWidth="1"/>
    <col min="7684" max="7936" width="10.6640625" style="635"/>
    <col min="7937" max="7938" width="8.83203125" style="635" customWidth="1"/>
    <col min="7939" max="7939" width="73.5" style="635" customWidth="1"/>
    <col min="7940" max="8192" width="10.6640625" style="635"/>
    <col min="8193" max="8194" width="8.83203125" style="635" customWidth="1"/>
    <col min="8195" max="8195" width="73.5" style="635" customWidth="1"/>
    <col min="8196" max="8448" width="10.6640625" style="635"/>
    <col min="8449" max="8450" width="8.83203125" style="635" customWidth="1"/>
    <col min="8451" max="8451" width="73.5" style="635" customWidth="1"/>
    <col min="8452" max="8704" width="10.6640625" style="635"/>
    <col min="8705" max="8706" width="8.83203125" style="635" customWidth="1"/>
    <col min="8707" max="8707" width="73.5" style="635" customWidth="1"/>
    <col min="8708" max="8960" width="10.6640625" style="635"/>
    <col min="8961" max="8962" width="8.83203125" style="635" customWidth="1"/>
    <col min="8963" max="8963" width="73.5" style="635" customWidth="1"/>
    <col min="8964" max="9216" width="10.6640625" style="635"/>
    <col min="9217" max="9218" width="8.83203125" style="635" customWidth="1"/>
    <col min="9219" max="9219" width="73.5" style="635" customWidth="1"/>
    <col min="9220" max="9472" width="10.6640625" style="635"/>
    <col min="9473" max="9474" width="8.83203125" style="635" customWidth="1"/>
    <col min="9475" max="9475" width="73.5" style="635" customWidth="1"/>
    <col min="9476" max="9728" width="10.6640625" style="635"/>
    <col min="9729" max="9730" width="8.83203125" style="635" customWidth="1"/>
    <col min="9731" max="9731" width="73.5" style="635" customWidth="1"/>
    <col min="9732" max="9984" width="10.6640625" style="635"/>
    <col min="9985" max="9986" width="8.83203125" style="635" customWidth="1"/>
    <col min="9987" max="9987" width="73.5" style="635" customWidth="1"/>
    <col min="9988" max="10240" width="10.6640625" style="635"/>
    <col min="10241" max="10242" width="8.83203125" style="635" customWidth="1"/>
    <col min="10243" max="10243" width="73.5" style="635" customWidth="1"/>
    <col min="10244" max="10496" width="10.6640625" style="635"/>
    <col min="10497" max="10498" width="8.83203125" style="635" customWidth="1"/>
    <col min="10499" max="10499" width="73.5" style="635" customWidth="1"/>
    <col min="10500" max="10752" width="10.6640625" style="635"/>
    <col min="10753" max="10754" width="8.83203125" style="635" customWidth="1"/>
    <col min="10755" max="10755" width="73.5" style="635" customWidth="1"/>
    <col min="10756" max="11008" width="10.6640625" style="635"/>
    <col min="11009" max="11010" width="8.83203125" style="635" customWidth="1"/>
    <col min="11011" max="11011" width="73.5" style="635" customWidth="1"/>
    <col min="11012" max="11264" width="10.6640625" style="635"/>
    <col min="11265" max="11266" width="8.83203125" style="635" customWidth="1"/>
    <col min="11267" max="11267" width="73.5" style="635" customWidth="1"/>
    <col min="11268" max="11520" width="10.6640625" style="635"/>
    <col min="11521" max="11522" width="8.83203125" style="635" customWidth="1"/>
    <col min="11523" max="11523" width="73.5" style="635" customWidth="1"/>
    <col min="11524" max="11776" width="10.6640625" style="635"/>
    <col min="11777" max="11778" width="8.83203125" style="635" customWidth="1"/>
    <col min="11779" max="11779" width="73.5" style="635" customWidth="1"/>
    <col min="11780" max="12032" width="10.6640625" style="635"/>
    <col min="12033" max="12034" width="8.83203125" style="635" customWidth="1"/>
    <col min="12035" max="12035" width="73.5" style="635" customWidth="1"/>
    <col min="12036" max="12288" width="10.6640625" style="635"/>
    <col min="12289" max="12290" width="8.83203125" style="635" customWidth="1"/>
    <col min="12291" max="12291" width="73.5" style="635" customWidth="1"/>
    <col min="12292" max="12544" width="10.6640625" style="635"/>
    <col min="12545" max="12546" width="8.83203125" style="635" customWidth="1"/>
    <col min="12547" max="12547" width="73.5" style="635" customWidth="1"/>
    <col min="12548" max="12800" width="10.6640625" style="635"/>
    <col min="12801" max="12802" width="8.83203125" style="635" customWidth="1"/>
    <col min="12803" max="12803" width="73.5" style="635" customWidth="1"/>
    <col min="12804" max="13056" width="10.6640625" style="635"/>
    <col min="13057" max="13058" width="8.83203125" style="635" customWidth="1"/>
    <col min="13059" max="13059" width="73.5" style="635" customWidth="1"/>
    <col min="13060" max="13312" width="10.6640625" style="635"/>
    <col min="13313" max="13314" width="8.83203125" style="635" customWidth="1"/>
    <col min="13315" max="13315" width="73.5" style="635" customWidth="1"/>
    <col min="13316" max="13568" width="10.6640625" style="635"/>
    <col min="13569" max="13570" width="8.83203125" style="635" customWidth="1"/>
    <col min="13571" max="13571" width="73.5" style="635" customWidth="1"/>
    <col min="13572" max="13824" width="10.6640625" style="635"/>
    <col min="13825" max="13826" width="8.83203125" style="635" customWidth="1"/>
    <col min="13827" max="13827" width="73.5" style="635" customWidth="1"/>
    <col min="13828" max="14080" width="10.6640625" style="635"/>
    <col min="14081" max="14082" width="8.83203125" style="635" customWidth="1"/>
    <col min="14083" max="14083" width="73.5" style="635" customWidth="1"/>
    <col min="14084" max="14336" width="10.6640625" style="635"/>
    <col min="14337" max="14338" width="8.83203125" style="635" customWidth="1"/>
    <col min="14339" max="14339" width="73.5" style="635" customWidth="1"/>
    <col min="14340" max="14592" width="10.6640625" style="635"/>
    <col min="14593" max="14594" width="8.83203125" style="635" customWidth="1"/>
    <col min="14595" max="14595" width="73.5" style="635" customWidth="1"/>
    <col min="14596" max="14848" width="10.6640625" style="635"/>
    <col min="14849" max="14850" width="8.83203125" style="635" customWidth="1"/>
    <col min="14851" max="14851" width="73.5" style="635" customWidth="1"/>
    <col min="14852" max="15104" width="10.6640625" style="635"/>
    <col min="15105" max="15106" width="8.83203125" style="635" customWidth="1"/>
    <col min="15107" max="15107" width="73.5" style="635" customWidth="1"/>
    <col min="15108" max="15360" width="10.6640625" style="635"/>
    <col min="15361" max="15362" width="8.83203125" style="635" customWidth="1"/>
    <col min="15363" max="15363" width="73.5" style="635" customWidth="1"/>
    <col min="15364" max="15616" width="10.6640625" style="635"/>
    <col min="15617" max="15618" width="8.83203125" style="635" customWidth="1"/>
    <col min="15619" max="15619" width="73.5" style="635" customWidth="1"/>
    <col min="15620" max="15872" width="10.6640625" style="635"/>
    <col min="15873" max="15874" width="8.83203125" style="635" customWidth="1"/>
    <col min="15875" max="15875" width="73.5" style="635" customWidth="1"/>
    <col min="15876" max="16128" width="10.6640625" style="635"/>
    <col min="16129" max="16130" width="8.83203125" style="635" customWidth="1"/>
    <col min="16131" max="16131" width="73.5" style="635" customWidth="1"/>
    <col min="16132" max="16384" width="10.6640625" style="635"/>
  </cols>
  <sheetData>
    <row r="1" spans="1:3">
      <c r="A1" s="1150" t="s">
        <v>698</v>
      </c>
      <c r="B1" s="1151"/>
      <c r="C1" s="1152"/>
    </row>
    <row r="2" spans="1:3" ht="41.25" customHeight="1">
      <c r="A2" s="1153"/>
      <c r="B2" s="1154"/>
      <c r="C2" s="1155"/>
    </row>
    <row r="4" spans="1:3" s="657" customFormat="1" ht="31.5">
      <c r="A4" s="667" t="s">
        <v>593</v>
      </c>
      <c r="B4" s="668" t="s">
        <v>594</v>
      </c>
      <c r="C4" s="669" t="s">
        <v>595</v>
      </c>
    </row>
    <row r="5" spans="1:3" s="636" customFormat="1" ht="24" customHeight="1">
      <c r="A5" s="664" t="s">
        <v>596</v>
      </c>
      <c r="B5" s="665"/>
      <c r="C5" s="666" t="s">
        <v>625</v>
      </c>
    </row>
    <row r="6" spans="1:3" s="636" customFormat="1" ht="24" customHeight="1">
      <c r="A6" s="660" t="s">
        <v>597</v>
      </c>
      <c r="B6" s="661"/>
      <c r="C6" s="662" t="s">
        <v>691</v>
      </c>
    </row>
    <row r="7" spans="1:3" s="636" customFormat="1" ht="24" customHeight="1">
      <c r="A7" s="660"/>
      <c r="B7" s="661" t="s">
        <v>9</v>
      </c>
      <c r="C7" s="663" t="s">
        <v>748</v>
      </c>
    </row>
    <row r="8" spans="1:3" s="636" customFormat="1" ht="19.5" customHeight="1">
      <c r="A8" s="658"/>
      <c r="B8" s="658"/>
      <c r="C8" s="659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1"/>
  <sheetViews>
    <sheetView topLeftCell="A25" zoomScalePageLayoutView="110" workbookViewId="0">
      <selection activeCell="A2" sqref="A2:F2"/>
    </sheetView>
  </sheetViews>
  <sheetFormatPr defaultRowHeight="12.75"/>
  <cols>
    <col min="1" max="1" width="34.83203125" style="213" customWidth="1"/>
    <col min="2" max="6" width="16.5" style="213" customWidth="1"/>
    <col min="7" max="7" width="13.83203125" style="213" customWidth="1"/>
    <col min="8" max="257" width="9.33203125" style="213"/>
    <col min="258" max="258" width="34.83203125" style="213" customWidth="1"/>
    <col min="259" max="262" width="16.5" style="213" customWidth="1"/>
    <col min="263" max="263" width="13.83203125" style="213" customWidth="1"/>
    <col min="264" max="513" width="9.33203125" style="213"/>
    <col min="514" max="514" width="34.83203125" style="213" customWidth="1"/>
    <col min="515" max="518" width="16.5" style="213" customWidth="1"/>
    <col min="519" max="519" width="13.83203125" style="213" customWidth="1"/>
    <col min="520" max="769" width="9.33203125" style="213"/>
    <col min="770" max="770" width="34.83203125" style="213" customWidth="1"/>
    <col min="771" max="774" width="16.5" style="213" customWidth="1"/>
    <col min="775" max="775" width="13.83203125" style="213" customWidth="1"/>
    <col min="776" max="1025" width="9.33203125" style="213"/>
    <col min="1026" max="1026" width="34.83203125" style="213" customWidth="1"/>
    <col min="1027" max="1030" width="16.5" style="213" customWidth="1"/>
    <col min="1031" max="1031" width="13.83203125" style="213" customWidth="1"/>
    <col min="1032" max="1281" width="9.33203125" style="213"/>
    <col min="1282" max="1282" width="34.83203125" style="213" customWidth="1"/>
    <col min="1283" max="1286" width="16.5" style="213" customWidth="1"/>
    <col min="1287" max="1287" width="13.83203125" style="213" customWidth="1"/>
    <col min="1288" max="1537" width="9.33203125" style="213"/>
    <col min="1538" max="1538" width="34.83203125" style="213" customWidth="1"/>
    <col min="1539" max="1542" width="16.5" style="213" customWidth="1"/>
    <col min="1543" max="1543" width="13.83203125" style="213" customWidth="1"/>
    <col min="1544" max="1793" width="9.33203125" style="213"/>
    <col min="1794" max="1794" width="34.83203125" style="213" customWidth="1"/>
    <col min="1795" max="1798" width="16.5" style="213" customWidth="1"/>
    <col min="1799" max="1799" width="13.83203125" style="213" customWidth="1"/>
    <col min="1800" max="2049" width="9.33203125" style="213"/>
    <col min="2050" max="2050" width="34.83203125" style="213" customWidth="1"/>
    <col min="2051" max="2054" width="16.5" style="213" customWidth="1"/>
    <col min="2055" max="2055" width="13.83203125" style="213" customWidth="1"/>
    <col min="2056" max="2305" width="9.33203125" style="213"/>
    <col min="2306" max="2306" width="34.83203125" style="213" customWidth="1"/>
    <col min="2307" max="2310" width="16.5" style="213" customWidth="1"/>
    <col min="2311" max="2311" width="13.83203125" style="213" customWidth="1"/>
    <col min="2312" max="2561" width="9.33203125" style="213"/>
    <col min="2562" max="2562" width="34.83203125" style="213" customWidth="1"/>
    <col min="2563" max="2566" width="16.5" style="213" customWidth="1"/>
    <col min="2567" max="2567" width="13.83203125" style="213" customWidth="1"/>
    <col min="2568" max="2817" width="9.33203125" style="213"/>
    <col min="2818" max="2818" width="34.83203125" style="213" customWidth="1"/>
    <col min="2819" max="2822" width="16.5" style="213" customWidth="1"/>
    <col min="2823" max="2823" width="13.83203125" style="213" customWidth="1"/>
    <col min="2824" max="3073" width="9.33203125" style="213"/>
    <col min="3074" max="3074" width="34.83203125" style="213" customWidth="1"/>
    <col min="3075" max="3078" width="16.5" style="213" customWidth="1"/>
    <col min="3079" max="3079" width="13.83203125" style="213" customWidth="1"/>
    <col min="3080" max="3329" width="9.33203125" style="213"/>
    <col min="3330" max="3330" width="34.83203125" style="213" customWidth="1"/>
    <col min="3331" max="3334" width="16.5" style="213" customWidth="1"/>
    <col min="3335" max="3335" width="13.83203125" style="213" customWidth="1"/>
    <col min="3336" max="3585" width="9.33203125" style="213"/>
    <col min="3586" max="3586" width="34.83203125" style="213" customWidth="1"/>
    <col min="3587" max="3590" width="16.5" style="213" customWidth="1"/>
    <col min="3591" max="3591" width="13.83203125" style="213" customWidth="1"/>
    <col min="3592" max="3841" width="9.33203125" style="213"/>
    <col min="3842" max="3842" width="34.83203125" style="213" customWidth="1"/>
    <col min="3843" max="3846" width="16.5" style="213" customWidth="1"/>
    <col min="3847" max="3847" width="13.83203125" style="213" customWidth="1"/>
    <col min="3848" max="4097" width="9.33203125" style="213"/>
    <col min="4098" max="4098" width="34.83203125" style="213" customWidth="1"/>
    <col min="4099" max="4102" width="16.5" style="213" customWidth="1"/>
    <col min="4103" max="4103" width="13.83203125" style="213" customWidth="1"/>
    <col min="4104" max="4353" width="9.33203125" style="213"/>
    <col min="4354" max="4354" width="34.83203125" style="213" customWidth="1"/>
    <col min="4355" max="4358" width="16.5" style="213" customWidth="1"/>
    <col min="4359" max="4359" width="13.83203125" style="213" customWidth="1"/>
    <col min="4360" max="4609" width="9.33203125" style="213"/>
    <col min="4610" max="4610" width="34.83203125" style="213" customWidth="1"/>
    <col min="4611" max="4614" width="16.5" style="213" customWidth="1"/>
    <col min="4615" max="4615" width="13.83203125" style="213" customWidth="1"/>
    <col min="4616" max="4865" width="9.33203125" style="213"/>
    <col min="4866" max="4866" width="34.83203125" style="213" customWidth="1"/>
    <col min="4867" max="4870" width="16.5" style="213" customWidth="1"/>
    <col min="4871" max="4871" width="13.83203125" style="213" customWidth="1"/>
    <col min="4872" max="5121" width="9.33203125" style="213"/>
    <col min="5122" max="5122" width="34.83203125" style="213" customWidth="1"/>
    <col min="5123" max="5126" width="16.5" style="213" customWidth="1"/>
    <col min="5127" max="5127" width="13.83203125" style="213" customWidth="1"/>
    <col min="5128" max="5377" width="9.33203125" style="213"/>
    <col min="5378" max="5378" width="34.83203125" style="213" customWidth="1"/>
    <col min="5379" max="5382" width="16.5" style="213" customWidth="1"/>
    <col min="5383" max="5383" width="13.83203125" style="213" customWidth="1"/>
    <col min="5384" max="5633" width="9.33203125" style="213"/>
    <col min="5634" max="5634" width="34.83203125" style="213" customWidth="1"/>
    <col min="5635" max="5638" width="16.5" style="213" customWidth="1"/>
    <col min="5639" max="5639" width="13.83203125" style="213" customWidth="1"/>
    <col min="5640" max="5889" width="9.33203125" style="213"/>
    <col min="5890" max="5890" width="34.83203125" style="213" customWidth="1"/>
    <col min="5891" max="5894" width="16.5" style="213" customWidth="1"/>
    <col min="5895" max="5895" width="13.83203125" style="213" customWidth="1"/>
    <col min="5896" max="6145" width="9.33203125" style="213"/>
    <col min="6146" max="6146" width="34.83203125" style="213" customWidth="1"/>
    <col min="6147" max="6150" width="16.5" style="213" customWidth="1"/>
    <col min="6151" max="6151" width="13.83203125" style="213" customWidth="1"/>
    <col min="6152" max="6401" width="9.33203125" style="213"/>
    <col min="6402" max="6402" width="34.83203125" style="213" customWidth="1"/>
    <col min="6403" max="6406" width="16.5" style="213" customWidth="1"/>
    <col min="6407" max="6407" width="13.83203125" style="213" customWidth="1"/>
    <col min="6408" max="6657" width="9.33203125" style="213"/>
    <col min="6658" max="6658" width="34.83203125" style="213" customWidth="1"/>
    <col min="6659" max="6662" width="16.5" style="213" customWidth="1"/>
    <col min="6663" max="6663" width="13.83203125" style="213" customWidth="1"/>
    <col min="6664" max="6913" width="9.33203125" style="213"/>
    <col min="6914" max="6914" width="34.83203125" style="213" customWidth="1"/>
    <col min="6915" max="6918" width="16.5" style="213" customWidth="1"/>
    <col min="6919" max="6919" width="13.83203125" style="213" customWidth="1"/>
    <col min="6920" max="7169" width="9.33203125" style="213"/>
    <col min="7170" max="7170" width="34.83203125" style="213" customWidth="1"/>
    <col min="7171" max="7174" width="16.5" style="213" customWidth="1"/>
    <col min="7175" max="7175" width="13.83203125" style="213" customWidth="1"/>
    <col min="7176" max="7425" width="9.33203125" style="213"/>
    <col min="7426" max="7426" width="34.83203125" style="213" customWidth="1"/>
    <col min="7427" max="7430" width="16.5" style="213" customWidth="1"/>
    <col min="7431" max="7431" width="13.83203125" style="213" customWidth="1"/>
    <col min="7432" max="7681" width="9.33203125" style="213"/>
    <col min="7682" max="7682" width="34.83203125" style="213" customWidth="1"/>
    <col min="7683" max="7686" width="16.5" style="213" customWidth="1"/>
    <col min="7687" max="7687" width="13.83203125" style="213" customWidth="1"/>
    <col min="7688" max="7937" width="9.33203125" style="213"/>
    <col min="7938" max="7938" width="34.83203125" style="213" customWidth="1"/>
    <col min="7939" max="7942" width="16.5" style="213" customWidth="1"/>
    <col min="7943" max="7943" width="13.83203125" style="213" customWidth="1"/>
    <col min="7944" max="8193" width="9.33203125" style="213"/>
    <col min="8194" max="8194" width="34.83203125" style="213" customWidth="1"/>
    <col min="8195" max="8198" width="16.5" style="213" customWidth="1"/>
    <col min="8199" max="8199" width="13.83203125" style="213" customWidth="1"/>
    <col min="8200" max="8449" width="9.33203125" style="213"/>
    <col min="8450" max="8450" width="34.83203125" style="213" customWidth="1"/>
    <col min="8451" max="8454" width="16.5" style="213" customWidth="1"/>
    <col min="8455" max="8455" width="13.83203125" style="213" customWidth="1"/>
    <col min="8456" max="8705" width="9.33203125" style="213"/>
    <col min="8706" max="8706" width="34.83203125" style="213" customWidth="1"/>
    <col min="8707" max="8710" width="16.5" style="213" customWidth="1"/>
    <col min="8711" max="8711" width="13.83203125" style="213" customWidth="1"/>
    <col min="8712" max="8961" width="9.33203125" style="213"/>
    <col min="8962" max="8962" width="34.83203125" style="213" customWidth="1"/>
    <col min="8963" max="8966" width="16.5" style="213" customWidth="1"/>
    <col min="8967" max="8967" width="13.83203125" style="213" customWidth="1"/>
    <col min="8968" max="9217" width="9.33203125" style="213"/>
    <col min="9218" max="9218" width="34.83203125" style="213" customWidth="1"/>
    <col min="9219" max="9222" width="16.5" style="213" customWidth="1"/>
    <col min="9223" max="9223" width="13.83203125" style="213" customWidth="1"/>
    <col min="9224" max="9473" width="9.33203125" style="213"/>
    <col min="9474" max="9474" width="34.83203125" style="213" customWidth="1"/>
    <col min="9475" max="9478" width="16.5" style="213" customWidth="1"/>
    <col min="9479" max="9479" width="13.83203125" style="213" customWidth="1"/>
    <col min="9480" max="9729" width="9.33203125" style="213"/>
    <col min="9730" max="9730" width="34.83203125" style="213" customWidth="1"/>
    <col min="9731" max="9734" width="16.5" style="213" customWidth="1"/>
    <col min="9735" max="9735" width="13.83203125" style="213" customWidth="1"/>
    <col min="9736" max="9985" width="9.33203125" style="213"/>
    <col min="9986" max="9986" width="34.83203125" style="213" customWidth="1"/>
    <col min="9987" max="9990" width="16.5" style="213" customWidth="1"/>
    <col min="9991" max="9991" width="13.83203125" style="213" customWidth="1"/>
    <col min="9992" max="10241" width="9.33203125" style="213"/>
    <col min="10242" max="10242" width="34.83203125" style="213" customWidth="1"/>
    <col min="10243" max="10246" width="16.5" style="213" customWidth="1"/>
    <col min="10247" max="10247" width="13.83203125" style="213" customWidth="1"/>
    <col min="10248" max="10497" width="9.33203125" style="213"/>
    <col min="10498" max="10498" width="34.83203125" style="213" customWidth="1"/>
    <col min="10499" max="10502" width="16.5" style="213" customWidth="1"/>
    <col min="10503" max="10503" width="13.83203125" style="213" customWidth="1"/>
    <col min="10504" max="10753" width="9.33203125" style="213"/>
    <col min="10754" max="10754" width="34.83203125" style="213" customWidth="1"/>
    <col min="10755" max="10758" width="16.5" style="213" customWidth="1"/>
    <col min="10759" max="10759" width="13.83203125" style="213" customWidth="1"/>
    <col min="10760" max="11009" width="9.33203125" style="213"/>
    <col min="11010" max="11010" width="34.83203125" style="213" customWidth="1"/>
    <col min="11011" max="11014" width="16.5" style="213" customWidth="1"/>
    <col min="11015" max="11015" width="13.83203125" style="213" customWidth="1"/>
    <col min="11016" max="11265" width="9.33203125" style="213"/>
    <col min="11266" max="11266" width="34.83203125" style="213" customWidth="1"/>
    <col min="11267" max="11270" width="16.5" style="213" customWidth="1"/>
    <col min="11271" max="11271" width="13.83203125" style="213" customWidth="1"/>
    <col min="11272" max="11521" width="9.33203125" style="213"/>
    <col min="11522" max="11522" width="34.83203125" style="213" customWidth="1"/>
    <col min="11523" max="11526" width="16.5" style="213" customWidth="1"/>
    <col min="11527" max="11527" width="13.83203125" style="213" customWidth="1"/>
    <col min="11528" max="11777" width="9.33203125" style="213"/>
    <col min="11778" max="11778" width="34.83203125" style="213" customWidth="1"/>
    <col min="11779" max="11782" width="16.5" style="213" customWidth="1"/>
    <col min="11783" max="11783" width="13.83203125" style="213" customWidth="1"/>
    <col min="11784" max="12033" width="9.33203125" style="213"/>
    <col min="12034" max="12034" width="34.83203125" style="213" customWidth="1"/>
    <col min="12035" max="12038" width="16.5" style="213" customWidth="1"/>
    <col min="12039" max="12039" width="13.83203125" style="213" customWidth="1"/>
    <col min="12040" max="12289" width="9.33203125" style="213"/>
    <col min="12290" max="12290" width="34.83203125" style="213" customWidth="1"/>
    <col min="12291" max="12294" width="16.5" style="213" customWidth="1"/>
    <col min="12295" max="12295" width="13.83203125" style="213" customWidth="1"/>
    <col min="12296" max="12545" width="9.33203125" style="213"/>
    <col min="12546" max="12546" width="34.83203125" style="213" customWidth="1"/>
    <col min="12547" max="12550" width="16.5" style="213" customWidth="1"/>
    <col min="12551" max="12551" width="13.83203125" style="213" customWidth="1"/>
    <col min="12552" max="12801" width="9.33203125" style="213"/>
    <col min="12802" max="12802" width="34.83203125" style="213" customWidth="1"/>
    <col min="12803" max="12806" width="16.5" style="213" customWidth="1"/>
    <col min="12807" max="12807" width="13.83203125" style="213" customWidth="1"/>
    <col min="12808" max="13057" width="9.33203125" style="213"/>
    <col min="13058" max="13058" width="34.83203125" style="213" customWidth="1"/>
    <col min="13059" max="13062" width="16.5" style="213" customWidth="1"/>
    <col min="13063" max="13063" width="13.83203125" style="213" customWidth="1"/>
    <col min="13064" max="13313" width="9.33203125" style="213"/>
    <col min="13314" max="13314" width="34.83203125" style="213" customWidth="1"/>
    <col min="13315" max="13318" width="16.5" style="213" customWidth="1"/>
    <col min="13319" max="13319" width="13.83203125" style="213" customWidth="1"/>
    <col min="13320" max="13569" width="9.33203125" style="213"/>
    <col min="13570" max="13570" width="34.83203125" style="213" customWidth="1"/>
    <col min="13571" max="13574" width="16.5" style="213" customWidth="1"/>
    <col min="13575" max="13575" width="13.83203125" style="213" customWidth="1"/>
    <col min="13576" max="13825" width="9.33203125" style="213"/>
    <col min="13826" max="13826" width="34.83203125" style="213" customWidth="1"/>
    <col min="13827" max="13830" width="16.5" style="213" customWidth="1"/>
    <col min="13831" max="13831" width="13.83203125" style="213" customWidth="1"/>
    <col min="13832" max="14081" width="9.33203125" style="213"/>
    <col min="14082" max="14082" width="34.83203125" style="213" customWidth="1"/>
    <col min="14083" max="14086" width="16.5" style="213" customWidth="1"/>
    <col min="14087" max="14087" width="13.83203125" style="213" customWidth="1"/>
    <col min="14088" max="14337" width="9.33203125" style="213"/>
    <col min="14338" max="14338" width="34.83203125" style="213" customWidth="1"/>
    <col min="14339" max="14342" width="16.5" style="213" customWidth="1"/>
    <col min="14343" max="14343" width="13.83203125" style="213" customWidth="1"/>
    <col min="14344" max="14593" width="9.33203125" style="213"/>
    <col min="14594" max="14594" width="34.83203125" style="213" customWidth="1"/>
    <col min="14595" max="14598" width="16.5" style="213" customWidth="1"/>
    <col min="14599" max="14599" width="13.83203125" style="213" customWidth="1"/>
    <col min="14600" max="14849" width="9.33203125" style="213"/>
    <col min="14850" max="14850" width="34.83203125" style="213" customWidth="1"/>
    <col min="14851" max="14854" width="16.5" style="213" customWidth="1"/>
    <col min="14855" max="14855" width="13.83203125" style="213" customWidth="1"/>
    <col min="14856" max="15105" width="9.33203125" style="213"/>
    <col min="15106" max="15106" width="34.83203125" style="213" customWidth="1"/>
    <col min="15107" max="15110" width="16.5" style="213" customWidth="1"/>
    <col min="15111" max="15111" width="13.83203125" style="213" customWidth="1"/>
    <col min="15112" max="15361" width="9.33203125" style="213"/>
    <col min="15362" max="15362" width="34.83203125" style="213" customWidth="1"/>
    <col min="15363" max="15366" width="16.5" style="213" customWidth="1"/>
    <col min="15367" max="15367" width="13.83203125" style="213" customWidth="1"/>
    <col min="15368" max="15617" width="9.33203125" style="213"/>
    <col min="15618" max="15618" width="34.83203125" style="213" customWidth="1"/>
    <col min="15619" max="15622" width="16.5" style="213" customWidth="1"/>
    <col min="15623" max="15623" width="13.83203125" style="213" customWidth="1"/>
    <col min="15624" max="15873" width="9.33203125" style="213"/>
    <col min="15874" max="15874" width="34.83203125" style="213" customWidth="1"/>
    <col min="15875" max="15878" width="16.5" style="213" customWidth="1"/>
    <col min="15879" max="15879" width="13.83203125" style="213" customWidth="1"/>
    <col min="15880" max="16129" width="9.33203125" style="213"/>
    <col min="16130" max="16130" width="34.83203125" style="213" customWidth="1"/>
    <col min="16131" max="16134" width="16.5" style="213" customWidth="1"/>
    <col min="16135" max="16135" width="13.83203125" style="213" customWidth="1"/>
    <col min="16136" max="16384" width="9.33203125" style="213"/>
  </cols>
  <sheetData>
    <row r="2" spans="1:11" ht="39.75" customHeight="1">
      <c r="A2" s="1225" t="s">
        <v>641</v>
      </c>
      <c r="B2" s="1225"/>
      <c r="C2" s="1225"/>
      <c r="D2" s="1225"/>
      <c r="E2" s="1225"/>
      <c r="F2" s="1225"/>
      <c r="G2" s="212"/>
    </row>
    <row r="3" spans="1:11" ht="16.5" customHeight="1">
      <c r="A3" s="1228"/>
      <c r="B3" s="1228"/>
      <c r="C3" s="1228"/>
      <c r="D3" s="1228"/>
      <c r="E3" s="1228"/>
      <c r="F3" s="1228"/>
      <c r="G3" s="214"/>
    </row>
    <row r="4" spans="1:11" ht="16.5" customHeight="1">
      <c r="A4" s="795"/>
      <c r="B4" s="795"/>
      <c r="C4" s="795"/>
      <c r="D4" s="795"/>
      <c r="E4" s="795"/>
      <c r="F4" s="795"/>
      <c r="G4" s="214"/>
    </row>
    <row r="5" spans="1:11" ht="15.75" customHeight="1">
      <c r="A5" s="215" t="s">
        <v>413</v>
      </c>
      <c r="B5" s="1227" t="s">
        <v>724</v>
      </c>
      <c r="C5" s="1227"/>
      <c r="D5" s="1227"/>
      <c r="E5" s="1227"/>
      <c r="F5" s="1227"/>
      <c r="G5" s="218"/>
      <c r="H5" s="219"/>
      <c r="I5" s="219"/>
      <c r="J5" s="219"/>
      <c r="K5" s="219"/>
    </row>
    <row r="6" spans="1:11" ht="15" customHeight="1">
      <c r="A6" s="215" t="s">
        <v>414</v>
      </c>
      <c r="B6" s="1227" t="s">
        <v>725</v>
      </c>
      <c r="C6" s="1227"/>
      <c r="D6" s="1227"/>
      <c r="E6" s="1227"/>
      <c r="F6" s="1227"/>
      <c r="G6" s="220"/>
      <c r="H6" s="219"/>
      <c r="I6" s="219"/>
      <c r="J6" s="219"/>
      <c r="K6" s="219"/>
    </row>
    <row r="7" spans="1:11" ht="15.75">
      <c r="A7" s="215" t="s">
        <v>561</v>
      </c>
      <c r="B7" s="1226">
        <v>14973115</v>
      </c>
      <c r="C7" s="1226"/>
      <c r="D7" s="567"/>
      <c r="E7" s="565"/>
      <c r="F7" s="217"/>
      <c r="G7" s="221"/>
      <c r="H7" s="219"/>
      <c r="I7" s="219"/>
      <c r="J7" s="219"/>
      <c r="K7" s="219"/>
    </row>
    <row r="8" spans="1:11" ht="15.75" customHeight="1">
      <c r="A8" s="215" t="s">
        <v>560</v>
      </c>
      <c r="B8" s="1226"/>
      <c r="C8" s="1226"/>
      <c r="D8" s="1226"/>
      <c r="E8" s="280"/>
      <c r="F8" s="217"/>
      <c r="G8" s="221"/>
      <c r="H8" s="219"/>
      <c r="I8" s="219"/>
      <c r="J8" s="219"/>
      <c r="K8" s="219"/>
    </row>
    <row r="9" spans="1:11" ht="15.75">
      <c r="A9" s="215"/>
      <c r="B9" s="1226"/>
      <c r="C9" s="1226"/>
      <c r="D9" s="1226"/>
      <c r="E9" s="280"/>
      <c r="F9" s="217"/>
      <c r="G9" s="221"/>
      <c r="H9" s="219"/>
      <c r="I9" s="219"/>
      <c r="J9" s="219"/>
      <c r="K9" s="219"/>
    </row>
    <row r="10" spans="1:11" ht="15.75">
      <c r="A10" s="215" t="s">
        <v>415</v>
      </c>
      <c r="B10" s="1224">
        <v>1</v>
      </c>
      <c r="C10" s="1224"/>
      <c r="D10" s="222"/>
      <c r="E10" s="564"/>
      <c r="F10" s="217"/>
      <c r="G10" s="223"/>
      <c r="H10" s="219"/>
      <c r="I10" s="219"/>
      <c r="J10" s="219"/>
      <c r="K10" s="219"/>
    </row>
    <row r="11" spans="1:11" ht="15.75">
      <c r="A11" s="215" t="s">
        <v>416</v>
      </c>
      <c r="B11" s="1230" t="s">
        <v>726</v>
      </c>
      <c r="C11" s="1230"/>
      <c r="D11" s="224"/>
      <c r="E11" s="566"/>
      <c r="F11" s="217"/>
      <c r="G11" s="221"/>
      <c r="H11" s="219"/>
      <c r="I11" s="219"/>
      <c r="J11" s="219"/>
      <c r="K11" s="219"/>
    </row>
    <row r="12" spans="1:11" ht="15.75">
      <c r="A12" s="215" t="s">
        <v>417</v>
      </c>
      <c r="B12" s="1230" t="s">
        <v>727</v>
      </c>
      <c r="C12" s="1230"/>
      <c r="D12" s="224"/>
      <c r="E12" s="566"/>
      <c r="F12" s="217"/>
      <c r="G12" s="221"/>
      <c r="H12" s="219"/>
      <c r="I12" s="219"/>
      <c r="J12" s="219"/>
      <c r="K12" s="219"/>
    </row>
    <row r="13" spans="1:11">
      <c r="A13" s="225"/>
      <c r="B13" s="226"/>
      <c r="C13" s="226"/>
      <c r="D13" s="226"/>
      <c r="E13" s="226"/>
      <c r="F13" s="227" t="s">
        <v>660</v>
      </c>
      <c r="G13" s="221"/>
      <c r="H13" s="219"/>
      <c r="I13" s="219"/>
      <c r="J13" s="219"/>
      <c r="K13" s="219"/>
    </row>
    <row r="14" spans="1:11" ht="38.25">
      <c r="A14" s="228" t="s">
        <v>267</v>
      </c>
      <c r="B14" s="229" t="s">
        <v>418</v>
      </c>
      <c r="C14" s="230" t="s">
        <v>692</v>
      </c>
      <c r="D14" s="231" t="s">
        <v>695</v>
      </c>
      <c r="E14" s="231" t="s">
        <v>716</v>
      </c>
      <c r="F14" s="232" t="s">
        <v>397</v>
      </c>
      <c r="G14" s="221"/>
      <c r="H14" s="219"/>
      <c r="I14" s="219"/>
      <c r="J14" s="219"/>
      <c r="K14" s="219"/>
    </row>
    <row r="15" spans="1:11">
      <c r="A15" s="233" t="s">
        <v>419</v>
      </c>
      <c r="B15" s="234">
        <f>SUM(B17:B22)</f>
        <v>14973115</v>
      </c>
      <c r="C15" s="235">
        <f>SUM(C17:C22)</f>
        <v>0</v>
      </c>
      <c r="D15" s="235"/>
      <c r="E15" s="235"/>
      <c r="F15" s="236">
        <f>SUM(B15:C15)</f>
        <v>14973115</v>
      </c>
      <c r="G15" s="221"/>
      <c r="H15" s="219"/>
      <c r="I15" s="219"/>
      <c r="J15" s="219"/>
      <c r="K15" s="219"/>
    </row>
    <row r="16" spans="1:11">
      <c r="A16" s="237" t="s">
        <v>420</v>
      </c>
      <c r="B16" s="238"/>
      <c r="C16" s="238"/>
      <c r="D16" s="238"/>
      <c r="E16" s="238"/>
      <c r="F16" s="239"/>
      <c r="G16" s="221"/>
      <c r="H16" s="219"/>
      <c r="I16" s="219"/>
      <c r="J16" s="219"/>
      <c r="K16" s="219"/>
    </row>
    <row r="17" spans="1:11">
      <c r="A17" s="240" t="s">
        <v>410</v>
      </c>
      <c r="B17" s="241">
        <v>14973115</v>
      </c>
      <c r="C17" s="241"/>
      <c r="D17" s="242"/>
      <c r="E17" s="242"/>
      <c r="F17" s="243">
        <f>SUM(B17:E17)</f>
        <v>14973115</v>
      </c>
      <c r="G17" s="244"/>
      <c r="H17" s="219"/>
      <c r="I17" s="219"/>
      <c r="J17" s="219"/>
      <c r="K17" s="219"/>
    </row>
    <row r="18" spans="1:11" ht="15" customHeight="1">
      <c r="A18" s="245" t="s">
        <v>421</v>
      </c>
      <c r="B18" s="246"/>
      <c r="C18" s="246"/>
      <c r="D18" s="247"/>
      <c r="E18" s="247"/>
      <c r="F18" s="243">
        <f t="shared" ref="F18:F22" si="0">SUM(B18:E18)</f>
        <v>0</v>
      </c>
      <c r="G18" s="220"/>
      <c r="H18" s="219"/>
      <c r="I18" s="219"/>
      <c r="J18" s="219"/>
      <c r="K18" s="219"/>
    </row>
    <row r="19" spans="1:11" ht="25.5">
      <c r="A19" s="245" t="s">
        <v>558</v>
      </c>
      <c r="B19" s="246"/>
      <c r="C19" s="246"/>
      <c r="D19" s="247"/>
      <c r="E19" s="247"/>
      <c r="F19" s="243">
        <f t="shared" si="0"/>
        <v>0</v>
      </c>
      <c r="G19" s="221"/>
      <c r="H19" s="219"/>
      <c r="I19" s="219"/>
      <c r="J19" s="219"/>
      <c r="K19" s="219"/>
    </row>
    <row r="20" spans="1:11" ht="25.5">
      <c r="A20" s="245" t="s">
        <v>559</v>
      </c>
      <c r="B20" s="246"/>
      <c r="C20" s="246"/>
      <c r="D20" s="247"/>
      <c r="E20" s="247"/>
      <c r="F20" s="243">
        <f t="shared" si="0"/>
        <v>0</v>
      </c>
      <c r="G20" s="221"/>
      <c r="H20" s="219"/>
      <c r="I20" s="219"/>
      <c r="J20" s="219"/>
      <c r="K20" s="219"/>
    </row>
    <row r="21" spans="1:11">
      <c r="A21" s="245" t="s">
        <v>422</v>
      </c>
      <c r="B21" s="246"/>
      <c r="C21" s="246"/>
      <c r="D21" s="247"/>
      <c r="E21" s="247"/>
      <c r="F21" s="243">
        <f t="shared" si="0"/>
        <v>0</v>
      </c>
      <c r="G21" s="221"/>
      <c r="H21" s="219"/>
      <c r="I21" s="219"/>
      <c r="J21" s="219"/>
      <c r="K21" s="219"/>
    </row>
    <row r="22" spans="1:11">
      <c r="A22" s="249" t="s">
        <v>423</v>
      </c>
      <c r="B22" s="250"/>
      <c r="C22" s="250"/>
      <c r="D22" s="251"/>
      <c r="E22" s="251"/>
      <c r="F22" s="243">
        <f t="shared" si="0"/>
        <v>0</v>
      </c>
      <c r="G22" s="221"/>
      <c r="H22" s="219"/>
      <c r="I22" s="219"/>
      <c r="J22" s="219"/>
      <c r="K22" s="219"/>
    </row>
    <row r="23" spans="1:11">
      <c r="A23" s="252"/>
      <c r="B23" s="253"/>
      <c r="C23" s="253"/>
      <c r="D23" s="253"/>
      <c r="E23" s="253"/>
      <c r="F23" s="253"/>
      <c r="G23" s="221"/>
      <c r="H23" s="219"/>
      <c r="I23" s="219"/>
      <c r="J23" s="219"/>
      <c r="K23" s="219"/>
    </row>
    <row r="24" spans="1:11">
      <c r="A24" s="254" t="s">
        <v>424</v>
      </c>
      <c r="B24" s="255">
        <f>SUM(B26:B31)</f>
        <v>0</v>
      </c>
      <c r="C24" s="255">
        <f>SUM(C26:C31)</f>
        <v>14973115</v>
      </c>
      <c r="D24" s="255">
        <f t="shared" ref="D24:E24" si="1">SUM(D26:D31)</f>
        <v>0</v>
      </c>
      <c r="E24" s="255">
        <f t="shared" si="1"/>
        <v>0</v>
      </c>
      <c r="F24" s="255">
        <f>SUM(F26:F31)</f>
        <v>14973115</v>
      </c>
      <c r="G24" s="221"/>
      <c r="H24" s="219"/>
      <c r="I24" s="219"/>
      <c r="J24" s="219"/>
      <c r="K24" s="219"/>
    </row>
    <row r="25" spans="1:11">
      <c r="A25" s="237" t="s">
        <v>420</v>
      </c>
      <c r="B25" s="238"/>
      <c r="C25" s="238"/>
      <c r="D25" s="238"/>
      <c r="E25" s="238"/>
      <c r="F25" s="239"/>
      <c r="G25" s="221"/>
      <c r="H25" s="219"/>
      <c r="I25" s="219"/>
      <c r="J25" s="219"/>
      <c r="K25" s="219"/>
    </row>
    <row r="26" spans="1:11">
      <c r="A26" s="245" t="s">
        <v>425</v>
      </c>
      <c r="B26" s="256"/>
      <c r="C26" s="256"/>
      <c r="D26" s="256"/>
      <c r="E26" s="256"/>
      <c r="F26" s="248">
        <f>SUM(B26:E26)</f>
        <v>0</v>
      </c>
      <c r="G26" s="221"/>
      <c r="H26" s="219"/>
      <c r="I26" s="219"/>
      <c r="J26" s="219"/>
      <c r="K26" s="219"/>
    </row>
    <row r="27" spans="1:11" ht="25.5">
      <c r="A27" s="245" t="s">
        <v>205</v>
      </c>
      <c r="B27" s="256"/>
      <c r="C27" s="256"/>
      <c r="D27" s="256"/>
      <c r="E27" s="256"/>
      <c r="F27" s="248">
        <f t="shared" ref="F27:F31" si="2">SUM(B27:E27)</f>
        <v>0</v>
      </c>
      <c r="G27" s="258"/>
      <c r="H27" s="219"/>
      <c r="I27" s="219"/>
      <c r="J27" s="219"/>
      <c r="K27" s="219"/>
    </row>
    <row r="28" spans="1:11">
      <c r="A28" s="245" t="s">
        <v>426</v>
      </c>
      <c r="B28" s="256"/>
      <c r="C28" s="256"/>
      <c r="D28" s="257"/>
      <c r="E28" s="257"/>
      <c r="F28" s="248">
        <f t="shared" si="2"/>
        <v>0</v>
      </c>
      <c r="G28" s="259"/>
      <c r="H28" s="219"/>
      <c r="I28" s="219"/>
      <c r="J28" s="219"/>
      <c r="K28" s="219"/>
    </row>
    <row r="29" spans="1:11" ht="13.5">
      <c r="A29" s="245" t="s">
        <v>427</v>
      </c>
      <c r="B29" s="256"/>
      <c r="C29" s="256">
        <v>14973115</v>
      </c>
      <c r="D29" s="257"/>
      <c r="E29" s="257"/>
      <c r="F29" s="248">
        <f t="shared" si="2"/>
        <v>14973115</v>
      </c>
      <c r="G29" s="218"/>
      <c r="H29" s="219"/>
      <c r="I29" s="219"/>
      <c r="J29" s="219"/>
      <c r="K29" s="219"/>
    </row>
    <row r="30" spans="1:11">
      <c r="A30" s="245" t="s">
        <v>428</v>
      </c>
      <c r="B30" s="256"/>
      <c r="C30" s="256"/>
      <c r="D30" s="257"/>
      <c r="E30" s="257"/>
      <c r="F30" s="248">
        <f t="shared" si="2"/>
        <v>0</v>
      </c>
      <c r="G30" s="220"/>
      <c r="H30" s="219"/>
      <c r="I30" s="219"/>
      <c r="J30" s="219"/>
      <c r="K30" s="219"/>
    </row>
    <row r="31" spans="1:11">
      <c r="A31" s="249" t="s">
        <v>234</v>
      </c>
      <c r="B31" s="260"/>
      <c r="C31" s="260"/>
      <c r="D31" s="261"/>
      <c r="E31" s="261"/>
      <c r="F31" s="248">
        <f t="shared" si="2"/>
        <v>0</v>
      </c>
      <c r="G31" s="221"/>
      <c r="H31" s="219"/>
      <c r="I31" s="219"/>
      <c r="J31" s="219"/>
      <c r="K31" s="219"/>
    </row>
    <row r="32" spans="1:11" ht="27">
      <c r="A32" s="568" t="s">
        <v>429</v>
      </c>
      <c r="B32" s="262">
        <f>SUM(B17:B19)</f>
        <v>14973115</v>
      </c>
      <c r="C32" s="262">
        <f t="shared" ref="C32:F32" si="3">SUM(C17:C19)</f>
        <v>0</v>
      </c>
      <c r="D32" s="262">
        <f t="shared" si="3"/>
        <v>0</v>
      </c>
      <c r="E32" s="262">
        <f t="shared" si="3"/>
        <v>0</v>
      </c>
      <c r="F32" s="262">
        <f t="shared" si="3"/>
        <v>14973115</v>
      </c>
      <c r="G32" s="223"/>
      <c r="H32" s="219"/>
      <c r="I32" s="219"/>
      <c r="J32" s="219"/>
      <c r="K32" s="219"/>
    </row>
    <row r="33" spans="1:11" ht="27">
      <c r="A33" s="568" t="s">
        <v>430</v>
      </c>
      <c r="B33" s="262">
        <f>SUM(B20)</f>
        <v>0</v>
      </c>
      <c r="C33" s="262">
        <f>SUM(C20)</f>
        <v>0</v>
      </c>
      <c r="D33" s="263"/>
      <c r="E33" s="263"/>
      <c r="F33" s="264">
        <f>SUM(B33:C33)</f>
        <v>0</v>
      </c>
      <c r="G33" s="221"/>
      <c r="H33" s="219"/>
      <c r="I33" s="219"/>
      <c r="J33" s="219"/>
      <c r="K33" s="219"/>
    </row>
    <row r="34" spans="1:11" ht="15">
      <c r="A34" s="265"/>
      <c r="B34" s="266"/>
      <c r="C34" s="266"/>
      <c r="D34" s="266"/>
      <c r="E34" s="266"/>
      <c r="F34" s="267"/>
      <c r="G34" s="221"/>
      <c r="H34" s="219"/>
      <c r="I34" s="219"/>
      <c r="J34" s="219"/>
      <c r="K34" s="219"/>
    </row>
    <row r="35" spans="1:11">
      <c r="A35" s="215"/>
      <c r="B35" s="1226"/>
      <c r="C35" s="1226"/>
      <c r="D35" s="1226"/>
      <c r="E35" s="1226"/>
      <c r="F35" s="1226"/>
      <c r="G35" s="221"/>
      <c r="H35" s="219"/>
      <c r="I35" s="219"/>
      <c r="J35" s="219"/>
      <c r="K35" s="219"/>
    </row>
    <row r="36" spans="1:11" ht="15.75">
      <c r="A36" s="215"/>
      <c r="B36" s="1226"/>
      <c r="C36" s="1226"/>
      <c r="D36" s="216"/>
      <c r="E36" s="565"/>
      <c r="F36" s="268"/>
      <c r="G36" s="221"/>
      <c r="H36" s="219"/>
      <c r="I36" s="219"/>
      <c r="J36" s="219"/>
      <c r="K36" s="219"/>
    </row>
    <row r="37" spans="1:11" ht="15.75">
      <c r="A37" s="215"/>
      <c r="B37" s="1226"/>
      <c r="C37" s="1226"/>
      <c r="D37" s="216"/>
      <c r="E37" s="565"/>
      <c r="F37" s="268"/>
      <c r="G37" s="221"/>
      <c r="H37" s="219"/>
      <c r="I37" s="219"/>
      <c r="J37" s="219"/>
      <c r="K37" s="219"/>
    </row>
    <row r="38" spans="1:11" ht="15.75">
      <c r="A38" s="215"/>
      <c r="B38" s="1224"/>
      <c r="C38" s="1224"/>
      <c r="D38" s="222"/>
      <c r="E38" s="564"/>
      <c r="F38" s="268"/>
      <c r="G38" s="221"/>
      <c r="H38" s="219"/>
      <c r="I38" s="219"/>
      <c r="J38" s="219"/>
      <c r="K38" s="219"/>
    </row>
    <row r="39" spans="1:11" ht="15.75">
      <c r="A39" s="215"/>
      <c r="B39" s="1229"/>
      <c r="C39" s="1229"/>
      <c r="D39" s="224"/>
      <c r="E39" s="566"/>
      <c r="F39" s="268"/>
      <c r="G39" s="244"/>
      <c r="H39" s="219"/>
      <c r="I39" s="219"/>
      <c r="J39" s="219"/>
      <c r="K39" s="219"/>
    </row>
    <row r="40" spans="1:11" ht="15.75">
      <c r="A40" s="215"/>
      <c r="B40" s="1229"/>
      <c r="C40" s="1229"/>
      <c r="D40" s="224"/>
      <c r="E40" s="566"/>
      <c r="F40" s="268"/>
      <c r="G40" s="220"/>
      <c r="H40" s="219"/>
      <c r="I40" s="219"/>
      <c r="J40" s="219"/>
      <c r="K40" s="219"/>
    </row>
    <row r="41" spans="1:11">
      <c r="A41" s="226"/>
      <c r="B41" s="226"/>
      <c r="C41" s="226"/>
      <c r="D41" s="226"/>
      <c r="E41" s="226"/>
      <c r="F41" s="269"/>
      <c r="G41" s="221"/>
      <c r="H41" s="219"/>
      <c r="I41" s="219"/>
      <c r="J41" s="219"/>
      <c r="K41" s="219"/>
    </row>
    <row r="42" spans="1:11">
      <c r="A42" s="270"/>
      <c r="B42" s="271"/>
      <c r="C42" s="270"/>
      <c r="D42" s="270"/>
      <c r="E42" s="270"/>
      <c r="F42" s="270"/>
      <c r="G42" s="221"/>
      <c r="H42" s="219"/>
      <c r="I42" s="219"/>
      <c r="J42" s="219"/>
      <c r="K42" s="219"/>
    </row>
    <row r="43" spans="1:11">
      <c r="A43" s="271"/>
      <c r="B43" s="272"/>
      <c r="C43" s="272"/>
      <c r="D43" s="272"/>
      <c r="E43" s="272"/>
      <c r="F43" s="272"/>
      <c r="G43" s="221"/>
      <c r="H43" s="219"/>
      <c r="I43" s="219"/>
      <c r="J43" s="219"/>
      <c r="K43" s="219"/>
    </row>
    <row r="44" spans="1:11">
      <c r="A44" s="273"/>
      <c r="B44" s="273"/>
      <c r="C44" s="273"/>
      <c r="D44" s="273"/>
      <c r="E44" s="273"/>
      <c r="F44" s="273"/>
      <c r="G44" s="221"/>
      <c r="H44" s="219"/>
      <c r="I44" s="219"/>
      <c r="J44" s="219"/>
      <c r="K44" s="219"/>
    </row>
    <row r="45" spans="1:11">
      <c r="A45" s="216"/>
      <c r="B45" s="274"/>
      <c r="C45" s="274"/>
      <c r="D45" s="274"/>
      <c r="E45" s="274"/>
      <c r="F45" s="274"/>
      <c r="G45" s="221"/>
      <c r="H45" s="219"/>
      <c r="I45" s="219"/>
      <c r="J45" s="219"/>
      <c r="K45" s="219"/>
    </row>
    <row r="46" spans="1:11">
      <c r="A46" s="216"/>
      <c r="B46" s="274"/>
      <c r="C46" s="274"/>
      <c r="D46" s="274"/>
      <c r="E46" s="274"/>
      <c r="F46" s="274"/>
      <c r="G46" s="221"/>
      <c r="H46" s="219"/>
      <c r="I46" s="219"/>
      <c r="J46" s="219"/>
      <c r="K46" s="219"/>
    </row>
    <row r="47" spans="1:11">
      <c r="A47" s="216"/>
      <c r="B47" s="274"/>
      <c r="C47" s="274"/>
      <c r="D47" s="274"/>
      <c r="E47" s="274"/>
      <c r="F47" s="274"/>
      <c r="G47" s="221"/>
      <c r="H47" s="219"/>
      <c r="I47" s="219"/>
      <c r="J47" s="219"/>
      <c r="K47" s="219"/>
    </row>
    <row r="48" spans="1:11">
      <c r="A48" s="216"/>
      <c r="B48" s="274"/>
      <c r="C48" s="274"/>
      <c r="D48" s="274"/>
      <c r="E48" s="274"/>
      <c r="F48" s="274"/>
      <c r="G48" s="221"/>
      <c r="H48" s="219"/>
      <c r="I48" s="219"/>
      <c r="J48" s="219"/>
      <c r="K48" s="219"/>
    </row>
    <row r="49" spans="1:11">
      <c r="A49" s="216"/>
      <c r="B49" s="274"/>
      <c r="C49" s="274"/>
      <c r="D49" s="274"/>
      <c r="E49" s="274"/>
      <c r="F49" s="274"/>
      <c r="G49" s="258"/>
      <c r="H49" s="219"/>
      <c r="I49" s="219"/>
      <c r="J49" s="219"/>
      <c r="K49" s="219"/>
    </row>
    <row r="50" spans="1:11" ht="15.75">
      <c r="A50" s="216"/>
      <c r="B50" s="274"/>
      <c r="C50" s="274"/>
      <c r="D50" s="274"/>
      <c r="E50" s="274"/>
      <c r="F50" s="274"/>
      <c r="G50" s="275"/>
      <c r="H50" s="219"/>
      <c r="I50" s="219"/>
      <c r="J50" s="219"/>
      <c r="K50" s="219"/>
    </row>
    <row r="51" spans="1:11">
      <c r="A51" s="216"/>
      <c r="B51" s="274"/>
      <c r="C51" s="274"/>
      <c r="D51" s="274"/>
      <c r="E51" s="274"/>
      <c r="F51" s="274"/>
      <c r="G51" s="258"/>
      <c r="H51" s="219"/>
      <c r="I51" s="219"/>
      <c r="J51" s="219"/>
      <c r="K51" s="219"/>
    </row>
    <row r="52" spans="1:11">
      <c r="A52" s="271"/>
      <c r="B52" s="276"/>
      <c r="C52" s="276"/>
      <c r="D52" s="276"/>
      <c r="E52" s="276"/>
      <c r="F52" s="276"/>
      <c r="G52" s="277"/>
      <c r="H52" s="219"/>
      <c r="I52" s="219"/>
      <c r="J52" s="278"/>
      <c r="K52" s="219"/>
    </row>
    <row r="53" spans="1:11">
      <c r="A53" s="273"/>
      <c r="B53" s="273"/>
      <c r="C53" s="273"/>
      <c r="D53" s="273"/>
      <c r="E53" s="273"/>
      <c r="F53" s="273"/>
      <c r="G53" s="279"/>
      <c r="H53" s="219"/>
      <c r="I53" s="219"/>
      <c r="J53" s="219"/>
      <c r="K53" s="219"/>
    </row>
    <row r="54" spans="1:11">
      <c r="A54" s="216"/>
      <c r="B54" s="280"/>
      <c r="C54" s="280"/>
      <c r="D54" s="280"/>
      <c r="E54" s="280"/>
      <c r="F54" s="274"/>
      <c r="G54" s="279"/>
      <c r="H54" s="219"/>
      <c r="I54" s="219"/>
      <c r="J54" s="219"/>
      <c r="K54" s="219"/>
    </row>
    <row r="55" spans="1:11">
      <c r="A55" s="216"/>
      <c r="B55" s="280"/>
      <c r="C55" s="280"/>
      <c r="D55" s="280"/>
      <c r="E55" s="280"/>
      <c r="F55" s="274"/>
      <c r="G55" s="281"/>
      <c r="H55" s="219"/>
      <c r="I55" s="219"/>
      <c r="J55" s="219"/>
      <c r="K55" s="219"/>
    </row>
    <row r="56" spans="1:11">
      <c r="A56" s="216"/>
      <c r="B56" s="280"/>
      <c r="C56" s="280"/>
      <c r="D56" s="280"/>
      <c r="E56" s="280"/>
      <c r="F56" s="274"/>
      <c r="G56" s="219"/>
      <c r="H56" s="219"/>
      <c r="I56" s="219"/>
      <c r="J56" s="219"/>
      <c r="K56" s="219"/>
    </row>
    <row r="57" spans="1:11">
      <c r="A57" s="216"/>
      <c r="B57" s="280"/>
      <c r="C57" s="280"/>
      <c r="D57" s="280"/>
      <c r="E57" s="280"/>
      <c r="F57" s="274"/>
    </row>
    <row r="58" spans="1:11">
      <c r="A58" s="216"/>
      <c r="B58" s="280"/>
      <c r="C58" s="280"/>
      <c r="D58" s="280"/>
      <c r="E58" s="280"/>
      <c r="F58" s="274"/>
    </row>
    <row r="59" spans="1:11">
      <c r="A59" s="216"/>
      <c r="B59" s="280"/>
      <c r="C59" s="280"/>
      <c r="D59" s="280"/>
      <c r="E59" s="280"/>
      <c r="F59" s="274"/>
    </row>
    <row r="60" spans="1:11" ht="13.5">
      <c r="A60" s="282"/>
      <c r="B60" s="283"/>
      <c r="C60" s="283"/>
      <c r="D60" s="283"/>
      <c r="E60" s="283"/>
      <c r="F60" s="284"/>
    </row>
    <row r="61" spans="1:11" ht="13.5">
      <c r="A61" s="282"/>
      <c r="B61" s="283"/>
      <c r="C61" s="283"/>
      <c r="D61" s="283"/>
      <c r="E61" s="283"/>
      <c r="F61" s="284"/>
    </row>
  </sheetData>
  <mergeCells count="16"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2:F2"/>
    <mergeCell ref="B7:C7"/>
    <mergeCell ref="B5:F5"/>
    <mergeCell ref="B6:F6"/>
    <mergeCell ref="B8:D8"/>
    <mergeCell ref="B9:D9"/>
    <mergeCell ref="A3:F3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/2020. (.)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115"/>
  <sheetViews>
    <sheetView topLeftCell="A99" zoomScale="80" zoomScaleNormal="80" zoomScaleSheetLayoutView="100" zoomScalePageLayoutView="110" workbookViewId="0">
      <selection activeCell="H84" sqref="H84"/>
    </sheetView>
  </sheetViews>
  <sheetFormatPr defaultColWidth="9.33203125" defaultRowHeight="15.75"/>
  <cols>
    <col min="1" max="1" width="6.33203125" style="87" customWidth="1"/>
    <col min="2" max="2" width="90.1640625" style="87" customWidth="1"/>
    <col min="3" max="3" width="11.5" style="87" customWidth="1"/>
    <col min="4" max="4" width="14.83203125" style="88" bestFit="1" customWidth="1"/>
    <col min="5" max="5" width="13.83203125" style="1" customWidth="1"/>
    <col min="6" max="6" width="14.83203125" style="1" bestFit="1" customWidth="1"/>
    <col min="7" max="8" width="14.33203125" style="1" customWidth="1"/>
    <col min="9" max="9" width="19.1640625" style="1" customWidth="1"/>
    <col min="10" max="10" width="20.33203125" style="1" customWidth="1"/>
    <col min="11" max="11" width="12.6640625" style="1" bestFit="1" customWidth="1"/>
    <col min="12" max="12" width="11.5" style="1" bestFit="1" customWidth="1"/>
    <col min="13" max="16384" width="9.33203125" style="1"/>
  </cols>
  <sheetData>
    <row r="1" spans="1:12" ht="51" customHeight="1">
      <c r="A1" s="1231" t="s">
        <v>709</v>
      </c>
      <c r="B1" s="1231"/>
      <c r="C1" s="1231"/>
      <c r="D1" s="1231"/>
      <c r="E1" s="1231"/>
      <c r="F1" s="1231"/>
      <c r="G1" s="1231"/>
      <c r="H1" s="1231"/>
      <c r="I1" s="1231"/>
    </row>
    <row r="2" spans="1:12" ht="15.95" customHeight="1">
      <c r="A2" s="1157" t="s">
        <v>0</v>
      </c>
      <c r="B2" s="1157"/>
      <c r="C2" s="1157"/>
      <c r="D2" s="1157"/>
      <c r="E2" s="1157"/>
      <c r="F2" s="1157"/>
      <c r="G2" s="1157"/>
      <c r="H2" s="1157"/>
      <c r="I2" s="1157"/>
    </row>
    <row r="3" spans="1:12" ht="15.95" customHeight="1">
      <c r="A3" s="1158"/>
      <c r="B3" s="1158"/>
      <c r="C3" s="2"/>
      <c r="D3" s="3"/>
      <c r="F3" s="1162" t="s">
        <v>1</v>
      </c>
      <c r="G3" s="1162"/>
      <c r="H3" s="1162"/>
      <c r="I3" s="1162"/>
    </row>
    <row r="4" spans="1:12" ht="38.1" customHeight="1">
      <c r="A4" s="4" t="s">
        <v>2</v>
      </c>
      <c r="B4" s="5" t="s">
        <v>3</v>
      </c>
      <c r="C4" s="5" t="s">
        <v>4</v>
      </c>
      <c r="D4" s="5" t="s">
        <v>446</v>
      </c>
      <c r="E4" s="5" t="s">
        <v>447</v>
      </c>
      <c r="F4" s="5" t="s">
        <v>699</v>
      </c>
      <c r="G4" s="31" t="s">
        <v>733</v>
      </c>
      <c r="H4" s="31" t="s">
        <v>743</v>
      </c>
      <c r="I4" s="196" t="s">
        <v>730</v>
      </c>
    </row>
    <row r="5" spans="1:12" s="7" customFormat="1" ht="12" customHeight="1">
      <c r="A5" s="751" t="s">
        <v>5</v>
      </c>
      <c r="B5" s="5" t="s">
        <v>6</v>
      </c>
      <c r="C5" s="5" t="s">
        <v>7</v>
      </c>
      <c r="D5" s="1045" t="s">
        <v>8</v>
      </c>
      <c r="E5" s="1045" t="s">
        <v>268</v>
      </c>
      <c r="F5" s="1045" t="s">
        <v>448</v>
      </c>
      <c r="G5" s="1046" t="s">
        <v>689</v>
      </c>
      <c r="H5" s="1106" t="s">
        <v>690</v>
      </c>
      <c r="I5" s="1047" t="s">
        <v>732</v>
      </c>
    </row>
    <row r="6" spans="1:12" s="11" customFormat="1" ht="15.75" customHeight="1">
      <c r="A6" s="32" t="s">
        <v>9</v>
      </c>
      <c r="B6" s="52" t="s">
        <v>10</v>
      </c>
      <c r="C6" s="734" t="s">
        <v>11</v>
      </c>
      <c r="D6" s="975">
        <v>0</v>
      </c>
      <c r="E6" s="747"/>
      <c r="F6" s="1048">
        <f t="shared" ref="F6:F36" si="0">D6+E6</f>
        <v>0</v>
      </c>
      <c r="G6" s="1049">
        <v>122319</v>
      </c>
      <c r="H6" s="1107">
        <v>33495</v>
      </c>
      <c r="I6" s="843">
        <v>155814</v>
      </c>
      <c r="J6" s="1148"/>
    </row>
    <row r="7" spans="1:12" s="11" customFormat="1" ht="15.75" customHeight="1">
      <c r="A7" s="12" t="s">
        <v>12</v>
      </c>
      <c r="B7" s="13" t="s">
        <v>13</v>
      </c>
      <c r="C7" s="14" t="s">
        <v>14</v>
      </c>
      <c r="D7" s="742">
        <v>10862500</v>
      </c>
      <c r="E7" s="741"/>
      <c r="F7" s="1050">
        <f t="shared" si="0"/>
        <v>10862500</v>
      </c>
      <c r="G7" s="743">
        <v>847400</v>
      </c>
      <c r="H7" s="1108"/>
      <c r="I7" s="844">
        <v>11709900</v>
      </c>
    </row>
    <row r="8" spans="1:12" s="11" customFormat="1" ht="24" customHeight="1">
      <c r="A8" s="12" t="s">
        <v>15</v>
      </c>
      <c r="B8" s="13" t="s">
        <v>16</v>
      </c>
      <c r="C8" s="14" t="s">
        <v>17</v>
      </c>
      <c r="D8" s="742">
        <v>372407</v>
      </c>
      <c r="E8" s="741"/>
      <c r="F8" s="1050">
        <f t="shared" si="0"/>
        <v>372407</v>
      </c>
      <c r="G8" s="743">
        <v>4124833</v>
      </c>
      <c r="H8" s="1108">
        <v>724981</v>
      </c>
      <c r="I8" s="844">
        <v>5222221</v>
      </c>
    </row>
    <row r="9" spans="1:12" s="11" customFormat="1" ht="15.75" customHeight="1">
      <c r="A9" s="12" t="s">
        <v>18</v>
      </c>
      <c r="B9" s="13" t="s">
        <v>19</v>
      </c>
      <c r="C9" s="14" t="s">
        <v>20</v>
      </c>
      <c r="D9" s="742">
        <v>1800000</v>
      </c>
      <c r="E9" s="741"/>
      <c r="F9" s="1050">
        <f t="shared" si="0"/>
        <v>1800000</v>
      </c>
      <c r="G9" s="743">
        <v>200000</v>
      </c>
      <c r="H9" s="1108"/>
      <c r="I9" s="844">
        <v>2000000</v>
      </c>
      <c r="L9" s="1149"/>
    </row>
    <row r="10" spans="1:12" s="11" customFormat="1" ht="15.75" customHeight="1">
      <c r="A10" s="12" t="s">
        <v>21</v>
      </c>
      <c r="B10" s="13" t="s">
        <v>22</v>
      </c>
      <c r="C10" s="14" t="s">
        <v>23</v>
      </c>
      <c r="D10" s="742"/>
      <c r="E10" s="741"/>
      <c r="F10" s="1050">
        <f t="shared" si="0"/>
        <v>0</v>
      </c>
      <c r="G10" s="743"/>
      <c r="H10" s="1108">
        <v>522450</v>
      </c>
      <c r="I10" s="844">
        <v>522450</v>
      </c>
    </row>
    <row r="11" spans="1:12" s="11" customFormat="1" ht="15.75" customHeight="1">
      <c r="A11" s="12" t="s">
        <v>24</v>
      </c>
      <c r="B11" s="46" t="s">
        <v>25</v>
      </c>
      <c r="C11" s="21" t="s">
        <v>26</v>
      </c>
      <c r="D11" s="1051"/>
      <c r="E11" s="746"/>
      <c r="F11" s="1052">
        <f t="shared" si="0"/>
        <v>0</v>
      </c>
      <c r="G11" s="1053"/>
      <c r="H11" s="1109"/>
      <c r="I11" s="845"/>
      <c r="J11" s="1148"/>
    </row>
    <row r="12" spans="1:12" s="11" customFormat="1" ht="15.75" customHeight="1">
      <c r="A12" s="15" t="s">
        <v>27</v>
      </c>
      <c r="B12" s="30" t="s">
        <v>28</v>
      </c>
      <c r="C12" s="31" t="s">
        <v>29</v>
      </c>
      <c r="D12" s="979">
        <f>+D6+D7+D8+D9+D10+D11</f>
        <v>13034907</v>
      </c>
      <c r="E12" s="979">
        <f t="shared" ref="E12" si="1">+E6+E7+E8+E9+E10+E11</f>
        <v>0</v>
      </c>
      <c r="F12" s="1054">
        <f>D12+E12</f>
        <v>13034907</v>
      </c>
      <c r="G12" s="1055">
        <f>SUM(G6:G9)</f>
        <v>5294552</v>
      </c>
      <c r="H12" s="1055">
        <f>SUM(H6,H8,H10)</f>
        <v>1280926</v>
      </c>
      <c r="I12" s="1056">
        <v>19640385</v>
      </c>
      <c r="J12" s="1149"/>
    </row>
    <row r="13" spans="1:12" s="11" customFormat="1" ht="15.75" customHeight="1">
      <c r="A13" s="12" t="s">
        <v>30</v>
      </c>
      <c r="B13" s="9" t="s">
        <v>31</v>
      </c>
      <c r="C13" s="10" t="s">
        <v>32</v>
      </c>
      <c r="D13" s="976"/>
      <c r="E13" s="747"/>
      <c r="F13" s="1048">
        <f t="shared" si="0"/>
        <v>0</v>
      </c>
      <c r="G13" s="748"/>
      <c r="H13" s="1111"/>
      <c r="I13" s="846"/>
      <c r="J13" s="1149"/>
    </row>
    <row r="14" spans="1:12" s="11" customFormat="1" ht="15.75" customHeight="1">
      <c r="A14" s="12" t="s">
        <v>33</v>
      </c>
      <c r="B14" s="13" t="s">
        <v>34</v>
      </c>
      <c r="C14" s="14" t="s">
        <v>35</v>
      </c>
      <c r="D14" s="742">
        <v>10500000</v>
      </c>
      <c r="E14" s="742">
        <v>2000000</v>
      </c>
      <c r="F14" s="1050">
        <f t="shared" si="0"/>
        <v>12500000</v>
      </c>
      <c r="G14" s="743">
        <f>SUM(G19:G20)</f>
        <v>2014095</v>
      </c>
      <c r="H14" s="743">
        <f>SUM(H19:H20)</f>
        <v>0</v>
      </c>
      <c r="I14" s="844">
        <f>SUM(F14:H14)</f>
        <v>14514095</v>
      </c>
    </row>
    <row r="15" spans="1:12" s="11" customFormat="1" ht="24" customHeight="1">
      <c r="A15" s="12" t="s">
        <v>36</v>
      </c>
      <c r="B15" s="18" t="s">
        <v>37</v>
      </c>
      <c r="C15" s="14" t="s">
        <v>35</v>
      </c>
      <c r="D15" s="1057"/>
      <c r="E15" s="741"/>
      <c r="F15" s="1050">
        <f t="shared" si="0"/>
        <v>0</v>
      </c>
      <c r="G15" s="743"/>
      <c r="H15" s="1108"/>
      <c r="I15" s="844"/>
    </row>
    <row r="16" spans="1:12" s="11" customFormat="1" ht="18.75" customHeight="1">
      <c r="A16" s="12" t="s">
        <v>38</v>
      </c>
      <c r="B16" s="19" t="s">
        <v>39</v>
      </c>
      <c r="C16" s="14" t="s">
        <v>35</v>
      </c>
      <c r="D16" s="1057"/>
      <c r="E16" s="743"/>
      <c r="F16" s="1050">
        <f t="shared" si="0"/>
        <v>0</v>
      </c>
      <c r="G16" s="743"/>
      <c r="H16" s="1108"/>
      <c r="I16" s="844"/>
    </row>
    <row r="17" spans="1:11" s="11" customFormat="1" ht="15.75" customHeight="1">
      <c r="A17" s="12" t="s">
        <v>40</v>
      </c>
      <c r="B17" s="19" t="s">
        <v>41</v>
      </c>
      <c r="C17" s="14" t="s">
        <v>35</v>
      </c>
      <c r="D17" s="1057"/>
      <c r="E17" s="741"/>
      <c r="F17" s="1050">
        <f t="shared" si="0"/>
        <v>0</v>
      </c>
      <c r="G17" s="743"/>
      <c r="H17" s="1108"/>
      <c r="I17" s="844"/>
    </row>
    <row r="18" spans="1:11" s="11" customFormat="1" ht="19.5" customHeight="1">
      <c r="A18" s="12" t="s">
        <v>42</v>
      </c>
      <c r="B18" s="19" t="s">
        <v>43</v>
      </c>
      <c r="C18" s="14" t="s">
        <v>35</v>
      </c>
      <c r="D18" s="1057"/>
      <c r="E18" s="743">
        <v>2000000</v>
      </c>
      <c r="F18" s="1050">
        <f t="shared" si="0"/>
        <v>2000000</v>
      </c>
      <c r="G18" s="743"/>
      <c r="H18" s="1108"/>
      <c r="I18" s="844">
        <f>SUM(F18:G18)</f>
        <v>2000000</v>
      </c>
    </row>
    <row r="19" spans="1:11" s="11" customFormat="1" ht="19.5" customHeight="1">
      <c r="A19" s="12" t="s">
        <v>44</v>
      </c>
      <c r="B19" s="19" t="s">
        <v>45</v>
      </c>
      <c r="C19" s="14" t="s">
        <v>35</v>
      </c>
      <c r="D19" s="1057">
        <v>10500000</v>
      </c>
      <c r="E19" s="741"/>
      <c r="F19" s="1050">
        <f t="shared" si="0"/>
        <v>10500000</v>
      </c>
      <c r="G19" s="743">
        <v>587500</v>
      </c>
      <c r="H19" s="1108"/>
      <c r="I19" s="844">
        <f>SUM(F19:G19)</f>
        <v>11087500</v>
      </c>
    </row>
    <row r="20" spans="1:11" s="11" customFormat="1" ht="24" customHeight="1">
      <c r="A20" s="12" t="s">
        <v>46</v>
      </c>
      <c r="B20" s="19" t="s">
        <v>47</v>
      </c>
      <c r="C20" s="14" t="s">
        <v>35</v>
      </c>
      <c r="D20" s="1057"/>
      <c r="E20" s="741"/>
      <c r="F20" s="1050">
        <f t="shared" si="0"/>
        <v>0</v>
      </c>
      <c r="G20" s="743">
        <v>1426595</v>
      </c>
      <c r="H20" s="1108"/>
      <c r="I20" s="844">
        <f>SUM(F20:G20)</f>
        <v>1426595</v>
      </c>
    </row>
    <row r="21" spans="1:11" s="11" customFormat="1" ht="24.75" customHeight="1">
      <c r="A21" s="12" t="s">
        <v>48</v>
      </c>
      <c r="B21" s="1058" t="s">
        <v>49</v>
      </c>
      <c r="C21" s="21" t="s">
        <v>35</v>
      </c>
      <c r="D21" s="1059"/>
      <c r="E21" s="746"/>
      <c r="F21" s="1052">
        <f t="shared" si="0"/>
        <v>0</v>
      </c>
      <c r="G21" s="1053"/>
      <c r="H21" s="1109"/>
      <c r="I21" s="845"/>
    </row>
    <row r="22" spans="1:11" s="11" customFormat="1" ht="18" customHeight="1">
      <c r="A22" s="1060" t="s">
        <v>50</v>
      </c>
      <c r="B22" s="55" t="s">
        <v>51</v>
      </c>
      <c r="C22" s="24" t="s">
        <v>52</v>
      </c>
      <c r="D22" s="978">
        <f>SUM(D12+D13+D14)</f>
        <v>23534907</v>
      </c>
      <c r="E22" s="978">
        <f t="shared" ref="E22" si="2">SUM(E12+E13+E14)</f>
        <v>2000000</v>
      </c>
      <c r="F22" s="1054">
        <f t="shared" si="0"/>
        <v>25534907</v>
      </c>
      <c r="G22" s="1055">
        <f>SUM(G12:G14)</f>
        <v>7308647</v>
      </c>
      <c r="H22" s="1055">
        <f>SUM(H12:H14)</f>
        <v>1280926</v>
      </c>
      <c r="I22" s="1056">
        <f>SUM(I12,I14)</f>
        <v>34154480</v>
      </c>
    </row>
    <row r="23" spans="1:11" s="11" customFormat="1" ht="15.75" customHeight="1">
      <c r="A23" s="12" t="s">
        <v>53</v>
      </c>
      <c r="B23" s="43" t="s">
        <v>54</v>
      </c>
      <c r="C23" s="734" t="s">
        <v>55</v>
      </c>
      <c r="D23" s="1061"/>
      <c r="E23" s="747"/>
      <c r="F23" s="1048">
        <f t="shared" si="0"/>
        <v>0</v>
      </c>
      <c r="G23" s="748"/>
      <c r="H23" s="1111"/>
      <c r="I23" s="846"/>
      <c r="K23" s="1149"/>
    </row>
    <row r="24" spans="1:11" s="11" customFormat="1" ht="15.75" customHeight="1">
      <c r="A24" s="12" t="s">
        <v>56</v>
      </c>
      <c r="B24" s="26" t="s">
        <v>57</v>
      </c>
      <c r="C24" s="14" t="s">
        <v>58</v>
      </c>
      <c r="D24" s="521">
        <f>SUM(D25:D30)</f>
        <v>0</v>
      </c>
      <c r="E24" s="741"/>
      <c r="F24" s="1050"/>
      <c r="G24" s="743">
        <f>SUM(G25:G30)</f>
        <v>4019013</v>
      </c>
      <c r="H24" s="743">
        <v>31472344</v>
      </c>
      <c r="I24" s="844">
        <f>SUM(G24:H24)</f>
        <v>35491357</v>
      </c>
    </row>
    <row r="25" spans="1:11" s="11" customFormat="1" ht="15.75" customHeight="1">
      <c r="A25" s="12" t="s">
        <v>59</v>
      </c>
      <c r="B25" s="18" t="s">
        <v>60</v>
      </c>
      <c r="C25" s="14" t="s">
        <v>58</v>
      </c>
      <c r="D25" s="521"/>
      <c r="E25" s="741"/>
      <c r="F25" s="1050">
        <f t="shared" si="0"/>
        <v>0</v>
      </c>
      <c r="G25" s="743"/>
      <c r="H25" s="1108"/>
      <c r="I25" s="844"/>
    </row>
    <row r="26" spans="1:11" s="11" customFormat="1" ht="18.75" customHeight="1">
      <c r="A26" s="12" t="s">
        <v>61</v>
      </c>
      <c r="B26" s="27" t="s">
        <v>62</v>
      </c>
      <c r="C26" s="14" t="s">
        <v>58</v>
      </c>
      <c r="D26" s="521"/>
      <c r="E26" s="741"/>
      <c r="F26" s="1050">
        <f t="shared" si="0"/>
        <v>0</v>
      </c>
      <c r="G26" s="743"/>
      <c r="H26" s="1108"/>
      <c r="I26" s="844"/>
    </row>
    <row r="27" spans="1:11" s="11" customFormat="1" ht="15.75" customHeight="1">
      <c r="A27" s="12" t="s">
        <v>63</v>
      </c>
      <c r="B27" s="27" t="s">
        <v>64</v>
      </c>
      <c r="C27" s="14" t="s">
        <v>58</v>
      </c>
      <c r="D27" s="521"/>
      <c r="E27" s="741"/>
      <c r="F27" s="1050">
        <f t="shared" si="0"/>
        <v>0</v>
      </c>
      <c r="G27" s="743"/>
      <c r="H27" s="1108"/>
      <c r="I27" s="844"/>
    </row>
    <row r="28" spans="1:11" s="11" customFormat="1" ht="15.75" customHeight="1">
      <c r="A28" s="12" t="s">
        <v>65</v>
      </c>
      <c r="B28" s="27" t="s">
        <v>66</v>
      </c>
      <c r="C28" s="14" t="s">
        <v>58</v>
      </c>
      <c r="D28" s="521"/>
      <c r="E28" s="741"/>
      <c r="F28" s="1050"/>
      <c r="G28" s="743">
        <v>4019013</v>
      </c>
      <c r="H28" s="1108">
        <v>31472344</v>
      </c>
      <c r="I28" s="844">
        <f>SUM(G28:H28)</f>
        <v>35491357</v>
      </c>
    </row>
    <row r="29" spans="1:11" s="11" customFormat="1" ht="24.75" customHeight="1">
      <c r="A29" s="12" t="s">
        <v>67</v>
      </c>
      <c r="B29" s="27" t="s">
        <v>68</v>
      </c>
      <c r="C29" s="14" t="s">
        <v>58</v>
      </c>
      <c r="D29" s="521"/>
      <c r="E29" s="741"/>
      <c r="F29" s="1050">
        <f t="shared" si="0"/>
        <v>0</v>
      </c>
      <c r="G29" s="743"/>
      <c r="H29" s="1108"/>
      <c r="I29" s="844"/>
    </row>
    <row r="30" spans="1:11" s="11" customFormat="1" ht="24" customHeight="1">
      <c r="A30" s="12" t="s">
        <v>69</v>
      </c>
      <c r="B30" s="28" t="s">
        <v>70</v>
      </c>
      <c r="C30" s="21" t="s">
        <v>58</v>
      </c>
      <c r="D30" s="1062"/>
      <c r="E30" s="746"/>
      <c r="F30" s="1052">
        <f t="shared" si="0"/>
        <v>0</v>
      </c>
      <c r="G30" s="1053"/>
      <c r="H30" s="1109"/>
      <c r="I30" s="845"/>
    </row>
    <row r="31" spans="1:11" s="11" customFormat="1" ht="22.5" customHeight="1">
      <c r="A31" s="15" t="s">
        <v>71</v>
      </c>
      <c r="B31" s="1063" t="s">
        <v>72</v>
      </c>
      <c r="C31" s="1064" t="s">
        <v>73</v>
      </c>
      <c r="D31" s="1065">
        <f>SUM(D23+D24)</f>
        <v>0</v>
      </c>
      <c r="E31" s="1066"/>
      <c r="F31" s="1067">
        <f t="shared" si="0"/>
        <v>0</v>
      </c>
      <c r="G31" s="1055">
        <f>SUM(G23:G24)</f>
        <v>4019013</v>
      </c>
      <c r="H31" s="1055">
        <f>SUM(H23:H24)</f>
        <v>31472344</v>
      </c>
      <c r="I31" s="1056">
        <f>SUM(F31:H31)</f>
        <v>35491357</v>
      </c>
    </row>
    <row r="32" spans="1:11" s="11" customFormat="1" ht="14.25" customHeight="1">
      <c r="A32" s="12" t="s">
        <v>74</v>
      </c>
      <c r="B32" s="33" t="s">
        <v>75</v>
      </c>
      <c r="C32" s="34" t="s">
        <v>76</v>
      </c>
      <c r="D32" s="755"/>
      <c r="E32" s="756"/>
      <c r="F32" s="1068">
        <f t="shared" si="0"/>
        <v>0</v>
      </c>
      <c r="G32" s="748">
        <v>77263</v>
      </c>
      <c r="H32" s="1111"/>
      <c r="I32" s="846">
        <f>SUM(F32:H32)</f>
        <v>77263</v>
      </c>
    </row>
    <row r="33" spans="1:9" s="11" customFormat="1" ht="14.25" customHeight="1">
      <c r="A33" s="12" t="s">
        <v>77</v>
      </c>
      <c r="B33" s="13" t="s">
        <v>78</v>
      </c>
      <c r="C33" s="14" t="s">
        <v>79</v>
      </c>
      <c r="D33" s="521">
        <v>6300000</v>
      </c>
      <c r="E33" s="744"/>
      <c r="F33" s="1050">
        <f t="shared" si="0"/>
        <v>6300000</v>
      </c>
      <c r="G33" s="743"/>
      <c r="H33" s="1108">
        <f>SUM(H34:H36)</f>
        <v>326228</v>
      </c>
      <c r="I33" s="844">
        <f>SUM(F33:H33)</f>
        <v>6626228</v>
      </c>
    </row>
    <row r="34" spans="1:9" s="11" customFormat="1" ht="14.25" customHeight="1">
      <c r="A34" s="12" t="s">
        <v>80</v>
      </c>
      <c r="B34" s="35" t="s">
        <v>81</v>
      </c>
      <c r="C34" s="36" t="s">
        <v>79</v>
      </c>
      <c r="D34" s="521">
        <v>5500000</v>
      </c>
      <c r="E34" s="744"/>
      <c r="F34" s="1050">
        <f t="shared" si="0"/>
        <v>5500000</v>
      </c>
      <c r="G34" s="743"/>
      <c r="H34" s="1108">
        <v>120662</v>
      </c>
      <c r="I34" s="844">
        <f t="shared" ref="I34:I40" si="3">SUM(F34:H34)</f>
        <v>5620662</v>
      </c>
    </row>
    <row r="35" spans="1:9" s="11" customFormat="1" ht="14.25" customHeight="1">
      <c r="A35" s="12" t="s">
        <v>82</v>
      </c>
      <c r="B35" s="37" t="s">
        <v>83</v>
      </c>
      <c r="C35" s="36" t="s">
        <v>79</v>
      </c>
      <c r="D35" s="521">
        <v>0</v>
      </c>
      <c r="E35" s="744"/>
      <c r="F35" s="1050">
        <f t="shared" si="0"/>
        <v>0</v>
      </c>
      <c r="G35" s="743"/>
      <c r="H35" s="1108"/>
      <c r="I35" s="844">
        <f t="shared" si="3"/>
        <v>0</v>
      </c>
    </row>
    <row r="36" spans="1:9" s="11" customFormat="1" ht="14.25" customHeight="1">
      <c r="A36" s="12" t="s">
        <v>84</v>
      </c>
      <c r="B36" s="37" t="s">
        <v>85</v>
      </c>
      <c r="C36" s="36" t="s">
        <v>79</v>
      </c>
      <c r="D36" s="521">
        <v>800000</v>
      </c>
      <c r="E36" s="744"/>
      <c r="F36" s="1050">
        <f t="shared" si="0"/>
        <v>800000</v>
      </c>
      <c r="G36" s="743"/>
      <c r="H36" s="1108">
        <v>205566</v>
      </c>
      <c r="I36" s="844">
        <f t="shared" si="3"/>
        <v>1005566</v>
      </c>
    </row>
    <row r="37" spans="1:9" s="11" customFormat="1" ht="14.25" customHeight="1">
      <c r="A37" s="12" t="s">
        <v>86</v>
      </c>
      <c r="B37" s="38" t="s">
        <v>87</v>
      </c>
      <c r="C37" s="14" t="s">
        <v>88</v>
      </c>
      <c r="D37" s="521">
        <v>30000000</v>
      </c>
      <c r="E37" s="521">
        <v>0</v>
      </c>
      <c r="F37" s="521">
        <f t="shared" ref="F37" si="4">F38+F39</f>
        <v>30000000</v>
      </c>
      <c r="G37" s="743"/>
      <c r="H37" s="1108">
        <v>2530307</v>
      </c>
      <c r="I37" s="844">
        <f t="shared" si="3"/>
        <v>32530307</v>
      </c>
    </row>
    <row r="38" spans="1:9" s="11" customFormat="1" ht="14.25" customHeight="1">
      <c r="A38" s="12" t="s">
        <v>89</v>
      </c>
      <c r="B38" s="39" t="s">
        <v>90</v>
      </c>
      <c r="C38" s="36" t="s">
        <v>88</v>
      </c>
      <c r="D38" s="521">
        <v>30000000</v>
      </c>
      <c r="E38" s="743">
        <v>0</v>
      </c>
      <c r="F38" s="1050">
        <f t="shared" ref="F38:F71" si="5">D38+E38</f>
        <v>30000000</v>
      </c>
      <c r="G38" s="743"/>
      <c r="H38" s="1108">
        <v>2530307</v>
      </c>
      <c r="I38" s="844">
        <f t="shared" si="3"/>
        <v>32530307</v>
      </c>
    </row>
    <row r="39" spans="1:9" s="11" customFormat="1" ht="14.25" customHeight="1">
      <c r="A39" s="12" t="s">
        <v>91</v>
      </c>
      <c r="B39" s="39" t="s">
        <v>92</v>
      </c>
      <c r="C39" s="36" t="s">
        <v>88</v>
      </c>
      <c r="D39" s="521"/>
      <c r="E39" s="744"/>
      <c r="F39" s="1050">
        <f t="shared" si="5"/>
        <v>0</v>
      </c>
      <c r="G39" s="743"/>
      <c r="H39" s="1108"/>
      <c r="I39" s="844">
        <f t="shared" si="3"/>
        <v>0</v>
      </c>
    </row>
    <row r="40" spans="1:9" s="11" customFormat="1" ht="17.25" customHeight="1">
      <c r="A40" s="12" t="s">
        <v>93</v>
      </c>
      <c r="B40" s="40" t="s">
        <v>94</v>
      </c>
      <c r="C40" s="14" t="s">
        <v>95</v>
      </c>
      <c r="D40" s="521">
        <v>900000</v>
      </c>
      <c r="E40" s="744"/>
      <c r="F40" s="1050">
        <f t="shared" si="5"/>
        <v>900000</v>
      </c>
      <c r="G40" s="743">
        <v>-900000</v>
      </c>
      <c r="H40" s="1108">
        <v>4269</v>
      </c>
      <c r="I40" s="844">
        <f t="shared" si="3"/>
        <v>4269</v>
      </c>
    </row>
    <row r="41" spans="1:9" s="11" customFormat="1" ht="17.25" customHeight="1">
      <c r="A41" s="12" t="s">
        <v>96</v>
      </c>
      <c r="B41" s="38" t="s">
        <v>97</v>
      </c>
      <c r="C41" s="14" t="s">
        <v>98</v>
      </c>
      <c r="D41" s="521">
        <f>SUM(D42:D43)</f>
        <v>0</v>
      </c>
      <c r="E41" s="744"/>
      <c r="F41" s="1050">
        <f t="shared" si="5"/>
        <v>0</v>
      </c>
      <c r="G41" s="743"/>
      <c r="H41" s="1108"/>
      <c r="I41" s="844"/>
    </row>
    <row r="42" spans="1:9" s="11" customFormat="1" ht="14.25" customHeight="1">
      <c r="A42" s="12" t="s">
        <v>99</v>
      </c>
      <c r="B42" s="39" t="s">
        <v>100</v>
      </c>
      <c r="C42" s="36" t="s">
        <v>98</v>
      </c>
      <c r="D42" s="521"/>
      <c r="E42" s="744"/>
      <c r="F42" s="1050">
        <f t="shared" si="5"/>
        <v>0</v>
      </c>
      <c r="G42" s="743"/>
      <c r="H42" s="1108"/>
      <c r="I42" s="844"/>
    </row>
    <row r="43" spans="1:9" s="11" customFormat="1" ht="14.25" customHeight="1">
      <c r="A43" s="12" t="s">
        <v>101</v>
      </c>
      <c r="B43" s="39" t="s">
        <v>102</v>
      </c>
      <c r="C43" s="36" t="s">
        <v>98</v>
      </c>
      <c r="D43" s="521"/>
      <c r="E43" s="744"/>
      <c r="F43" s="1050">
        <f t="shared" si="5"/>
        <v>0</v>
      </c>
      <c r="G43" s="743"/>
      <c r="H43" s="1108"/>
      <c r="I43" s="844"/>
    </row>
    <row r="44" spans="1:9" s="11" customFormat="1" ht="14.25" customHeight="1">
      <c r="A44" s="12" t="s">
        <v>103</v>
      </c>
      <c r="B44" s="760" t="s">
        <v>104</v>
      </c>
      <c r="C44" s="736" t="s">
        <v>105</v>
      </c>
      <c r="D44" s="1069"/>
      <c r="E44" s="757"/>
      <c r="F44" s="1070">
        <f t="shared" si="5"/>
        <v>0</v>
      </c>
      <c r="G44" s="1053"/>
      <c r="H44" s="1109">
        <f>SUM(H33,H37,H40)</f>
        <v>2860804</v>
      </c>
      <c r="I44" s="845"/>
    </row>
    <row r="45" spans="1:9" s="11" customFormat="1" ht="17.25" customHeight="1">
      <c r="A45" s="15" t="s">
        <v>106</v>
      </c>
      <c r="B45" s="30" t="s">
        <v>107</v>
      </c>
      <c r="C45" s="31" t="s">
        <v>108</v>
      </c>
      <c r="D45" s="530">
        <f>SUM(D32+D33+D37+D40+D41+D44)</f>
        <v>37200000</v>
      </c>
      <c r="E45" s="530">
        <f>SUM(E32+E33+E37+E40+E41+E44)</f>
        <v>0</v>
      </c>
      <c r="F45" s="1054">
        <f t="shared" si="5"/>
        <v>37200000</v>
      </c>
      <c r="G45" s="1055">
        <f>SUM(G32:G40)</f>
        <v>-822737</v>
      </c>
      <c r="H45" s="1055">
        <f>SUM(H32:H40)</f>
        <v>5717339</v>
      </c>
      <c r="I45" s="1056">
        <f>SUM(F45:H45)</f>
        <v>42094602</v>
      </c>
    </row>
    <row r="46" spans="1:9" s="11" customFormat="1" ht="14.25" customHeight="1">
      <c r="A46" s="12" t="s">
        <v>109</v>
      </c>
      <c r="B46" s="43" t="s">
        <v>110</v>
      </c>
      <c r="C46" s="44" t="s">
        <v>111</v>
      </c>
      <c r="D46" s="1061">
        <v>0</v>
      </c>
      <c r="E46" s="748">
        <v>7500000</v>
      </c>
      <c r="F46" s="1048">
        <f t="shared" si="5"/>
        <v>7500000</v>
      </c>
      <c r="G46" s="748"/>
      <c r="H46" s="1111"/>
      <c r="I46" s="846">
        <f>SUM(F46:G46)</f>
        <v>7500000</v>
      </c>
    </row>
    <row r="47" spans="1:9" s="11" customFormat="1" ht="14.25" customHeight="1">
      <c r="A47" s="12" t="s">
        <v>112</v>
      </c>
      <c r="B47" s="26" t="s">
        <v>113</v>
      </c>
      <c r="C47" s="45" t="s">
        <v>114</v>
      </c>
      <c r="D47" s="521">
        <v>500000</v>
      </c>
      <c r="E47" s="743"/>
      <c r="F47" s="1050">
        <f t="shared" si="5"/>
        <v>500000</v>
      </c>
      <c r="G47" s="743"/>
      <c r="H47" s="1108"/>
      <c r="I47" s="844">
        <f>SUM(F47:G47)</f>
        <v>500000</v>
      </c>
    </row>
    <row r="48" spans="1:9" s="11" customFormat="1" ht="14.25" customHeight="1">
      <c r="A48" s="12" t="s">
        <v>115</v>
      </c>
      <c r="B48" s="26" t="s">
        <v>116</v>
      </c>
      <c r="C48" s="45" t="s">
        <v>117</v>
      </c>
      <c r="D48" s="521">
        <v>2000000</v>
      </c>
      <c r="E48" s="743"/>
      <c r="F48" s="1050">
        <f t="shared" si="5"/>
        <v>2000000</v>
      </c>
      <c r="G48" s="743"/>
      <c r="H48" s="1108"/>
      <c r="I48" s="844">
        <f>SUM(F48:G48)</f>
        <v>2000000</v>
      </c>
    </row>
    <row r="49" spans="1:9" s="11" customFormat="1" ht="14.25" customHeight="1">
      <c r="A49" s="12" t="s">
        <v>118</v>
      </c>
      <c r="B49" s="26" t="s">
        <v>119</v>
      </c>
      <c r="C49" s="45" t="s">
        <v>120</v>
      </c>
      <c r="D49" s="521"/>
      <c r="E49" s="743"/>
      <c r="F49" s="1050">
        <f t="shared" si="5"/>
        <v>0</v>
      </c>
      <c r="G49" s="743"/>
      <c r="H49" s="1108">
        <v>106193</v>
      </c>
      <c r="I49" s="844">
        <v>106193</v>
      </c>
    </row>
    <row r="50" spans="1:9" s="11" customFormat="1" ht="14.25" customHeight="1">
      <c r="A50" s="12" t="s">
        <v>121</v>
      </c>
      <c r="B50" s="26" t="s">
        <v>122</v>
      </c>
      <c r="C50" s="45" t="s">
        <v>123</v>
      </c>
      <c r="D50" s="521"/>
      <c r="E50" s="743"/>
      <c r="F50" s="1050">
        <f t="shared" si="5"/>
        <v>0</v>
      </c>
      <c r="G50" s="743"/>
      <c r="H50" s="1108"/>
      <c r="I50" s="844"/>
    </row>
    <row r="51" spans="1:9" s="11" customFormat="1" ht="14.25" customHeight="1">
      <c r="A51" s="12" t="s">
        <v>124</v>
      </c>
      <c r="B51" s="26" t="s">
        <v>125</v>
      </c>
      <c r="C51" s="45" t="s">
        <v>126</v>
      </c>
      <c r="D51" s="521">
        <v>405000</v>
      </c>
      <c r="E51" s="743">
        <v>2025000</v>
      </c>
      <c r="F51" s="1050">
        <f t="shared" si="5"/>
        <v>2430000</v>
      </c>
      <c r="G51" s="743"/>
      <c r="H51" s="1108"/>
      <c r="I51" s="844">
        <f>SUM(F51:G51)</f>
        <v>2430000</v>
      </c>
    </row>
    <row r="52" spans="1:9" s="11" customFormat="1" ht="14.25" customHeight="1">
      <c r="A52" s="12" t="s">
        <v>127</v>
      </c>
      <c r="B52" s="26" t="s">
        <v>128</v>
      </c>
      <c r="C52" s="45" t="s">
        <v>129</v>
      </c>
      <c r="D52" s="521"/>
      <c r="E52" s="743"/>
      <c r="F52" s="1050">
        <f t="shared" si="5"/>
        <v>0</v>
      </c>
      <c r="G52" s="743"/>
      <c r="H52" s="1108"/>
      <c r="I52" s="844"/>
    </row>
    <row r="53" spans="1:9" s="11" customFormat="1" ht="14.25" customHeight="1">
      <c r="A53" s="12" t="s">
        <v>130</v>
      </c>
      <c r="B53" s="26" t="s">
        <v>131</v>
      </c>
      <c r="C53" s="45" t="s">
        <v>132</v>
      </c>
      <c r="D53" s="521"/>
      <c r="E53" s="743"/>
      <c r="F53" s="1050">
        <f t="shared" si="5"/>
        <v>0</v>
      </c>
      <c r="G53" s="743"/>
      <c r="H53" s="1108">
        <v>5</v>
      </c>
      <c r="I53" s="844">
        <v>5</v>
      </c>
    </row>
    <row r="54" spans="1:9" s="11" customFormat="1" ht="14.25" customHeight="1">
      <c r="A54" s="12" t="s">
        <v>133</v>
      </c>
      <c r="B54" s="26" t="s">
        <v>134</v>
      </c>
      <c r="C54" s="45" t="s">
        <v>135</v>
      </c>
      <c r="D54" s="1071"/>
      <c r="E54" s="743"/>
      <c r="F54" s="1050">
        <f t="shared" si="5"/>
        <v>0</v>
      </c>
      <c r="G54" s="743"/>
      <c r="H54" s="1108"/>
      <c r="I54" s="844"/>
    </row>
    <row r="55" spans="1:9" s="11" customFormat="1" ht="14.25" customHeight="1">
      <c r="A55" s="12" t="s">
        <v>136</v>
      </c>
      <c r="B55" s="26" t="s">
        <v>137</v>
      </c>
      <c r="C55" s="45" t="s">
        <v>138</v>
      </c>
      <c r="D55" s="1071"/>
      <c r="E55" s="743"/>
      <c r="F55" s="1050">
        <f t="shared" si="5"/>
        <v>0</v>
      </c>
      <c r="G55" s="743"/>
      <c r="H55" s="1108"/>
      <c r="I55" s="844"/>
    </row>
    <row r="56" spans="1:9" s="11" customFormat="1" ht="14.25" customHeight="1">
      <c r="A56" s="12" t="s">
        <v>139</v>
      </c>
      <c r="B56" s="1072" t="s">
        <v>140</v>
      </c>
      <c r="C56" s="736" t="s">
        <v>141</v>
      </c>
      <c r="D56" s="1073"/>
      <c r="E56" s="746"/>
      <c r="F56" s="1052">
        <f t="shared" si="5"/>
        <v>0</v>
      </c>
      <c r="G56" s="1053"/>
      <c r="H56" s="1109">
        <v>2000000</v>
      </c>
      <c r="I56" s="845">
        <v>2000000</v>
      </c>
    </row>
    <row r="57" spans="1:9" s="11" customFormat="1" ht="15.75" customHeight="1">
      <c r="A57" s="1060" t="s">
        <v>142</v>
      </c>
      <c r="B57" s="47" t="s">
        <v>143</v>
      </c>
      <c r="C57" s="24" t="s">
        <v>144</v>
      </c>
      <c r="D57" s="1074">
        <f>SUM(D46:D56)</f>
        <v>2905000</v>
      </c>
      <c r="E57" s="1074">
        <f>SUM(E46:E56)</f>
        <v>9525000</v>
      </c>
      <c r="F57" s="1075">
        <f t="shared" si="5"/>
        <v>12430000</v>
      </c>
      <c r="G57" s="1055"/>
      <c r="H57" s="1110">
        <f>SUM(H49:H56)</f>
        <v>2106198</v>
      </c>
      <c r="I57" s="1056">
        <f>SUM(F57:H57)</f>
        <v>14536198</v>
      </c>
    </row>
    <row r="58" spans="1:9" s="11" customFormat="1" ht="14.25" customHeight="1">
      <c r="A58" s="50" t="s">
        <v>145</v>
      </c>
      <c r="B58" s="43" t="s">
        <v>146</v>
      </c>
      <c r="C58" s="44" t="s">
        <v>147</v>
      </c>
      <c r="D58" s="1076"/>
      <c r="E58" s="747"/>
      <c r="F58" s="1048">
        <f t="shared" si="5"/>
        <v>0</v>
      </c>
      <c r="G58" s="748"/>
      <c r="H58" s="1111"/>
      <c r="I58" s="846"/>
    </row>
    <row r="59" spans="1:9" s="11" customFormat="1" ht="14.25" customHeight="1">
      <c r="A59" s="50" t="s">
        <v>148</v>
      </c>
      <c r="B59" s="26" t="s">
        <v>149</v>
      </c>
      <c r="C59" s="45" t="s">
        <v>150</v>
      </c>
      <c r="D59" s="1071"/>
      <c r="E59" s="741"/>
      <c r="F59" s="1050">
        <f t="shared" si="5"/>
        <v>0</v>
      </c>
      <c r="G59" s="743"/>
      <c r="H59" s="1108"/>
      <c r="I59" s="844"/>
    </row>
    <row r="60" spans="1:9" s="11" customFormat="1" ht="14.25" customHeight="1">
      <c r="A60" s="50" t="s">
        <v>151</v>
      </c>
      <c r="B60" s="26" t="s">
        <v>152</v>
      </c>
      <c r="C60" s="45" t="s">
        <v>153</v>
      </c>
      <c r="D60" s="1071"/>
      <c r="E60" s="741"/>
      <c r="F60" s="1050">
        <f t="shared" si="5"/>
        <v>0</v>
      </c>
      <c r="G60" s="743"/>
      <c r="H60" s="1108"/>
      <c r="I60" s="844"/>
    </row>
    <row r="61" spans="1:9" s="11" customFormat="1" ht="14.25" customHeight="1">
      <c r="A61" s="50" t="s">
        <v>154</v>
      </c>
      <c r="B61" s="26" t="s">
        <v>155</v>
      </c>
      <c r="C61" s="45" t="s">
        <v>156</v>
      </c>
      <c r="D61" s="1071"/>
      <c r="E61" s="741"/>
      <c r="F61" s="1050">
        <f t="shared" si="5"/>
        <v>0</v>
      </c>
      <c r="G61" s="743"/>
      <c r="H61" s="1108"/>
      <c r="I61" s="844"/>
    </row>
    <row r="62" spans="1:9" s="11" customFormat="1" ht="14.25" customHeight="1">
      <c r="A62" s="50" t="s">
        <v>157</v>
      </c>
      <c r="B62" s="46" t="s">
        <v>158</v>
      </c>
      <c r="C62" s="42" t="s">
        <v>159</v>
      </c>
      <c r="D62" s="529"/>
      <c r="E62" s="746"/>
      <c r="F62" s="1052">
        <f t="shared" si="5"/>
        <v>0</v>
      </c>
      <c r="G62" s="1053"/>
      <c r="H62" s="1109"/>
      <c r="I62" s="845"/>
    </row>
    <row r="63" spans="1:9" s="11" customFormat="1" ht="14.25" customHeight="1">
      <c r="A63" s="15" t="s">
        <v>160</v>
      </c>
      <c r="B63" s="47" t="s">
        <v>161</v>
      </c>
      <c r="C63" s="1077" t="s">
        <v>162</v>
      </c>
      <c r="D63" s="1078">
        <f>SUM(D58:D62)</f>
        <v>0</v>
      </c>
      <c r="E63" s="1079"/>
      <c r="F63" s="1080">
        <f t="shared" si="5"/>
        <v>0</v>
      </c>
      <c r="G63" s="1081"/>
      <c r="H63" s="1112"/>
      <c r="I63" s="1082"/>
    </row>
    <row r="64" spans="1:9" s="11" customFormat="1" ht="16.5" customHeight="1">
      <c r="A64" s="12" t="s">
        <v>163</v>
      </c>
      <c r="B64" s="9" t="s">
        <v>164</v>
      </c>
      <c r="C64" s="705" t="s">
        <v>165</v>
      </c>
      <c r="D64" s="516"/>
      <c r="E64" s="747"/>
      <c r="F64" s="1048">
        <f t="shared" si="5"/>
        <v>0</v>
      </c>
      <c r="G64" s="748"/>
      <c r="H64" s="1111"/>
      <c r="I64" s="846"/>
    </row>
    <row r="65" spans="1:9" s="11" customFormat="1" ht="17.25" customHeight="1">
      <c r="A65" s="12" t="s">
        <v>166</v>
      </c>
      <c r="B65" s="46" t="s">
        <v>167</v>
      </c>
      <c r="C65" s="21" t="s">
        <v>168</v>
      </c>
      <c r="D65" s="1083">
        <v>1500000</v>
      </c>
      <c r="E65" s="746"/>
      <c r="F65" s="1052">
        <f t="shared" si="5"/>
        <v>1500000</v>
      </c>
      <c r="G65" s="1053"/>
      <c r="H65" s="1109"/>
      <c r="I65" s="845">
        <f>SUM(F65:G65)</f>
        <v>1500000</v>
      </c>
    </row>
    <row r="66" spans="1:9" s="11" customFormat="1" ht="17.25" customHeight="1">
      <c r="A66" s="15" t="s">
        <v>169</v>
      </c>
      <c r="B66" s="23" t="s">
        <v>170</v>
      </c>
      <c r="C66" s="24" t="s">
        <v>171</v>
      </c>
      <c r="D66" s="979">
        <f>SUM(D64:D65)</f>
        <v>1500000</v>
      </c>
      <c r="E66" s="979">
        <f>SUM(E64:E65)</f>
        <v>0</v>
      </c>
      <c r="F66" s="1075">
        <f t="shared" si="5"/>
        <v>1500000</v>
      </c>
      <c r="G66" s="1055"/>
      <c r="H66" s="1110"/>
      <c r="I66" s="1056">
        <f>SUM(F66:H66)</f>
        <v>1500000</v>
      </c>
    </row>
    <row r="67" spans="1:9" s="11" customFormat="1" ht="16.5" customHeight="1">
      <c r="A67" s="12" t="s">
        <v>172</v>
      </c>
      <c r="B67" s="9" t="s">
        <v>173</v>
      </c>
      <c r="C67" s="10" t="s">
        <v>174</v>
      </c>
      <c r="D67" s="762"/>
      <c r="E67" s="747"/>
      <c r="F67" s="1048">
        <f t="shared" si="5"/>
        <v>0</v>
      </c>
      <c r="G67" s="748"/>
      <c r="H67" s="1111"/>
      <c r="I67" s="846"/>
    </row>
    <row r="68" spans="1:9" s="11" customFormat="1" ht="14.25" customHeight="1">
      <c r="A68" s="12" t="s">
        <v>175</v>
      </c>
      <c r="B68" s="46" t="s">
        <v>176</v>
      </c>
      <c r="C68" s="21" t="s">
        <v>177</v>
      </c>
      <c r="D68" s="763"/>
      <c r="E68" s="746"/>
      <c r="F68" s="1052">
        <f t="shared" si="5"/>
        <v>0</v>
      </c>
      <c r="G68" s="743"/>
      <c r="H68" s="1108"/>
      <c r="I68" s="844"/>
    </row>
    <row r="69" spans="1:9" s="11" customFormat="1" ht="15.75" customHeight="1">
      <c r="A69" s="12" t="s">
        <v>178</v>
      </c>
      <c r="B69" s="23" t="s">
        <v>179</v>
      </c>
      <c r="C69" s="24" t="s">
        <v>180</v>
      </c>
      <c r="D69" s="981">
        <f>SUM(D67:D68)</f>
        <v>0</v>
      </c>
      <c r="E69" s="1079"/>
      <c r="F69" s="1080">
        <f t="shared" si="5"/>
        <v>0</v>
      </c>
      <c r="G69" s="1053"/>
      <c r="H69" s="1109"/>
      <c r="I69" s="845"/>
    </row>
    <row r="70" spans="1:9" s="11" customFormat="1" ht="21" customHeight="1">
      <c r="A70" s="1084" t="s">
        <v>181</v>
      </c>
      <c r="B70" s="47" t="s">
        <v>182</v>
      </c>
      <c r="C70" s="57" t="s">
        <v>183</v>
      </c>
      <c r="D70" s="530">
        <f>SUM(D22+D31+D45+D57+D63+D66+D69)</f>
        <v>65139907</v>
      </c>
      <c r="E70" s="530">
        <f>SUM(E22+E31+E45+E57+E63+E66+E69)</f>
        <v>11525000</v>
      </c>
      <c r="F70" s="1075">
        <f t="shared" si="5"/>
        <v>76664907</v>
      </c>
      <c r="G70" s="1055">
        <f>SUM(G22,G31,G45)</f>
        <v>10504923</v>
      </c>
      <c r="H70" s="1110">
        <f>SUM(H22,H31,H45,H57,H63,H66,H69)</f>
        <v>40576807</v>
      </c>
      <c r="I70" s="1056">
        <f>SUM(F70:H70)</f>
        <v>127746637</v>
      </c>
    </row>
    <row r="71" spans="1:9" s="11" customFormat="1" ht="14.25" customHeight="1">
      <c r="A71" s="32" t="s">
        <v>184</v>
      </c>
      <c r="B71" s="52" t="s">
        <v>185</v>
      </c>
      <c r="C71" s="734" t="s">
        <v>186</v>
      </c>
      <c r="D71" s="1085"/>
      <c r="E71" s="764"/>
      <c r="F71" s="1068">
        <f t="shared" si="5"/>
        <v>0</v>
      </c>
      <c r="G71" s="748"/>
      <c r="H71" s="1111"/>
      <c r="I71" s="846"/>
    </row>
    <row r="72" spans="1:9" s="11" customFormat="1" ht="14.25" customHeight="1">
      <c r="A72" s="12" t="s">
        <v>187</v>
      </c>
      <c r="B72" s="13" t="s">
        <v>188</v>
      </c>
      <c r="C72" s="14" t="s">
        <v>189</v>
      </c>
      <c r="D72" s="541">
        <v>121379928</v>
      </c>
      <c r="E72" s="541">
        <f t="shared" ref="E72:F72" si="6">E73</f>
        <v>0</v>
      </c>
      <c r="F72" s="541">
        <f t="shared" si="6"/>
        <v>121379928</v>
      </c>
      <c r="G72" s="743">
        <v>611306</v>
      </c>
      <c r="H72" s="1108"/>
      <c r="I72" s="844">
        <f>SUM(F72:H72)</f>
        <v>121991234</v>
      </c>
    </row>
    <row r="73" spans="1:9" s="11" customFormat="1" ht="14.25" customHeight="1">
      <c r="A73" s="12" t="s">
        <v>190</v>
      </c>
      <c r="B73" s="58" t="s">
        <v>191</v>
      </c>
      <c r="C73" s="14" t="s">
        <v>192</v>
      </c>
      <c r="D73" s="1071">
        <v>121379928</v>
      </c>
      <c r="E73" s="743">
        <v>0</v>
      </c>
      <c r="F73" s="1050">
        <f t="shared" ref="F73:F84" si="7">D73+E73</f>
        <v>121379928</v>
      </c>
      <c r="G73" s="743">
        <v>611306</v>
      </c>
      <c r="H73" s="1108"/>
      <c r="I73" s="844">
        <f>SUM(F73:H73)</f>
        <v>121991234</v>
      </c>
    </row>
    <row r="74" spans="1:9" s="11" customFormat="1" ht="14.25" customHeight="1">
      <c r="A74" s="20" t="s">
        <v>193</v>
      </c>
      <c r="B74" s="1086" t="s">
        <v>194</v>
      </c>
      <c r="C74" s="54" t="s">
        <v>195</v>
      </c>
      <c r="D74" s="1073"/>
      <c r="E74" s="757"/>
      <c r="F74" s="1070">
        <f t="shared" si="7"/>
        <v>0</v>
      </c>
      <c r="G74" s="1053"/>
      <c r="H74" s="1109"/>
      <c r="I74" s="845"/>
    </row>
    <row r="75" spans="1:9" s="11" customFormat="1" ht="14.25" customHeight="1">
      <c r="A75" s="29" t="s">
        <v>196</v>
      </c>
      <c r="B75" s="59" t="s">
        <v>197</v>
      </c>
      <c r="C75" s="60" t="s">
        <v>198</v>
      </c>
      <c r="D75" s="530">
        <f>SUM(D71:D72)</f>
        <v>121379928</v>
      </c>
      <c r="E75" s="530">
        <f>SUM(E71:E72)</f>
        <v>0</v>
      </c>
      <c r="F75" s="1054">
        <f t="shared" si="7"/>
        <v>121379928</v>
      </c>
      <c r="G75" s="1055">
        <f>SUM(G73)</f>
        <v>611306</v>
      </c>
      <c r="H75" s="1110">
        <v>0</v>
      </c>
      <c r="I75" s="1056">
        <f>SUM(F75:H75)</f>
        <v>121991234</v>
      </c>
    </row>
    <row r="76" spans="1:9" s="11" customFormat="1" ht="18.75" customHeight="1">
      <c r="A76" s="1087" t="s">
        <v>199</v>
      </c>
      <c r="B76" s="1088" t="s">
        <v>200</v>
      </c>
      <c r="C76" s="60"/>
      <c r="D76" s="530">
        <f>SUM(D75,D70)</f>
        <v>186519835</v>
      </c>
      <c r="E76" s="530">
        <f>SUM(E75,E70)</f>
        <v>11525000</v>
      </c>
      <c r="F76" s="1075">
        <f t="shared" si="7"/>
        <v>198044835</v>
      </c>
      <c r="G76" s="1055">
        <f>SUM(G70,G75)</f>
        <v>11116229</v>
      </c>
      <c r="H76" s="1110">
        <f>SUM(H70)</f>
        <v>40576807</v>
      </c>
      <c r="I76" s="1056">
        <f>SUM(F76:H76)</f>
        <v>249737871</v>
      </c>
    </row>
    <row r="77" spans="1:9" ht="17.25" customHeight="1">
      <c r="A77" s="1157"/>
      <c r="B77" s="1157"/>
      <c r="C77" s="1157"/>
      <c r="D77" s="1157"/>
      <c r="E77" s="735"/>
      <c r="F77" s="821">
        <f t="shared" si="7"/>
        <v>0</v>
      </c>
    </row>
    <row r="78" spans="1:9" s="61" customFormat="1" ht="16.5" customHeight="1">
      <c r="A78" s="1232" t="s">
        <v>201</v>
      </c>
      <c r="B78" s="1233"/>
      <c r="C78" s="1233"/>
      <c r="D78" s="1233"/>
      <c r="E78" s="1233"/>
      <c r="F78" s="1233"/>
      <c r="G78" s="1233"/>
      <c r="H78" s="1233"/>
      <c r="I78" s="1234"/>
    </row>
    <row r="79" spans="1:9" ht="38.1" customHeight="1">
      <c r="A79" s="4" t="s">
        <v>2</v>
      </c>
      <c r="B79" s="5" t="s">
        <v>744</v>
      </c>
      <c r="C79" s="5" t="s">
        <v>4</v>
      </c>
      <c r="D79" s="5" t="s">
        <v>446</v>
      </c>
      <c r="E79" s="5" t="s">
        <v>447</v>
      </c>
      <c r="F79" s="5" t="s">
        <v>699</v>
      </c>
      <c r="G79" s="31" t="s">
        <v>733</v>
      </c>
      <c r="H79" s="31" t="s">
        <v>743</v>
      </c>
      <c r="I79" s="196" t="s">
        <v>730</v>
      </c>
    </row>
    <row r="80" spans="1:9" s="7" customFormat="1" ht="12" customHeight="1">
      <c r="A80" s="751" t="s">
        <v>5</v>
      </c>
      <c r="B80" s="5" t="s">
        <v>6</v>
      </c>
      <c r="C80" s="5" t="s">
        <v>7</v>
      </c>
      <c r="D80" s="1045" t="s">
        <v>8</v>
      </c>
      <c r="E80" s="1045" t="s">
        <v>268</v>
      </c>
      <c r="F80" s="1045" t="s">
        <v>448</v>
      </c>
      <c r="G80" s="1046" t="s">
        <v>689</v>
      </c>
      <c r="H80" s="1106" t="s">
        <v>690</v>
      </c>
      <c r="I80" s="1047" t="s">
        <v>732</v>
      </c>
    </row>
    <row r="81" spans="1:10" ht="15.75" customHeight="1">
      <c r="A81" s="77" t="s">
        <v>9</v>
      </c>
      <c r="B81" s="33" t="s">
        <v>203</v>
      </c>
      <c r="C81" s="34" t="s">
        <v>204</v>
      </c>
      <c r="D81" s="1061">
        <v>16631264</v>
      </c>
      <c r="E81" s="767">
        <v>0</v>
      </c>
      <c r="F81" s="1068">
        <f t="shared" si="7"/>
        <v>16631264</v>
      </c>
      <c r="G81" s="767">
        <v>2609598</v>
      </c>
      <c r="H81" s="1113">
        <v>1014500</v>
      </c>
      <c r="I81" s="847">
        <f>SUM(F81:H81)</f>
        <v>20255362</v>
      </c>
    </row>
    <row r="82" spans="1:10" ht="15.75" customHeight="1">
      <c r="A82" s="50" t="s">
        <v>12</v>
      </c>
      <c r="B82" s="64" t="s">
        <v>205</v>
      </c>
      <c r="C82" s="65" t="s">
        <v>206</v>
      </c>
      <c r="D82" s="521">
        <v>3243135</v>
      </c>
      <c r="E82" s="745">
        <v>0</v>
      </c>
      <c r="F82" s="1050">
        <f t="shared" si="7"/>
        <v>3243135</v>
      </c>
      <c r="G82" s="745">
        <v>603216</v>
      </c>
      <c r="H82" s="1114">
        <v>2247</v>
      </c>
      <c r="I82" s="848">
        <f>SUM(F82:H82)</f>
        <v>3848598</v>
      </c>
    </row>
    <row r="83" spans="1:10" ht="15.75" customHeight="1">
      <c r="A83" s="50" t="s">
        <v>15</v>
      </c>
      <c r="B83" s="64" t="s">
        <v>207</v>
      </c>
      <c r="C83" s="65" t="s">
        <v>208</v>
      </c>
      <c r="D83" s="521">
        <v>30040000</v>
      </c>
      <c r="E83" s="745">
        <v>9960000</v>
      </c>
      <c r="F83" s="1050">
        <f t="shared" si="7"/>
        <v>40000000</v>
      </c>
      <c r="G83" s="745">
        <v>14830319</v>
      </c>
      <c r="H83" s="1114">
        <v>4864953</v>
      </c>
      <c r="I83" s="848">
        <f t="shared" ref="I83:I85" si="8">SUM(F83:H83)</f>
        <v>59695272</v>
      </c>
    </row>
    <row r="84" spans="1:10" ht="15.75" customHeight="1">
      <c r="A84" s="50" t="s">
        <v>18</v>
      </c>
      <c r="B84" s="64" t="s">
        <v>209</v>
      </c>
      <c r="C84" s="65" t="s">
        <v>210</v>
      </c>
      <c r="D84" s="521">
        <v>1600000</v>
      </c>
      <c r="E84" s="745"/>
      <c r="F84" s="1050">
        <f t="shared" si="7"/>
        <v>1600000</v>
      </c>
      <c r="G84" s="745"/>
      <c r="H84" s="1114">
        <v>552450</v>
      </c>
      <c r="I84" s="848">
        <f t="shared" si="8"/>
        <v>2152450</v>
      </c>
    </row>
    <row r="85" spans="1:10" ht="15.75" customHeight="1">
      <c r="A85" s="50" t="s">
        <v>21</v>
      </c>
      <c r="B85" s="64" t="s">
        <v>211</v>
      </c>
      <c r="C85" s="65" t="s">
        <v>212</v>
      </c>
      <c r="D85" s="521">
        <f>D86+D87+D88+D89+D90+D91+D92</f>
        <v>102833388</v>
      </c>
      <c r="E85" s="521">
        <f t="shared" ref="E85:G85" si="9">E86+E87+E88+E89+E90+E91+E92</f>
        <v>250000</v>
      </c>
      <c r="F85" s="521">
        <f t="shared" si="9"/>
        <v>103083388</v>
      </c>
      <c r="G85" s="521">
        <f t="shared" si="9"/>
        <v>-6926904</v>
      </c>
      <c r="H85" s="521">
        <v>-145831</v>
      </c>
      <c r="I85" s="848">
        <f t="shared" si="8"/>
        <v>96010653</v>
      </c>
    </row>
    <row r="86" spans="1:10" ht="15.75" customHeight="1">
      <c r="A86" s="50" t="s">
        <v>24</v>
      </c>
      <c r="B86" s="64" t="s">
        <v>213</v>
      </c>
      <c r="C86" s="65" t="s">
        <v>214</v>
      </c>
      <c r="D86" s="1089"/>
      <c r="E86" s="770"/>
      <c r="F86" s="1090">
        <f t="shared" ref="F86:F113" si="10">D86+E86</f>
        <v>0</v>
      </c>
      <c r="G86" s="745"/>
      <c r="H86" s="1114">
        <v>1531721</v>
      </c>
      <c r="I86" s="848">
        <f>SUM(H86)</f>
        <v>1531721</v>
      </c>
    </row>
    <row r="87" spans="1:10" ht="15.75" customHeight="1">
      <c r="A87" s="50" t="s">
        <v>27</v>
      </c>
      <c r="B87" s="66" t="s">
        <v>215</v>
      </c>
      <c r="C87" s="98" t="s">
        <v>216</v>
      </c>
      <c r="D87" s="1089"/>
      <c r="E87" s="770"/>
      <c r="F87" s="1090">
        <f t="shared" si="10"/>
        <v>0</v>
      </c>
      <c r="G87" s="745"/>
      <c r="H87" s="1114"/>
      <c r="I87" s="848"/>
    </row>
    <row r="88" spans="1:10" ht="15.75" customHeight="1">
      <c r="A88" s="50" t="s">
        <v>30</v>
      </c>
      <c r="B88" s="66" t="s">
        <v>217</v>
      </c>
      <c r="C88" s="98" t="s">
        <v>218</v>
      </c>
      <c r="D88" s="1089"/>
      <c r="E88" s="770"/>
      <c r="F88" s="1090">
        <f t="shared" si="10"/>
        <v>0</v>
      </c>
      <c r="G88" s="745"/>
      <c r="H88" s="1114"/>
      <c r="I88" s="848"/>
      <c r="J88" s="1147"/>
    </row>
    <row r="89" spans="1:10" ht="15.75" customHeight="1">
      <c r="A89" s="50" t="s">
        <v>33</v>
      </c>
      <c r="B89" s="67" t="s">
        <v>219</v>
      </c>
      <c r="C89" s="98" t="s">
        <v>220</v>
      </c>
      <c r="D89" s="1091"/>
      <c r="E89" s="770">
        <v>250000</v>
      </c>
      <c r="F89" s="1090">
        <f t="shared" si="10"/>
        <v>250000</v>
      </c>
      <c r="G89" s="745"/>
      <c r="H89" s="1114"/>
      <c r="I89" s="848">
        <f>SUM(F89:G89)</f>
        <v>250000</v>
      </c>
    </row>
    <row r="90" spans="1:10" ht="15.75" customHeight="1">
      <c r="A90" s="50" t="s">
        <v>36</v>
      </c>
      <c r="B90" s="66" t="s">
        <v>221</v>
      </c>
      <c r="C90" s="98" t="s">
        <v>222</v>
      </c>
      <c r="D90" s="1089"/>
      <c r="E90" s="770"/>
      <c r="F90" s="1090">
        <f t="shared" si="10"/>
        <v>0</v>
      </c>
      <c r="G90" s="745"/>
      <c r="H90" s="1114">
        <v>500000</v>
      </c>
      <c r="I90" s="848"/>
    </row>
    <row r="91" spans="1:10" ht="15.75" customHeight="1">
      <c r="A91" s="50" t="s">
        <v>38</v>
      </c>
      <c r="B91" s="66" t="s">
        <v>223</v>
      </c>
      <c r="C91" s="98" t="s">
        <v>224</v>
      </c>
      <c r="D91" s="1091"/>
      <c r="E91" s="770"/>
      <c r="F91" s="1090">
        <f t="shared" si="10"/>
        <v>0</v>
      </c>
      <c r="G91" s="745"/>
      <c r="H91" s="1114"/>
      <c r="I91" s="848"/>
    </row>
    <row r="92" spans="1:10" ht="15.75" customHeight="1">
      <c r="A92" s="50" t="s">
        <v>40</v>
      </c>
      <c r="B92" s="66" t="s">
        <v>225</v>
      </c>
      <c r="C92" s="98" t="s">
        <v>226</v>
      </c>
      <c r="D92" s="1089">
        <f>SUM(D93:D94)</f>
        <v>102833388</v>
      </c>
      <c r="E92" s="1089">
        <f>SUM(E93:E94)</f>
        <v>0</v>
      </c>
      <c r="F92" s="1089">
        <f t="shared" ref="F92:H92" si="11">SUM(F93:F94)</f>
        <v>102833388</v>
      </c>
      <c r="G92" s="1089">
        <f t="shared" si="11"/>
        <v>-6926904</v>
      </c>
      <c r="H92" s="1089">
        <f t="shared" si="11"/>
        <v>-2177552</v>
      </c>
      <c r="I92" s="848">
        <f>SUM(F92:H92)</f>
        <v>93728932</v>
      </c>
    </row>
    <row r="93" spans="1:10" ht="15.75" customHeight="1">
      <c r="A93" s="50" t="s">
        <v>42</v>
      </c>
      <c r="B93" s="66" t="s">
        <v>227</v>
      </c>
      <c r="C93" s="68" t="s">
        <v>226</v>
      </c>
      <c r="D93" s="1089">
        <v>102833388</v>
      </c>
      <c r="E93" s="770"/>
      <c r="F93" s="1090">
        <f t="shared" si="10"/>
        <v>102833388</v>
      </c>
      <c r="G93" s="745">
        <v>-6926904</v>
      </c>
      <c r="H93" s="1114">
        <v>-2177552</v>
      </c>
      <c r="I93" s="848">
        <f>SUM(F93:H93)</f>
        <v>93728932</v>
      </c>
    </row>
    <row r="94" spans="1:10" ht="15.75" customHeight="1">
      <c r="A94" s="1092" t="s">
        <v>44</v>
      </c>
      <c r="B94" s="1093" t="s">
        <v>228</v>
      </c>
      <c r="C94" s="768" t="s">
        <v>226</v>
      </c>
      <c r="D94" s="1094"/>
      <c r="E94" s="769"/>
      <c r="F94" s="1070">
        <f t="shared" si="10"/>
        <v>0</v>
      </c>
      <c r="G94" s="749"/>
      <c r="H94" s="1115"/>
      <c r="I94" s="849"/>
    </row>
    <row r="95" spans="1:10" ht="15.75" customHeight="1">
      <c r="A95" s="1095" t="s">
        <v>46</v>
      </c>
      <c r="B95" s="1096" t="s">
        <v>442</v>
      </c>
      <c r="C95" s="766" t="s">
        <v>229</v>
      </c>
      <c r="D95" s="1097">
        <f>SUM(D81:D85)</f>
        <v>154347787</v>
      </c>
      <c r="E95" s="1097">
        <f>SUM(E81:E85)</f>
        <v>10210000</v>
      </c>
      <c r="F95" s="1098">
        <f>D95+E95</f>
        <v>164557787</v>
      </c>
      <c r="G95" s="1055">
        <f>SUM(G81:G85)</f>
        <v>11116229</v>
      </c>
      <c r="H95" s="1055">
        <f>SUM(H81:H85)</f>
        <v>6288319</v>
      </c>
      <c r="I95" s="1056">
        <f>SUM(F95:H95)</f>
        <v>181962335</v>
      </c>
    </row>
    <row r="96" spans="1:10" ht="16.5" customHeight="1">
      <c r="A96" s="50" t="s">
        <v>48</v>
      </c>
      <c r="B96" s="62" t="s">
        <v>230</v>
      </c>
      <c r="C96" s="63" t="s">
        <v>231</v>
      </c>
      <c r="D96" s="516">
        <v>14973115</v>
      </c>
      <c r="E96" s="752"/>
      <c r="F96" s="1048">
        <v>14973115</v>
      </c>
      <c r="G96" s="750"/>
      <c r="H96" s="1116">
        <v>7179721</v>
      </c>
      <c r="I96" s="850">
        <f>SUM(F96:H96)</f>
        <v>22152836</v>
      </c>
    </row>
    <row r="97" spans="1:9" ht="16.5" customHeight="1">
      <c r="A97" s="50" t="s">
        <v>50</v>
      </c>
      <c r="B97" s="64" t="s">
        <v>232</v>
      </c>
      <c r="C97" s="65" t="s">
        <v>233</v>
      </c>
      <c r="D97" s="521">
        <v>0</v>
      </c>
      <c r="E97" s="753"/>
      <c r="F97" s="1050">
        <f t="shared" si="10"/>
        <v>0</v>
      </c>
      <c r="G97" s="745"/>
      <c r="H97" s="1114">
        <v>27108767</v>
      </c>
      <c r="I97" s="848">
        <f>SUM(H97)</f>
        <v>27108767</v>
      </c>
    </row>
    <row r="98" spans="1:9" ht="16.5" customHeight="1">
      <c r="A98" s="50" t="s">
        <v>53</v>
      </c>
      <c r="B98" s="13" t="s">
        <v>234</v>
      </c>
      <c r="C98" s="14" t="s">
        <v>235</v>
      </c>
      <c r="D98" s="521">
        <f>SUM(D99:D104)</f>
        <v>0</v>
      </c>
      <c r="E98" s="753"/>
      <c r="F98" s="1050">
        <f t="shared" si="10"/>
        <v>0</v>
      </c>
      <c r="G98" s="745"/>
      <c r="H98" s="1114"/>
      <c r="I98" s="848"/>
    </row>
    <row r="99" spans="1:9" ht="16.5" customHeight="1">
      <c r="A99" s="50" t="s">
        <v>56</v>
      </c>
      <c r="B99" s="64" t="s">
        <v>236</v>
      </c>
      <c r="C99" s="14" t="s">
        <v>237</v>
      </c>
      <c r="D99" s="521"/>
      <c r="E99" s="753"/>
      <c r="F99" s="1050">
        <f t="shared" si="10"/>
        <v>0</v>
      </c>
      <c r="G99" s="745"/>
      <c r="H99" s="1114"/>
      <c r="I99" s="848"/>
    </row>
    <row r="100" spans="1:9" ht="16.5" customHeight="1">
      <c r="A100" s="50" t="s">
        <v>59</v>
      </c>
      <c r="B100" s="73" t="s">
        <v>217</v>
      </c>
      <c r="C100" s="14" t="s">
        <v>238</v>
      </c>
      <c r="D100" s="521"/>
      <c r="E100" s="753"/>
      <c r="F100" s="1050">
        <f t="shared" si="10"/>
        <v>0</v>
      </c>
      <c r="G100" s="745"/>
      <c r="H100" s="1114"/>
      <c r="I100" s="848"/>
    </row>
    <row r="101" spans="1:9" ht="16.5" customHeight="1">
      <c r="A101" s="50" t="s">
        <v>61</v>
      </c>
      <c r="B101" s="73" t="s">
        <v>239</v>
      </c>
      <c r="C101" s="14" t="s">
        <v>240</v>
      </c>
      <c r="D101" s="521"/>
      <c r="E101" s="753"/>
      <c r="F101" s="1050">
        <f t="shared" si="10"/>
        <v>0</v>
      </c>
      <c r="G101" s="745"/>
      <c r="H101" s="1114"/>
      <c r="I101" s="848"/>
    </row>
    <row r="102" spans="1:9" ht="16.5" customHeight="1">
      <c r="A102" s="50" t="s">
        <v>63</v>
      </c>
      <c r="B102" s="73" t="s">
        <v>241</v>
      </c>
      <c r="C102" s="14" t="s">
        <v>242</v>
      </c>
      <c r="D102" s="521"/>
      <c r="E102" s="753"/>
      <c r="F102" s="1050">
        <f t="shared" si="10"/>
        <v>0</v>
      </c>
      <c r="G102" s="745"/>
      <c r="H102" s="1114"/>
      <c r="I102" s="848"/>
    </row>
    <row r="103" spans="1:9" ht="16.5" customHeight="1">
      <c r="A103" s="50" t="s">
        <v>65</v>
      </c>
      <c r="B103" s="73" t="s">
        <v>243</v>
      </c>
      <c r="C103" s="14" t="s">
        <v>244</v>
      </c>
      <c r="D103" s="521"/>
      <c r="E103" s="753"/>
      <c r="F103" s="1050">
        <f t="shared" si="10"/>
        <v>0</v>
      </c>
      <c r="G103" s="745"/>
      <c r="H103" s="1114"/>
      <c r="I103" s="848"/>
    </row>
    <row r="104" spans="1:9" ht="16.5" customHeight="1">
      <c r="A104" s="50" t="s">
        <v>67</v>
      </c>
      <c r="B104" s="75" t="s">
        <v>245</v>
      </c>
      <c r="C104" s="21" t="s">
        <v>246</v>
      </c>
      <c r="D104" s="1083"/>
      <c r="E104" s="754"/>
      <c r="F104" s="1052">
        <f t="shared" si="10"/>
        <v>0</v>
      </c>
      <c r="G104" s="749"/>
      <c r="H104" s="1115"/>
      <c r="I104" s="849"/>
    </row>
    <row r="105" spans="1:9" ht="16.5" customHeight="1">
      <c r="A105" s="1099" t="s">
        <v>69</v>
      </c>
      <c r="B105" s="72" t="s">
        <v>441</v>
      </c>
      <c r="C105" s="31" t="s">
        <v>247</v>
      </c>
      <c r="D105" s="530">
        <f>+D96+D97+D98</f>
        <v>14973115</v>
      </c>
      <c r="E105" s="530">
        <f t="shared" ref="E105:H105" si="12">+E96+E97+E98</f>
        <v>0</v>
      </c>
      <c r="F105" s="530">
        <f>+F96+F97+F98</f>
        <v>14973115</v>
      </c>
      <c r="G105" s="530">
        <f t="shared" si="12"/>
        <v>0</v>
      </c>
      <c r="H105" s="530">
        <f t="shared" si="12"/>
        <v>34288488</v>
      </c>
      <c r="I105" s="1056">
        <f>SUM(F105:H105)</f>
        <v>49261603</v>
      </c>
    </row>
    <row r="106" spans="1:9" ht="16.5" customHeight="1">
      <c r="A106" s="1084" t="s">
        <v>71</v>
      </c>
      <c r="B106" s="47" t="s">
        <v>248</v>
      </c>
      <c r="C106" s="31" t="s">
        <v>249</v>
      </c>
      <c r="D106" s="1078">
        <f>SUM(D95+D105)</f>
        <v>169320902</v>
      </c>
      <c r="E106" s="1078">
        <f>SUM(E95+E105)</f>
        <v>10210000</v>
      </c>
      <c r="F106" s="1078">
        <f t="shared" ref="F106:G106" si="13">SUM(F95+F105)</f>
        <v>179530902</v>
      </c>
      <c r="G106" s="1078">
        <f t="shared" si="13"/>
        <v>11116229</v>
      </c>
      <c r="H106" s="1078">
        <f>SUM(H95,H105)</f>
        <v>40576807</v>
      </c>
      <c r="I106" s="1056">
        <f>SUM(F106:H106)</f>
        <v>231223938</v>
      </c>
    </row>
    <row r="107" spans="1:9" ht="16.5" customHeight="1">
      <c r="A107" s="77" t="s">
        <v>74</v>
      </c>
      <c r="B107" s="1100" t="s">
        <v>250</v>
      </c>
      <c r="C107" s="737" t="s">
        <v>251</v>
      </c>
      <c r="D107" s="1101">
        <f>'16.sz.mell'!D9</f>
        <v>0</v>
      </c>
      <c r="E107" s="750"/>
      <c r="F107" s="1048">
        <f t="shared" si="10"/>
        <v>0</v>
      </c>
      <c r="G107" s="750"/>
      <c r="H107" s="1116"/>
      <c r="I107" s="850"/>
    </row>
    <row r="108" spans="1:9" ht="16.5" customHeight="1">
      <c r="A108" s="50" t="s">
        <v>77</v>
      </c>
      <c r="B108" s="80" t="s">
        <v>252</v>
      </c>
      <c r="C108" s="65" t="s">
        <v>253</v>
      </c>
      <c r="D108" s="521"/>
      <c r="E108" s="745"/>
      <c r="F108" s="1050">
        <f t="shared" si="10"/>
        <v>0</v>
      </c>
      <c r="G108" s="745"/>
      <c r="H108" s="1114"/>
      <c r="I108" s="848"/>
    </row>
    <row r="109" spans="1:9" ht="16.5" customHeight="1">
      <c r="A109" s="81" t="s">
        <v>80</v>
      </c>
      <c r="B109" s="80" t="s">
        <v>254</v>
      </c>
      <c r="C109" s="65" t="s">
        <v>255</v>
      </c>
      <c r="D109" s="521">
        <v>521397</v>
      </c>
      <c r="E109" s="745"/>
      <c r="F109" s="1050">
        <v>521397</v>
      </c>
      <c r="G109" s="745"/>
      <c r="H109" s="1114"/>
      <c r="I109" s="848">
        <f>SUM(F109:H109)</f>
        <v>521397</v>
      </c>
    </row>
    <row r="110" spans="1:9" ht="16.5" customHeight="1">
      <c r="A110" s="50" t="s">
        <v>82</v>
      </c>
      <c r="B110" s="80" t="s">
        <v>432</v>
      </c>
      <c r="C110" s="65" t="s">
        <v>431</v>
      </c>
      <c r="D110" s="521">
        <v>17992536</v>
      </c>
      <c r="E110" s="745">
        <v>0</v>
      </c>
      <c r="F110" s="1050">
        <f t="shared" si="10"/>
        <v>17992536</v>
      </c>
      <c r="G110" s="745"/>
      <c r="H110" s="1114"/>
      <c r="I110" s="848">
        <f>SUM(F110:H110)</f>
        <v>17992536</v>
      </c>
    </row>
    <row r="111" spans="1:9" ht="16.5" customHeight="1">
      <c r="A111" s="81" t="s">
        <v>84</v>
      </c>
      <c r="B111" s="1102" t="s">
        <v>256</v>
      </c>
      <c r="C111" s="738" t="s">
        <v>257</v>
      </c>
      <c r="D111" s="1083"/>
      <c r="E111" s="749"/>
      <c r="F111" s="1052">
        <f t="shared" si="10"/>
        <v>0</v>
      </c>
      <c r="G111" s="749"/>
      <c r="H111" s="1115"/>
      <c r="I111" s="849"/>
    </row>
    <row r="112" spans="1:9" ht="16.5" customHeight="1">
      <c r="A112" s="1092" t="s">
        <v>86</v>
      </c>
      <c r="B112" s="30" t="s">
        <v>258</v>
      </c>
      <c r="C112" s="31" t="s">
        <v>259</v>
      </c>
      <c r="D112" s="547">
        <f>SUM(D107:D111)</f>
        <v>18513933</v>
      </c>
      <c r="E112" s="547">
        <f t="shared" ref="E112:G112" si="14">SUM(E107:E111)</f>
        <v>0</v>
      </c>
      <c r="F112" s="547">
        <f t="shared" si="14"/>
        <v>18513933</v>
      </c>
      <c r="G112" s="547">
        <f t="shared" si="14"/>
        <v>0</v>
      </c>
      <c r="H112" s="547">
        <v>0</v>
      </c>
      <c r="I112" s="1056">
        <f>SUM(F112:H112)</f>
        <v>18513933</v>
      </c>
    </row>
    <row r="113" spans="1:9" s="11" customFormat="1" ht="24.75" customHeight="1">
      <c r="A113" s="1103" t="s">
        <v>89</v>
      </c>
      <c r="B113" s="1104" t="s">
        <v>260</v>
      </c>
      <c r="C113" s="739" t="s">
        <v>261</v>
      </c>
      <c r="D113" s="1105">
        <f>D106+D112</f>
        <v>187834835</v>
      </c>
      <c r="E113" s="1105">
        <f>E106+E112</f>
        <v>10210000</v>
      </c>
      <c r="F113" s="1075">
        <f t="shared" si="10"/>
        <v>198044835</v>
      </c>
      <c r="G113" s="1055">
        <f>SUM(G106)</f>
        <v>11116229</v>
      </c>
      <c r="H113" s="1110">
        <f>SUM(H106)</f>
        <v>40576807</v>
      </c>
      <c r="I113" s="1056">
        <f>SUM(F113:H113)</f>
        <v>249737871</v>
      </c>
    </row>
    <row r="114" spans="1:9" ht="16.5" customHeight="1"/>
    <row r="115" spans="1:9">
      <c r="D115" s="558"/>
    </row>
  </sheetData>
  <mergeCells count="6">
    <mergeCell ref="A1:I1"/>
    <mergeCell ref="A78:I78"/>
    <mergeCell ref="A3:B3"/>
    <mergeCell ref="A77:D77"/>
    <mergeCell ref="F3:I3"/>
    <mergeCell ref="A2:I2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0" fitToHeight="2" orientation="portrait" cellComments="asDisplayed" r:id="rId1"/>
  <headerFooter alignWithMargins="0">
    <oddHeader>&amp;R&amp;"Times New Roman CE,Félkövér dőlt"&amp;11 9. melléklet az /2020. (.) önkormányzati rendelethez</oddHeader>
  </headerFooter>
  <rowBreaks count="1" manualBreakCount="1">
    <brk id="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9"/>
  <sheetViews>
    <sheetView topLeftCell="C31" zoomScale="110" zoomScaleNormal="110" zoomScalePageLayoutView="140" workbookViewId="0">
      <selection activeCell="K43" sqref="K43"/>
    </sheetView>
  </sheetViews>
  <sheetFormatPr defaultRowHeight="12.75"/>
  <cols>
    <col min="1" max="1" width="6.6640625" style="305" customWidth="1"/>
    <col min="2" max="2" width="24.6640625" style="285" customWidth="1"/>
    <col min="3" max="3" width="13" style="285" customWidth="1"/>
    <col min="4" max="4" width="12.83203125" style="306" customWidth="1"/>
    <col min="5" max="5" width="13.83203125" style="306" customWidth="1"/>
    <col min="6" max="7" width="11.83203125" style="285" customWidth="1"/>
    <col min="8" max="8" width="14.33203125" style="285" customWidth="1"/>
    <col min="9" max="251" width="9.33203125" style="285"/>
    <col min="252" max="252" width="6.6640625" style="285" customWidth="1"/>
    <col min="253" max="253" width="24.6640625" style="285" customWidth="1"/>
    <col min="254" max="254" width="13" style="285" customWidth="1"/>
    <col min="255" max="256" width="15.5" style="285" customWidth="1"/>
    <col min="257" max="257" width="11.5" style="285" customWidth="1"/>
    <col min="258" max="258" width="13" style="285" customWidth="1"/>
    <col min="259" max="260" width="14" style="285" customWidth="1"/>
    <col min="261" max="261" width="13.33203125" style="285" customWidth="1"/>
    <col min="262" max="262" width="14.6640625" style="285" customWidth="1"/>
    <col min="263" max="507" width="9.33203125" style="285"/>
    <col min="508" max="508" width="6.6640625" style="285" customWidth="1"/>
    <col min="509" max="509" width="24.6640625" style="285" customWidth="1"/>
    <col min="510" max="510" width="13" style="285" customWidth="1"/>
    <col min="511" max="512" width="15.5" style="285" customWidth="1"/>
    <col min="513" max="513" width="11.5" style="285" customWidth="1"/>
    <col min="514" max="514" width="13" style="285" customWidth="1"/>
    <col min="515" max="516" width="14" style="285" customWidth="1"/>
    <col min="517" max="517" width="13.33203125" style="285" customWidth="1"/>
    <col min="518" max="518" width="14.6640625" style="285" customWidth="1"/>
    <col min="519" max="763" width="9.33203125" style="285"/>
    <col min="764" max="764" width="6.6640625" style="285" customWidth="1"/>
    <col min="765" max="765" width="24.6640625" style="285" customWidth="1"/>
    <col min="766" max="766" width="13" style="285" customWidth="1"/>
    <col min="767" max="768" width="15.5" style="285" customWidth="1"/>
    <col min="769" max="769" width="11.5" style="285" customWidth="1"/>
    <col min="770" max="770" width="13" style="285" customWidth="1"/>
    <col min="771" max="772" width="14" style="285" customWidth="1"/>
    <col min="773" max="773" width="13.33203125" style="285" customWidth="1"/>
    <col min="774" max="774" width="14.6640625" style="285" customWidth="1"/>
    <col min="775" max="1019" width="9.33203125" style="285"/>
    <col min="1020" max="1020" width="6.6640625" style="285" customWidth="1"/>
    <col min="1021" max="1021" width="24.6640625" style="285" customWidth="1"/>
    <col min="1022" max="1022" width="13" style="285" customWidth="1"/>
    <col min="1023" max="1024" width="15.5" style="285" customWidth="1"/>
    <col min="1025" max="1025" width="11.5" style="285" customWidth="1"/>
    <col min="1026" max="1026" width="13" style="285" customWidth="1"/>
    <col min="1027" max="1028" width="14" style="285" customWidth="1"/>
    <col min="1029" max="1029" width="13.33203125" style="285" customWidth="1"/>
    <col min="1030" max="1030" width="14.6640625" style="285" customWidth="1"/>
    <col min="1031" max="1275" width="9.33203125" style="285"/>
    <col min="1276" max="1276" width="6.6640625" style="285" customWidth="1"/>
    <col min="1277" max="1277" width="24.6640625" style="285" customWidth="1"/>
    <col min="1278" max="1278" width="13" style="285" customWidth="1"/>
    <col min="1279" max="1280" width="15.5" style="285" customWidth="1"/>
    <col min="1281" max="1281" width="11.5" style="285" customWidth="1"/>
    <col min="1282" max="1282" width="13" style="285" customWidth="1"/>
    <col min="1283" max="1284" width="14" style="285" customWidth="1"/>
    <col min="1285" max="1285" width="13.33203125" style="285" customWidth="1"/>
    <col min="1286" max="1286" width="14.6640625" style="285" customWidth="1"/>
    <col min="1287" max="1531" width="9.33203125" style="285"/>
    <col min="1532" max="1532" width="6.6640625" style="285" customWidth="1"/>
    <col min="1533" max="1533" width="24.6640625" style="285" customWidth="1"/>
    <col min="1534" max="1534" width="13" style="285" customWidth="1"/>
    <col min="1535" max="1536" width="15.5" style="285" customWidth="1"/>
    <col min="1537" max="1537" width="11.5" style="285" customWidth="1"/>
    <col min="1538" max="1538" width="13" style="285" customWidth="1"/>
    <col min="1539" max="1540" width="14" style="285" customWidth="1"/>
    <col min="1541" max="1541" width="13.33203125" style="285" customWidth="1"/>
    <col min="1542" max="1542" width="14.6640625" style="285" customWidth="1"/>
    <col min="1543" max="1787" width="9.33203125" style="285"/>
    <col min="1788" max="1788" width="6.6640625" style="285" customWidth="1"/>
    <col min="1789" max="1789" width="24.6640625" style="285" customWidth="1"/>
    <col min="1790" max="1790" width="13" style="285" customWidth="1"/>
    <col min="1791" max="1792" width="15.5" style="285" customWidth="1"/>
    <col min="1793" max="1793" width="11.5" style="285" customWidth="1"/>
    <col min="1794" max="1794" width="13" style="285" customWidth="1"/>
    <col min="1795" max="1796" width="14" style="285" customWidth="1"/>
    <col min="1797" max="1797" width="13.33203125" style="285" customWidth="1"/>
    <col min="1798" max="1798" width="14.6640625" style="285" customWidth="1"/>
    <col min="1799" max="2043" width="9.33203125" style="285"/>
    <col min="2044" max="2044" width="6.6640625" style="285" customWidth="1"/>
    <col min="2045" max="2045" width="24.6640625" style="285" customWidth="1"/>
    <col min="2046" max="2046" width="13" style="285" customWidth="1"/>
    <col min="2047" max="2048" width="15.5" style="285" customWidth="1"/>
    <col min="2049" max="2049" width="11.5" style="285" customWidth="1"/>
    <col min="2050" max="2050" width="13" style="285" customWidth="1"/>
    <col min="2051" max="2052" width="14" style="285" customWidth="1"/>
    <col min="2053" max="2053" width="13.33203125" style="285" customWidth="1"/>
    <col min="2054" max="2054" width="14.6640625" style="285" customWidth="1"/>
    <col min="2055" max="2299" width="9.33203125" style="285"/>
    <col min="2300" max="2300" width="6.6640625" style="285" customWidth="1"/>
    <col min="2301" max="2301" width="24.6640625" style="285" customWidth="1"/>
    <col min="2302" max="2302" width="13" style="285" customWidth="1"/>
    <col min="2303" max="2304" width="15.5" style="285" customWidth="1"/>
    <col min="2305" max="2305" width="11.5" style="285" customWidth="1"/>
    <col min="2306" max="2306" width="13" style="285" customWidth="1"/>
    <col min="2307" max="2308" width="14" style="285" customWidth="1"/>
    <col min="2309" max="2309" width="13.33203125" style="285" customWidth="1"/>
    <col min="2310" max="2310" width="14.6640625" style="285" customWidth="1"/>
    <col min="2311" max="2555" width="9.33203125" style="285"/>
    <col min="2556" max="2556" width="6.6640625" style="285" customWidth="1"/>
    <col min="2557" max="2557" width="24.6640625" style="285" customWidth="1"/>
    <col min="2558" max="2558" width="13" style="285" customWidth="1"/>
    <col min="2559" max="2560" width="15.5" style="285" customWidth="1"/>
    <col min="2561" max="2561" width="11.5" style="285" customWidth="1"/>
    <col min="2562" max="2562" width="13" style="285" customWidth="1"/>
    <col min="2563" max="2564" width="14" style="285" customWidth="1"/>
    <col min="2565" max="2565" width="13.33203125" style="285" customWidth="1"/>
    <col min="2566" max="2566" width="14.6640625" style="285" customWidth="1"/>
    <col min="2567" max="2811" width="9.33203125" style="285"/>
    <col min="2812" max="2812" width="6.6640625" style="285" customWidth="1"/>
    <col min="2813" max="2813" width="24.6640625" style="285" customWidth="1"/>
    <col min="2814" max="2814" width="13" style="285" customWidth="1"/>
    <col min="2815" max="2816" width="15.5" style="285" customWidth="1"/>
    <col min="2817" max="2817" width="11.5" style="285" customWidth="1"/>
    <col min="2818" max="2818" width="13" style="285" customWidth="1"/>
    <col min="2819" max="2820" width="14" style="285" customWidth="1"/>
    <col min="2821" max="2821" width="13.33203125" style="285" customWidth="1"/>
    <col min="2822" max="2822" width="14.6640625" style="285" customWidth="1"/>
    <col min="2823" max="3067" width="9.33203125" style="285"/>
    <col min="3068" max="3068" width="6.6640625" style="285" customWidth="1"/>
    <col min="3069" max="3069" width="24.6640625" style="285" customWidth="1"/>
    <col min="3070" max="3070" width="13" style="285" customWidth="1"/>
    <col min="3071" max="3072" width="15.5" style="285" customWidth="1"/>
    <col min="3073" max="3073" width="11.5" style="285" customWidth="1"/>
    <col min="3074" max="3074" width="13" style="285" customWidth="1"/>
    <col min="3075" max="3076" width="14" style="285" customWidth="1"/>
    <col min="3077" max="3077" width="13.33203125" style="285" customWidth="1"/>
    <col min="3078" max="3078" width="14.6640625" style="285" customWidth="1"/>
    <col min="3079" max="3323" width="9.33203125" style="285"/>
    <col min="3324" max="3324" width="6.6640625" style="285" customWidth="1"/>
    <col min="3325" max="3325" width="24.6640625" style="285" customWidth="1"/>
    <col min="3326" max="3326" width="13" style="285" customWidth="1"/>
    <col min="3327" max="3328" width="15.5" style="285" customWidth="1"/>
    <col min="3329" max="3329" width="11.5" style="285" customWidth="1"/>
    <col min="3330" max="3330" width="13" style="285" customWidth="1"/>
    <col min="3331" max="3332" width="14" style="285" customWidth="1"/>
    <col min="3333" max="3333" width="13.33203125" style="285" customWidth="1"/>
    <col min="3334" max="3334" width="14.6640625" style="285" customWidth="1"/>
    <col min="3335" max="3579" width="9.33203125" style="285"/>
    <col min="3580" max="3580" width="6.6640625" style="285" customWidth="1"/>
    <col min="3581" max="3581" width="24.6640625" style="285" customWidth="1"/>
    <col min="3582" max="3582" width="13" style="285" customWidth="1"/>
    <col min="3583" max="3584" width="15.5" style="285" customWidth="1"/>
    <col min="3585" max="3585" width="11.5" style="285" customWidth="1"/>
    <col min="3586" max="3586" width="13" style="285" customWidth="1"/>
    <col min="3587" max="3588" width="14" style="285" customWidth="1"/>
    <col min="3589" max="3589" width="13.33203125" style="285" customWidth="1"/>
    <col min="3590" max="3590" width="14.6640625" style="285" customWidth="1"/>
    <col min="3591" max="3835" width="9.33203125" style="285"/>
    <col min="3836" max="3836" width="6.6640625" style="285" customWidth="1"/>
    <col min="3837" max="3837" width="24.6640625" style="285" customWidth="1"/>
    <col min="3838" max="3838" width="13" style="285" customWidth="1"/>
    <col min="3839" max="3840" width="15.5" style="285" customWidth="1"/>
    <col min="3841" max="3841" width="11.5" style="285" customWidth="1"/>
    <col min="3842" max="3842" width="13" style="285" customWidth="1"/>
    <col min="3843" max="3844" width="14" style="285" customWidth="1"/>
    <col min="3845" max="3845" width="13.33203125" style="285" customWidth="1"/>
    <col min="3846" max="3846" width="14.6640625" style="285" customWidth="1"/>
    <col min="3847" max="4091" width="9.33203125" style="285"/>
    <col min="4092" max="4092" width="6.6640625" style="285" customWidth="1"/>
    <col min="4093" max="4093" width="24.6640625" style="285" customWidth="1"/>
    <col min="4094" max="4094" width="13" style="285" customWidth="1"/>
    <col min="4095" max="4096" width="15.5" style="285" customWidth="1"/>
    <col min="4097" max="4097" width="11.5" style="285" customWidth="1"/>
    <col min="4098" max="4098" width="13" style="285" customWidth="1"/>
    <col min="4099" max="4100" width="14" style="285" customWidth="1"/>
    <col min="4101" max="4101" width="13.33203125" style="285" customWidth="1"/>
    <col min="4102" max="4102" width="14.6640625" style="285" customWidth="1"/>
    <col min="4103" max="4347" width="9.33203125" style="285"/>
    <col min="4348" max="4348" width="6.6640625" style="285" customWidth="1"/>
    <col min="4349" max="4349" width="24.6640625" style="285" customWidth="1"/>
    <col min="4350" max="4350" width="13" style="285" customWidth="1"/>
    <col min="4351" max="4352" width="15.5" style="285" customWidth="1"/>
    <col min="4353" max="4353" width="11.5" style="285" customWidth="1"/>
    <col min="4354" max="4354" width="13" style="285" customWidth="1"/>
    <col min="4355" max="4356" width="14" style="285" customWidth="1"/>
    <col min="4357" max="4357" width="13.33203125" style="285" customWidth="1"/>
    <col min="4358" max="4358" width="14.6640625" style="285" customWidth="1"/>
    <col min="4359" max="4603" width="9.33203125" style="285"/>
    <col min="4604" max="4604" width="6.6640625" style="285" customWidth="1"/>
    <col min="4605" max="4605" width="24.6640625" style="285" customWidth="1"/>
    <col min="4606" max="4606" width="13" style="285" customWidth="1"/>
    <col min="4607" max="4608" width="15.5" style="285" customWidth="1"/>
    <col min="4609" max="4609" width="11.5" style="285" customWidth="1"/>
    <col min="4610" max="4610" width="13" style="285" customWidth="1"/>
    <col min="4611" max="4612" width="14" style="285" customWidth="1"/>
    <col min="4613" max="4613" width="13.33203125" style="285" customWidth="1"/>
    <col min="4614" max="4614" width="14.6640625" style="285" customWidth="1"/>
    <col min="4615" max="4859" width="9.33203125" style="285"/>
    <col min="4860" max="4860" width="6.6640625" style="285" customWidth="1"/>
    <col min="4861" max="4861" width="24.6640625" style="285" customWidth="1"/>
    <col min="4862" max="4862" width="13" style="285" customWidth="1"/>
    <col min="4863" max="4864" width="15.5" style="285" customWidth="1"/>
    <col min="4865" max="4865" width="11.5" style="285" customWidth="1"/>
    <col min="4866" max="4866" width="13" style="285" customWidth="1"/>
    <col min="4867" max="4868" width="14" style="285" customWidth="1"/>
    <col min="4869" max="4869" width="13.33203125" style="285" customWidth="1"/>
    <col min="4870" max="4870" width="14.6640625" style="285" customWidth="1"/>
    <col min="4871" max="5115" width="9.33203125" style="285"/>
    <col min="5116" max="5116" width="6.6640625" style="285" customWidth="1"/>
    <col min="5117" max="5117" width="24.6640625" style="285" customWidth="1"/>
    <col min="5118" max="5118" width="13" style="285" customWidth="1"/>
    <col min="5119" max="5120" width="15.5" style="285" customWidth="1"/>
    <col min="5121" max="5121" width="11.5" style="285" customWidth="1"/>
    <col min="5122" max="5122" width="13" style="285" customWidth="1"/>
    <col min="5123" max="5124" width="14" style="285" customWidth="1"/>
    <col min="5125" max="5125" width="13.33203125" style="285" customWidth="1"/>
    <col min="5126" max="5126" width="14.6640625" style="285" customWidth="1"/>
    <col min="5127" max="5371" width="9.33203125" style="285"/>
    <col min="5372" max="5372" width="6.6640625" style="285" customWidth="1"/>
    <col min="5373" max="5373" width="24.6640625" style="285" customWidth="1"/>
    <col min="5374" max="5374" width="13" style="285" customWidth="1"/>
    <col min="5375" max="5376" width="15.5" style="285" customWidth="1"/>
    <col min="5377" max="5377" width="11.5" style="285" customWidth="1"/>
    <col min="5378" max="5378" width="13" style="285" customWidth="1"/>
    <col min="5379" max="5380" width="14" style="285" customWidth="1"/>
    <col min="5381" max="5381" width="13.33203125" style="285" customWidth="1"/>
    <col min="5382" max="5382" width="14.6640625" style="285" customWidth="1"/>
    <col min="5383" max="5627" width="9.33203125" style="285"/>
    <col min="5628" max="5628" width="6.6640625" style="285" customWidth="1"/>
    <col min="5629" max="5629" width="24.6640625" style="285" customWidth="1"/>
    <col min="5630" max="5630" width="13" style="285" customWidth="1"/>
    <col min="5631" max="5632" width="15.5" style="285" customWidth="1"/>
    <col min="5633" max="5633" width="11.5" style="285" customWidth="1"/>
    <col min="5634" max="5634" width="13" style="285" customWidth="1"/>
    <col min="5635" max="5636" width="14" style="285" customWidth="1"/>
    <col min="5637" max="5637" width="13.33203125" style="285" customWidth="1"/>
    <col min="5638" max="5638" width="14.6640625" style="285" customWidth="1"/>
    <col min="5639" max="5883" width="9.33203125" style="285"/>
    <col min="5884" max="5884" width="6.6640625" style="285" customWidth="1"/>
    <col min="5885" max="5885" width="24.6640625" style="285" customWidth="1"/>
    <col min="5886" max="5886" width="13" style="285" customWidth="1"/>
    <col min="5887" max="5888" width="15.5" style="285" customWidth="1"/>
    <col min="5889" max="5889" width="11.5" style="285" customWidth="1"/>
    <col min="5890" max="5890" width="13" style="285" customWidth="1"/>
    <col min="5891" max="5892" width="14" style="285" customWidth="1"/>
    <col min="5893" max="5893" width="13.33203125" style="285" customWidth="1"/>
    <col min="5894" max="5894" width="14.6640625" style="285" customWidth="1"/>
    <col min="5895" max="6139" width="9.33203125" style="285"/>
    <col min="6140" max="6140" width="6.6640625" style="285" customWidth="1"/>
    <col min="6141" max="6141" width="24.6640625" style="285" customWidth="1"/>
    <col min="6142" max="6142" width="13" style="285" customWidth="1"/>
    <col min="6143" max="6144" width="15.5" style="285" customWidth="1"/>
    <col min="6145" max="6145" width="11.5" style="285" customWidth="1"/>
    <col min="6146" max="6146" width="13" style="285" customWidth="1"/>
    <col min="6147" max="6148" width="14" style="285" customWidth="1"/>
    <col min="6149" max="6149" width="13.33203125" style="285" customWidth="1"/>
    <col min="6150" max="6150" width="14.6640625" style="285" customWidth="1"/>
    <col min="6151" max="6395" width="9.33203125" style="285"/>
    <col min="6396" max="6396" width="6.6640625" style="285" customWidth="1"/>
    <col min="6397" max="6397" width="24.6640625" style="285" customWidth="1"/>
    <col min="6398" max="6398" width="13" style="285" customWidth="1"/>
    <col min="6399" max="6400" width="15.5" style="285" customWidth="1"/>
    <col min="6401" max="6401" width="11.5" style="285" customWidth="1"/>
    <col min="6402" max="6402" width="13" style="285" customWidth="1"/>
    <col min="6403" max="6404" width="14" style="285" customWidth="1"/>
    <col min="6405" max="6405" width="13.33203125" style="285" customWidth="1"/>
    <col min="6406" max="6406" width="14.6640625" style="285" customWidth="1"/>
    <col min="6407" max="6651" width="9.33203125" style="285"/>
    <col min="6652" max="6652" width="6.6640625" style="285" customWidth="1"/>
    <col min="6653" max="6653" width="24.6640625" style="285" customWidth="1"/>
    <col min="6654" max="6654" width="13" style="285" customWidth="1"/>
    <col min="6655" max="6656" width="15.5" style="285" customWidth="1"/>
    <col min="6657" max="6657" width="11.5" style="285" customWidth="1"/>
    <col min="6658" max="6658" width="13" style="285" customWidth="1"/>
    <col min="6659" max="6660" width="14" style="285" customWidth="1"/>
    <col min="6661" max="6661" width="13.33203125" style="285" customWidth="1"/>
    <col min="6662" max="6662" width="14.6640625" style="285" customWidth="1"/>
    <col min="6663" max="6907" width="9.33203125" style="285"/>
    <col min="6908" max="6908" width="6.6640625" style="285" customWidth="1"/>
    <col min="6909" max="6909" width="24.6640625" style="285" customWidth="1"/>
    <col min="6910" max="6910" width="13" style="285" customWidth="1"/>
    <col min="6911" max="6912" width="15.5" style="285" customWidth="1"/>
    <col min="6913" max="6913" width="11.5" style="285" customWidth="1"/>
    <col min="6914" max="6914" width="13" style="285" customWidth="1"/>
    <col min="6915" max="6916" width="14" style="285" customWidth="1"/>
    <col min="6917" max="6917" width="13.33203125" style="285" customWidth="1"/>
    <col min="6918" max="6918" width="14.6640625" style="285" customWidth="1"/>
    <col min="6919" max="7163" width="9.33203125" style="285"/>
    <col min="7164" max="7164" width="6.6640625" style="285" customWidth="1"/>
    <col min="7165" max="7165" width="24.6640625" style="285" customWidth="1"/>
    <col min="7166" max="7166" width="13" style="285" customWidth="1"/>
    <col min="7167" max="7168" width="15.5" style="285" customWidth="1"/>
    <col min="7169" max="7169" width="11.5" style="285" customWidth="1"/>
    <col min="7170" max="7170" width="13" style="285" customWidth="1"/>
    <col min="7171" max="7172" width="14" style="285" customWidth="1"/>
    <col min="7173" max="7173" width="13.33203125" style="285" customWidth="1"/>
    <col min="7174" max="7174" width="14.6640625" style="285" customWidth="1"/>
    <col min="7175" max="7419" width="9.33203125" style="285"/>
    <col min="7420" max="7420" width="6.6640625" style="285" customWidth="1"/>
    <col min="7421" max="7421" width="24.6640625" style="285" customWidth="1"/>
    <col min="7422" max="7422" width="13" style="285" customWidth="1"/>
    <col min="7423" max="7424" width="15.5" style="285" customWidth="1"/>
    <col min="7425" max="7425" width="11.5" style="285" customWidth="1"/>
    <col min="7426" max="7426" width="13" style="285" customWidth="1"/>
    <col min="7427" max="7428" width="14" style="285" customWidth="1"/>
    <col min="7429" max="7429" width="13.33203125" style="285" customWidth="1"/>
    <col min="7430" max="7430" width="14.6640625" style="285" customWidth="1"/>
    <col min="7431" max="7675" width="9.33203125" style="285"/>
    <col min="7676" max="7676" width="6.6640625" style="285" customWidth="1"/>
    <col min="7677" max="7677" width="24.6640625" style="285" customWidth="1"/>
    <col min="7678" max="7678" width="13" style="285" customWidth="1"/>
    <col min="7679" max="7680" width="15.5" style="285" customWidth="1"/>
    <col min="7681" max="7681" width="11.5" style="285" customWidth="1"/>
    <col min="7682" max="7682" width="13" style="285" customWidth="1"/>
    <col min="7683" max="7684" width="14" style="285" customWidth="1"/>
    <col min="7685" max="7685" width="13.33203125" style="285" customWidth="1"/>
    <col min="7686" max="7686" width="14.6640625" style="285" customWidth="1"/>
    <col min="7687" max="7931" width="9.33203125" style="285"/>
    <col min="7932" max="7932" width="6.6640625" style="285" customWidth="1"/>
    <col min="7933" max="7933" width="24.6640625" style="285" customWidth="1"/>
    <col min="7934" max="7934" width="13" style="285" customWidth="1"/>
    <col min="7935" max="7936" width="15.5" style="285" customWidth="1"/>
    <col min="7937" max="7937" width="11.5" style="285" customWidth="1"/>
    <col min="7938" max="7938" width="13" style="285" customWidth="1"/>
    <col min="7939" max="7940" width="14" style="285" customWidth="1"/>
    <col min="7941" max="7941" width="13.33203125" style="285" customWidth="1"/>
    <col min="7942" max="7942" width="14.6640625" style="285" customWidth="1"/>
    <col min="7943" max="8187" width="9.33203125" style="285"/>
    <col min="8188" max="8188" width="6.6640625" style="285" customWidth="1"/>
    <col min="8189" max="8189" width="24.6640625" style="285" customWidth="1"/>
    <col min="8190" max="8190" width="13" style="285" customWidth="1"/>
    <col min="8191" max="8192" width="15.5" style="285" customWidth="1"/>
    <col min="8193" max="8193" width="11.5" style="285" customWidth="1"/>
    <col min="8194" max="8194" width="13" style="285" customWidth="1"/>
    <col min="8195" max="8196" width="14" style="285" customWidth="1"/>
    <col min="8197" max="8197" width="13.33203125" style="285" customWidth="1"/>
    <col min="8198" max="8198" width="14.6640625" style="285" customWidth="1"/>
    <col min="8199" max="8443" width="9.33203125" style="285"/>
    <col min="8444" max="8444" width="6.6640625" style="285" customWidth="1"/>
    <col min="8445" max="8445" width="24.6640625" style="285" customWidth="1"/>
    <col min="8446" max="8446" width="13" style="285" customWidth="1"/>
    <col min="8447" max="8448" width="15.5" style="285" customWidth="1"/>
    <col min="8449" max="8449" width="11.5" style="285" customWidth="1"/>
    <col min="8450" max="8450" width="13" style="285" customWidth="1"/>
    <col min="8451" max="8452" width="14" style="285" customWidth="1"/>
    <col min="8453" max="8453" width="13.33203125" style="285" customWidth="1"/>
    <col min="8454" max="8454" width="14.6640625" style="285" customWidth="1"/>
    <col min="8455" max="8699" width="9.33203125" style="285"/>
    <col min="8700" max="8700" width="6.6640625" style="285" customWidth="1"/>
    <col min="8701" max="8701" width="24.6640625" style="285" customWidth="1"/>
    <col min="8702" max="8702" width="13" style="285" customWidth="1"/>
    <col min="8703" max="8704" width="15.5" style="285" customWidth="1"/>
    <col min="8705" max="8705" width="11.5" style="285" customWidth="1"/>
    <col min="8706" max="8706" width="13" style="285" customWidth="1"/>
    <col min="8707" max="8708" width="14" style="285" customWidth="1"/>
    <col min="8709" max="8709" width="13.33203125" style="285" customWidth="1"/>
    <col min="8710" max="8710" width="14.6640625" style="285" customWidth="1"/>
    <col min="8711" max="8955" width="9.33203125" style="285"/>
    <col min="8956" max="8956" width="6.6640625" style="285" customWidth="1"/>
    <col min="8957" max="8957" width="24.6640625" style="285" customWidth="1"/>
    <col min="8958" max="8958" width="13" style="285" customWidth="1"/>
    <col min="8959" max="8960" width="15.5" style="285" customWidth="1"/>
    <col min="8961" max="8961" width="11.5" style="285" customWidth="1"/>
    <col min="8962" max="8962" width="13" style="285" customWidth="1"/>
    <col min="8963" max="8964" width="14" style="285" customWidth="1"/>
    <col min="8965" max="8965" width="13.33203125" style="285" customWidth="1"/>
    <col min="8966" max="8966" width="14.6640625" style="285" customWidth="1"/>
    <col min="8967" max="9211" width="9.33203125" style="285"/>
    <col min="9212" max="9212" width="6.6640625" style="285" customWidth="1"/>
    <col min="9213" max="9213" width="24.6640625" style="285" customWidth="1"/>
    <col min="9214" max="9214" width="13" style="285" customWidth="1"/>
    <col min="9215" max="9216" width="15.5" style="285" customWidth="1"/>
    <col min="9217" max="9217" width="11.5" style="285" customWidth="1"/>
    <col min="9218" max="9218" width="13" style="285" customWidth="1"/>
    <col min="9219" max="9220" width="14" style="285" customWidth="1"/>
    <col min="9221" max="9221" width="13.33203125" style="285" customWidth="1"/>
    <col min="9222" max="9222" width="14.6640625" style="285" customWidth="1"/>
    <col min="9223" max="9467" width="9.33203125" style="285"/>
    <col min="9468" max="9468" width="6.6640625" style="285" customWidth="1"/>
    <col min="9469" max="9469" width="24.6640625" style="285" customWidth="1"/>
    <col min="9470" max="9470" width="13" style="285" customWidth="1"/>
    <col min="9471" max="9472" width="15.5" style="285" customWidth="1"/>
    <col min="9473" max="9473" width="11.5" style="285" customWidth="1"/>
    <col min="9474" max="9474" width="13" style="285" customWidth="1"/>
    <col min="9475" max="9476" width="14" style="285" customWidth="1"/>
    <col min="9477" max="9477" width="13.33203125" style="285" customWidth="1"/>
    <col min="9478" max="9478" width="14.6640625" style="285" customWidth="1"/>
    <col min="9479" max="9723" width="9.33203125" style="285"/>
    <col min="9724" max="9724" width="6.6640625" style="285" customWidth="1"/>
    <col min="9725" max="9725" width="24.6640625" style="285" customWidth="1"/>
    <col min="9726" max="9726" width="13" style="285" customWidth="1"/>
    <col min="9727" max="9728" width="15.5" style="285" customWidth="1"/>
    <col min="9729" max="9729" width="11.5" style="285" customWidth="1"/>
    <col min="9730" max="9730" width="13" style="285" customWidth="1"/>
    <col min="9731" max="9732" width="14" style="285" customWidth="1"/>
    <col min="9733" max="9733" width="13.33203125" style="285" customWidth="1"/>
    <col min="9734" max="9734" width="14.6640625" style="285" customWidth="1"/>
    <col min="9735" max="9979" width="9.33203125" style="285"/>
    <col min="9980" max="9980" width="6.6640625" style="285" customWidth="1"/>
    <col min="9981" max="9981" width="24.6640625" style="285" customWidth="1"/>
    <col min="9982" max="9982" width="13" style="285" customWidth="1"/>
    <col min="9983" max="9984" width="15.5" style="285" customWidth="1"/>
    <col min="9985" max="9985" width="11.5" style="285" customWidth="1"/>
    <col min="9986" max="9986" width="13" style="285" customWidth="1"/>
    <col min="9987" max="9988" width="14" style="285" customWidth="1"/>
    <col min="9989" max="9989" width="13.33203125" style="285" customWidth="1"/>
    <col min="9990" max="9990" width="14.6640625" style="285" customWidth="1"/>
    <col min="9991" max="10235" width="9.33203125" style="285"/>
    <col min="10236" max="10236" width="6.6640625" style="285" customWidth="1"/>
    <col min="10237" max="10237" width="24.6640625" style="285" customWidth="1"/>
    <col min="10238" max="10238" width="13" style="285" customWidth="1"/>
    <col min="10239" max="10240" width="15.5" style="285" customWidth="1"/>
    <col min="10241" max="10241" width="11.5" style="285" customWidth="1"/>
    <col min="10242" max="10242" width="13" style="285" customWidth="1"/>
    <col min="10243" max="10244" width="14" style="285" customWidth="1"/>
    <col min="10245" max="10245" width="13.33203125" style="285" customWidth="1"/>
    <col min="10246" max="10246" width="14.6640625" style="285" customWidth="1"/>
    <col min="10247" max="10491" width="9.33203125" style="285"/>
    <col min="10492" max="10492" width="6.6640625" style="285" customWidth="1"/>
    <col min="10493" max="10493" width="24.6640625" style="285" customWidth="1"/>
    <col min="10494" max="10494" width="13" style="285" customWidth="1"/>
    <col min="10495" max="10496" width="15.5" style="285" customWidth="1"/>
    <col min="10497" max="10497" width="11.5" style="285" customWidth="1"/>
    <col min="10498" max="10498" width="13" style="285" customWidth="1"/>
    <col min="10499" max="10500" width="14" style="285" customWidth="1"/>
    <col min="10501" max="10501" width="13.33203125" style="285" customWidth="1"/>
    <col min="10502" max="10502" width="14.6640625" style="285" customWidth="1"/>
    <col min="10503" max="10747" width="9.33203125" style="285"/>
    <col min="10748" max="10748" width="6.6640625" style="285" customWidth="1"/>
    <col min="10749" max="10749" width="24.6640625" style="285" customWidth="1"/>
    <col min="10750" max="10750" width="13" style="285" customWidth="1"/>
    <col min="10751" max="10752" width="15.5" style="285" customWidth="1"/>
    <col min="10753" max="10753" width="11.5" style="285" customWidth="1"/>
    <col min="10754" max="10754" width="13" style="285" customWidth="1"/>
    <col min="10755" max="10756" width="14" style="285" customWidth="1"/>
    <col min="10757" max="10757" width="13.33203125" style="285" customWidth="1"/>
    <col min="10758" max="10758" width="14.6640625" style="285" customWidth="1"/>
    <col min="10759" max="11003" width="9.33203125" style="285"/>
    <col min="11004" max="11004" width="6.6640625" style="285" customWidth="1"/>
    <col min="11005" max="11005" width="24.6640625" style="285" customWidth="1"/>
    <col min="11006" max="11006" width="13" style="285" customWidth="1"/>
    <col min="11007" max="11008" width="15.5" style="285" customWidth="1"/>
    <col min="11009" max="11009" width="11.5" style="285" customWidth="1"/>
    <col min="11010" max="11010" width="13" style="285" customWidth="1"/>
    <col min="11011" max="11012" width="14" style="285" customWidth="1"/>
    <col min="11013" max="11013" width="13.33203125" style="285" customWidth="1"/>
    <col min="11014" max="11014" width="14.6640625" style="285" customWidth="1"/>
    <col min="11015" max="11259" width="9.33203125" style="285"/>
    <col min="11260" max="11260" width="6.6640625" style="285" customWidth="1"/>
    <col min="11261" max="11261" width="24.6640625" style="285" customWidth="1"/>
    <col min="11262" max="11262" width="13" style="285" customWidth="1"/>
    <col min="11263" max="11264" width="15.5" style="285" customWidth="1"/>
    <col min="11265" max="11265" width="11.5" style="285" customWidth="1"/>
    <col min="11266" max="11266" width="13" style="285" customWidth="1"/>
    <col min="11267" max="11268" width="14" style="285" customWidth="1"/>
    <col min="11269" max="11269" width="13.33203125" style="285" customWidth="1"/>
    <col min="11270" max="11270" width="14.6640625" style="285" customWidth="1"/>
    <col min="11271" max="11515" width="9.33203125" style="285"/>
    <col min="11516" max="11516" width="6.6640625" style="285" customWidth="1"/>
    <col min="11517" max="11517" width="24.6640625" style="285" customWidth="1"/>
    <col min="11518" max="11518" width="13" style="285" customWidth="1"/>
    <col min="11519" max="11520" width="15.5" style="285" customWidth="1"/>
    <col min="11521" max="11521" width="11.5" style="285" customWidth="1"/>
    <col min="11522" max="11522" width="13" style="285" customWidth="1"/>
    <col min="11523" max="11524" width="14" style="285" customWidth="1"/>
    <col min="11525" max="11525" width="13.33203125" style="285" customWidth="1"/>
    <col min="11526" max="11526" width="14.6640625" style="285" customWidth="1"/>
    <col min="11527" max="11771" width="9.33203125" style="285"/>
    <col min="11772" max="11772" width="6.6640625" style="285" customWidth="1"/>
    <col min="11773" max="11773" width="24.6640625" style="285" customWidth="1"/>
    <col min="11774" max="11774" width="13" style="285" customWidth="1"/>
    <col min="11775" max="11776" width="15.5" style="285" customWidth="1"/>
    <col min="11777" max="11777" width="11.5" style="285" customWidth="1"/>
    <col min="11778" max="11778" width="13" style="285" customWidth="1"/>
    <col min="11779" max="11780" width="14" style="285" customWidth="1"/>
    <col min="11781" max="11781" width="13.33203125" style="285" customWidth="1"/>
    <col min="11782" max="11782" width="14.6640625" style="285" customWidth="1"/>
    <col min="11783" max="12027" width="9.33203125" style="285"/>
    <col min="12028" max="12028" width="6.6640625" style="285" customWidth="1"/>
    <col min="12029" max="12029" width="24.6640625" style="285" customWidth="1"/>
    <col min="12030" max="12030" width="13" style="285" customWidth="1"/>
    <col min="12031" max="12032" width="15.5" style="285" customWidth="1"/>
    <col min="12033" max="12033" width="11.5" style="285" customWidth="1"/>
    <col min="12034" max="12034" width="13" style="285" customWidth="1"/>
    <col min="12035" max="12036" width="14" style="285" customWidth="1"/>
    <col min="12037" max="12037" width="13.33203125" style="285" customWidth="1"/>
    <col min="12038" max="12038" width="14.6640625" style="285" customWidth="1"/>
    <col min="12039" max="12283" width="9.33203125" style="285"/>
    <col min="12284" max="12284" width="6.6640625" style="285" customWidth="1"/>
    <col min="12285" max="12285" width="24.6640625" style="285" customWidth="1"/>
    <col min="12286" max="12286" width="13" style="285" customWidth="1"/>
    <col min="12287" max="12288" width="15.5" style="285" customWidth="1"/>
    <col min="12289" max="12289" width="11.5" style="285" customWidth="1"/>
    <col min="12290" max="12290" width="13" style="285" customWidth="1"/>
    <col min="12291" max="12292" width="14" style="285" customWidth="1"/>
    <col min="12293" max="12293" width="13.33203125" style="285" customWidth="1"/>
    <col min="12294" max="12294" width="14.6640625" style="285" customWidth="1"/>
    <col min="12295" max="12539" width="9.33203125" style="285"/>
    <col min="12540" max="12540" width="6.6640625" style="285" customWidth="1"/>
    <col min="12541" max="12541" width="24.6640625" style="285" customWidth="1"/>
    <col min="12542" max="12542" width="13" style="285" customWidth="1"/>
    <col min="12543" max="12544" width="15.5" style="285" customWidth="1"/>
    <col min="12545" max="12545" width="11.5" style="285" customWidth="1"/>
    <col min="12546" max="12546" width="13" style="285" customWidth="1"/>
    <col min="12547" max="12548" width="14" style="285" customWidth="1"/>
    <col min="12549" max="12549" width="13.33203125" style="285" customWidth="1"/>
    <col min="12550" max="12550" width="14.6640625" style="285" customWidth="1"/>
    <col min="12551" max="12795" width="9.33203125" style="285"/>
    <col min="12796" max="12796" width="6.6640625" style="285" customWidth="1"/>
    <col min="12797" max="12797" width="24.6640625" style="285" customWidth="1"/>
    <col min="12798" max="12798" width="13" style="285" customWidth="1"/>
    <col min="12799" max="12800" width="15.5" style="285" customWidth="1"/>
    <col min="12801" max="12801" width="11.5" style="285" customWidth="1"/>
    <col min="12802" max="12802" width="13" style="285" customWidth="1"/>
    <col min="12803" max="12804" width="14" style="285" customWidth="1"/>
    <col min="12805" max="12805" width="13.33203125" style="285" customWidth="1"/>
    <col min="12806" max="12806" width="14.6640625" style="285" customWidth="1"/>
    <col min="12807" max="13051" width="9.33203125" style="285"/>
    <col min="13052" max="13052" width="6.6640625" style="285" customWidth="1"/>
    <col min="13053" max="13053" width="24.6640625" style="285" customWidth="1"/>
    <col min="13054" max="13054" width="13" style="285" customWidth="1"/>
    <col min="13055" max="13056" width="15.5" style="285" customWidth="1"/>
    <col min="13057" max="13057" width="11.5" style="285" customWidth="1"/>
    <col min="13058" max="13058" width="13" style="285" customWidth="1"/>
    <col min="13059" max="13060" width="14" style="285" customWidth="1"/>
    <col min="13061" max="13061" width="13.33203125" style="285" customWidth="1"/>
    <col min="13062" max="13062" width="14.6640625" style="285" customWidth="1"/>
    <col min="13063" max="13307" width="9.33203125" style="285"/>
    <col min="13308" max="13308" width="6.6640625" style="285" customWidth="1"/>
    <col min="13309" max="13309" width="24.6640625" style="285" customWidth="1"/>
    <col min="13310" max="13310" width="13" style="285" customWidth="1"/>
    <col min="13311" max="13312" width="15.5" style="285" customWidth="1"/>
    <col min="13313" max="13313" width="11.5" style="285" customWidth="1"/>
    <col min="13314" max="13314" width="13" style="285" customWidth="1"/>
    <col min="13315" max="13316" width="14" style="285" customWidth="1"/>
    <col min="13317" max="13317" width="13.33203125" style="285" customWidth="1"/>
    <col min="13318" max="13318" width="14.6640625" style="285" customWidth="1"/>
    <col min="13319" max="13563" width="9.33203125" style="285"/>
    <col min="13564" max="13564" width="6.6640625" style="285" customWidth="1"/>
    <col min="13565" max="13565" width="24.6640625" style="285" customWidth="1"/>
    <col min="13566" max="13566" width="13" style="285" customWidth="1"/>
    <col min="13567" max="13568" width="15.5" style="285" customWidth="1"/>
    <col min="13569" max="13569" width="11.5" style="285" customWidth="1"/>
    <col min="13570" max="13570" width="13" style="285" customWidth="1"/>
    <col min="13571" max="13572" width="14" style="285" customWidth="1"/>
    <col min="13573" max="13573" width="13.33203125" style="285" customWidth="1"/>
    <col min="13574" max="13574" width="14.6640625" style="285" customWidth="1"/>
    <col min="13575" max="13819" width="9.33203125" style="285"/>
    <col min="13820" max="13820" width="6.6640625" style="285" customWidth="1"/>
    <col min="13821" max="13821" width="24.6640625" style="285" customWidth="1"/>
    <col min="13822" max="13822" width="13" style="285" customWidth="1"/>
    <col min="13823" max="13824" width="15.5" style="285" customWidth="1"/>
    <col min="13825" max="13825" width="11.5" style="285" customWidth="1"/>
    <col min="13826" max="13826" width="13" style="285" customWidth="1"/>
    <col min="13827" max="13828" width="14" style="285" customWidth="1"/>
    <col min="13829" max="13829" width="13.33203125" style="285" customWidth="1"/>
    <col min="13830" max="13830" width="14.6640625" style="285" customWidth="1"/>
    <col min="13831" max="14075" width="9.33203125" style="285"/>
    <col min="14076" max="14076" width="6.6640625" style="285" customWidth="1"/>
    <col min="14077" max="14077" width="24.6640625" style="285" customWidth="1"/>
    <col min="14078" max="14078" width="13" style="285" customWidth="1"/>
    <col min="14079" max="14080" width="15.5" style="285" customWidth="1"/>
    <col min="14081" max="14081" width="11.5" style="285" customWidth="1"/>
    <col min="14082" max="14082" width="13" style="285" customWidth="1"/>
    <col min="14083" max="14084" width="14" style="285" customWidth="1"/>
    <col min="14085" max="14085" width="13.33203125" style="285" customWidth="1"/>
    <col min="14086" max="14086" width="14.6640625" style="285" customWidth="1"/>
    <col min="14087" max="14331" width="9.33203125" style="285"/>
    <col min="14332" max="14332" width="6.6640625" style="285" customWidth="1"/>
    <col min="14333" max="14333" width="24.6640625" style="285" customWidth="1"/>
    <col min="14334" max="14334" width="13" style="285" customWidth="1"/>
    <col min="14335" max="14336" width="15.5" style="285" customWidth="1"/>
    <col min="14337" max="14337" width="11.5" style="285" customWidth="1"/>
    <col min="14338" max="14338" width="13" style="285" customWidth="1"/>
    <col min="14339" max="14340" width="14" style="285" customWidth="1"/>
    <col min="14341" max="14341" width="13.33203125" style="285" customWidth="1"/>
    <col min="14342" max="14342" width="14.6640625" style="285" customWidth="1"/>
    <col min="14343" max="14587" width="9.33203125" style="285"/>
    <col min="14588" max="14588" width="6.6640625" style="285" customWidth="1"/>
    <col min="14589" max="14589" width="24.6640625" style="285" customWidth="1"/>
    <col min="14590" max="14590" width="13" style="285" customWidth="1"/>
    <col min="14591" max="14592" width="15.5" style="285" customWidth="1"/>
    <col min="14593" max="14593" width="11.5" style="285" customWidth="1"/>
    <col min="14594" max="14594" width="13" style="285" customWidth="1"/>
    <col min="14595" max="14596" width="14" style="285" customWidth="1"/>
    <col min="14597" max="14597" width="13.33203125" style="285" customWidth="1"/>
    <col min="14598" max="14598" width="14.6640625" style="285" customWidth="1"/>
    <col min="14599" max="14843" width="9.33203125" style="285"/>
    <col min="14844" max="14844" width="6.6640625" style="285" customWidth="1"/>
    <col min="14845" max="14845" width="24.6640625" style="285" customWidth="1"/>
    <col min="14846" max="14846" width="13" style="285" customWidth="1"/>
    <col min="14847" max="14848" width="15.5" style="285" customWidth="1"/>
    <col min="14849" max="14849" width="11.5" style="285" customWidth="1"/>
    <col min="14850" max="14850" width="13" style="285" customWidth="1"/>
    <col min="14851" max="14852" width="14" style="285" customWidth="1"/>
    <col min="14853" max="14853" width="13.33203125" style="285" customWidth="1"/>
    <col min="14854" max="14854" width="14.6640625" style="285" customWidth="1"/>
    <col min="14855" max="15099" width="9.33203125" style="285"/>
    <col min="15100" max="15100" width="6.6640625" style="285" customWidth="1"/>
    <col min="15101" max="15101" width="24.6640625" style="285" customWidth="1"/>
    <col min="15102" max="15102" width="13" style="285" customWidth="1"/>
    <col min="15103" max="15104" width="15.5" style="285" customWidth="1"/>
    <col min="15105" max="15105" width="11.5" style="285" customWidth="1"/>
    <col min="15106" max="15106" width="13" style="285" customWidth="1"/>
    <col min="15107" max="15108" width="14" style="285" customWidth="1"/>
    <col min="15109" max="15109" width="13.33203125" style="285" customWidth="1"/>
    <col min="15110" max="15110" width="14.6640625" style="285" customWidth="1"/>
    <col min="15111" max="15355" width="9.33203125" style="285"/>
    <col min="15356" max="15356" width="6.6640625" style="285" customWidth="1"/>
    <col min="15357" max="15357" width="24.6640625" style="285" customWidth="1"/>
    <col min="15358" max="15358" width="13" style="285" customWidth="1"/>
    <col min="15359" max="15360" width="15.5" style="285" customWidth="1"/>
    <col min="15361" max="15361" width="11.5" style="285" customWidth="1"/>
    <col min="15362" max="15362" width="13" style="285" customWidth="1"/>
    <col min="15363" max="15364" width="14" style="285" customWidth="1"/>
    <col min="15365" max="15365" width="13.33203125" style="285" customWidth="1"/>
    <col min="15366" max="15366" width="14.6640625" style="285" customWidth="1"/>
    <col min="15367" max="15611" width="9.33203125" style="285"/>
    <col min="15612" max="15612" width="6.6640625" style="285" customWidth="1"/>
    <col min="15613" max="15613" width="24.6640625" style="285" customWidth="1"/>
    <col min="15614" max="15614" width="13" style="285" customWidth="1"/>
    <col min="15615" max="15616" width="15.5" style="285" customWidth="1"/>
    <col min="15617" max="15617" width="11.5" style="285" customWidth="1"/>
    <col min="15618" max="15618" width="13" style="285" customWidth="1"/>
    <col min="15619" max="15620" width="14" style="285" customWidth="1"/>
    <col min="15621" max="15621" width="13.33203125" style="285" customWidth="1"/>
    <col min="15622" max="15622" width="14.6640625" style="285" customWidth="1"/>
    <col min="15623" max="15867" width="9.33203125" style="285"/>
    <col min="15868" max="15868" width="6.6640625" style="285" customWidth="1"/>
    <col min="15869" max="15869" width="24.6640625" style="285" customWidth="1"/>
    <col min="15870" max="15870" width="13" style="285" customWidth="1"/>
    <col min="15871" max="15872" width="15.5" style="285" customWidth="1"/>
    <col min="15873" max="15873" width="11.5" style="285" customWidth="1"/>
    <col min="15874" max="15874" width="13" style="285" customWidth="1"/>
    <col min="15875" max="15876" width="14" style="285" customWidth="1"/>
    <col min="15877" max="15877" width="13.33203125" style="285" customWidth="1"/>
    <col min="15878" max="15878" width="14.6640625" style="285" customWidth="1"/>
    <col min="15879" max="16123" width="9.33203125" style="285"/>
    <col min="16124" max="16124" width="6.6640625" style="285" customWidth="1"/>
    <col min="16125" max="16125" width="24.6640625" style="285" customWidth="1"/>
    <col min="16126" max="16126" width="13" style="285" customWidth="1"/>
    <col min="16127" max="16128" width="15.5" style="285" customWidth="1"/>
    <col min="16129" max="16129" width="11.5" style="285" customWidth="1"/>
    <col min="16130" max="16130" width="13" style="285" customWidth="1"/>
    <col min="16131" max="16132" width="14" style="285" customWidth="1"/>
    <col min="16133" max="16133" width="13.33203125" style="285" customWidth="1"/>
    <col min="16134" max="16134" width="14.6640625" style="285" customWidth="1"/>
    <col min="16135" max="16378" width="9.33203125" style="285"/>
    <col min="16379" max="16382" width="9.33203125" style="285" customWidth="1"/>
    <col min="16383" max="16384" width="9.33203125" style="285"/>
  </cols>
  <sheetData>
    <row r="1" spans="1:8" ht="47.25" customHeight="1">
      <c r="A1" s="1257" t="s">
        <v>710</v>
      </c>
      <c r="B1" s="1257"/>
      <c r="C1" s="1257"/>
      <c r="D1" s="1257"/>
      <c r="E1" s="1257"/>
      <c r="F1" s="1257"/>
      <c r="G1" s="1257"/>
      <c r="H1" s="1257"/>
    </row>
    <row r="2" spans="1:8" ht="10.9" customHeight="1">
      <c r="A2" s="1257"/>
      <c r="B2" s="1257"/>
      <c r="C2" s="1257"/>
      <c r="D2" s="1257"/>
      <c r="E2" s="1257"/>
      <c r="F2" s="1257"/>
      <c r="G2" s="1257"/>
      <c r="H2" s="1257"/>
    </row>
    <row r="3" spans="1:8" ht="10.9" customHeight="1">
      <c r="A3" s="1258"/>
      <c r="B3" s="1258"/>
      <c r="C3" s="1258"/>
      <c r="D3" s="1258"/>
      <c r="E3" s="1258"/>
      <c r="F3" s="1258"/>
      <c r="G3" s="1258"/>
      <c r="H3" s="1258"/>
    </row>
    <row r="4" spans="1:8" ht="10.9" customHeight="1">
      <c r="A4" s="1260" t="s">
        <v>433</v>
      </c>
      <c r="B4" s="1261"/>
      <c r="C4" s="1264" t="s">
        <v>434</v>
      </c>
      <c r="D4" s="1265"/>
      <c r="E4" s="1266" t="s">
        <v>529</v>
      </c>
      <c r="F4" s="1256" t="s">
        <v>731</v>
      </c>
      <c r="G4" s="1256" t="s">
        <v>740</v>
      </c>
      <c r="H4" s="1256" t="s">
        <v>730</v>
      </c>
    </row>
    <row r="5" spans="1:8" s="291" customFormat="1" ht="40.5" customHeight="1">
      <c r="A5" s="1262"/>
      <c r="B5" s="1263"/>
      <c r="C5" s="1264"/>
      <c r="D5" s="1265"/>
      <c r="E5" s="1267"/>
      <c r="F5" s="1256"/>
      <c r="G5" s="1256"/>
      <c r="H5" s="1256"/>
    </row>
    <row r="6" spans="1:8" s="291" customFormat="1" ht="10.9" customHeight="1">
      <c r="A6" s="1259" t="s">
        <v>671</v>
      </c>
      <c r="B6" s="1259"/>
      <c r="C6" s="1238" t="s">
        <v>655</v>
      </c>
      <c r="D6" s="773" t="s">
        <v>678</v>
      </c>
      <c r="E6" s="790">
        <f>E7-E8</f>
        <v>-6973198</v>
      </c>
      <c r="F6" s="950"/>
      <c r="G6" s="1117"/>
      <c r="H6" s="951">
        <f t="shared" ref="H6:H11" si="0">SUM(E6:F6)</f>
        <v>-6973198</v>
      </c>
    </row>
    <row r="7" spans="1:8" s="291" customFormat="1" ht="10.9" customHeight="1">
      <c r="A7" s="1259"/>
      <c r="B7" s="1259"/>
      <c r="C7" s="1239"/>
      <c r="D7" s="774" t="s">
        <v>679</v>
      </c>
      <c r="E7" s="791">
        <v>0</v>
      </c>
      <c r="F7" s="952"/>
      <c r="G7" s="1118"/>
      <c r="H7" s="953">
        <f t="shared" si="0"/>
        <v>0</v>
      </c>
    </row>
    <row r="8" spans="1:8" ht="10.9" customHeight="1">
      <c r="A8" s="1259"/>
      <c r="B8" s="1259"/>
      <c r="C8" s="1240"/>
      <c r="D8" s="777" t="s">
        <v>680</v>
      </c>
      <c r="E8" s="792">
        <v>6973198</v>
      </c>
      <c r="F8" s="954"/>
      <c r="G8" s="1119"/>
      <c r="H8" s="955">
        <f t="shared" si="0"/>
        <v>6973198</v>
      </c>
    </row>
    <row r="9" spans="1:8" ht="10.9" customHeight="1">
      <c r="A9" s="1250" t="s">
        <v>672</v>
      </c>
      <c r="B9" s="1251"/>
      <c r="C9" s="1235" t="s">
        <v>643</v>
      </c>
      <c r="D9" s="773" t="s">
        <v>678</v>
      </c>
      <c r="E9" s="790">
        <f>E10-E11</f>
        <v>13034907</v>
      </c>
      <c r="F9" s="950"/>
      <c r="G9" s="1117"/>
      <c r="H9" s="951">
        <f t="shared" si="0"/>
        <v>13034907</v>
      </c>
    </row>
    <row r="10" spans="1:8" ht="10.9" customHeight="1">
      <c r="A10" s="1252"/>
      <c r="B10" s="1253"/>
      <c r="C10" s="1236"/>
      <c r="D10" s="774" t="s">
        <v>679</v>
      </c>
      <c r="E10" s="791">
        <v>13034907</v>
      </c>
      <c r="F10" s="952"/>
      <c r="G10" s="1118"/>
      <c r="H10" s="953">
        <f t="shared" si="0"/>
        <v>13034907</v>
      </c>
    </row>
    <row r="11" spans="1:8" ht="10.9" customHeight="1">
      <c r="A11" s="1254"/>
      <c r="B11" s="1255"/>
      <c r="C11" s="1237"/>
      <c r="D11" s="777" t="s">
        <v>680</v>
      </c>
      <c r="E11" s="792">
        <v>0</v>
      </c>
      <c r="F11" s="954"/>
      <c r="G11" s="1119"/>
      <c r="H11" s="955">
        <f t="shared" si="0"/>
        <v>0</v>
      </c>
    </row>
    <row r="12" spans="1:8" ht="10.9" customHeight="1">
      <c r="A12" s="1250" t="s">
        <v>673</v>
      </c>
      <c r="B12" s="1251"/>
      <c r="C12" s="1235" t="s">
        <v>644</v>
      </c>
      <c r="D12" s="773" t="s">
        <v>678</v>
      </c>
      <c r="E12" s="790">
        <f>E13-E14</f>
        <v>18546540</v>
      </c>
      <c r="F12" s="950">
        <f>F13-F14</f>
        <v>14846857</v>
      </c>
      <c r="G12" s="1117">
        <v>1280926</v>
      </c>
      <c r="H12" s="951">
        <f>SUM(E12:G12)</f>
        <v>34674323</v>
      </c>
    </row>
    <row r="13" spans="1:8" ht="10.9" customHeight="1">
      <c r="A13" s="1252"/>
      <c r="B13" s="1253"/>
      <c r="C13" s="1236"/>
      <c r="D13" s="774" t="s">
        <v>679</v>
      </c>
      <c r="E13" s="791">
        <v>121379928</v>
      </c>
      <c r="F13" s="952">
        <v>7919953</v>
      </c>
      <c r="G13" s="1118">
        <v>1280926</v>
      </c>
      <c r="H13" s="951">
        <f t="shared" ref="H13:H14" si="1">SUM(E13:G13)</f>
        <v>130580807</v>
      </c>
    </row>
    <row r="14" spans="1:8" ht="10.9" customHeight="1">
      <c r="A14" s="1254"/>
      <c r="B14" s="1255"/>
      <c r="C14" s="1237"/>
      <c r="D14" s="777" t="s">
        <v>680</v>
      </c>
      <c r="E14" s="792">
        <v>102833388</v>
      </c>
      <c r="F14" s="956">
        <v>-6926904</v>
      </c>
      <c r="G14" s="1120">
        <v>0</v>
      </c>
      <c r="H14" s="951">
        <f t="shared" si="1"/>
        <v>95906484</v>
      </c>
    </row>
    <row r="15" spans="1:8" ht="10.9" customHeight="1">
      <c r="A15" s="1252" t="s">
        <v>645</v>
      </c>
      <c r="B15" s="1253"/>
      <c r="C15" s="1236" t="s">
        <v>646</v>
      </c>
      <c r="D15" s="776" t="s">
        <v>678</v>
      </c>
      <c r="E15" s="793">
        <v>0</v>
      </c>
      <c r="F15" s="952">
        <f>F16-F17</f>
        <v>1087229</v>
      </c>
      <c r="G15" s="1118">
        <v>0</v>
      </c>
      <c r="H15" s="953">
        <f t="shared" ref="H15:H18" si="2">SUM(E15:F15)</f>
        <v>1087229</v>
      </c>
    </row>
    <row r="16" spans="1:8" ht="10.9" customHeight="1">
      <c r="A16" s="1252"/>
      <c r="B16" s="1253"/>
      <c r="C16" s="1236"/>
      <c r="D16" s="774" t="s">
        <v>679</v>
      </c>
      <c r="E16" s="791">
        <v>0</v>
      </c>
      <c r="F16" s="952">
        <v>1256912</v>
      </c>
      <c r="G16" s="1118">
        <v>0</v>
      </c>
      <c r="H16" s="953">
        <f t="shared" si="2"/>
        <v>1256912</v>
      </c>
    </row>
    <row r="17" spans="1:8" ht="10.9" customHeight="1">
      <c r="A17" s="1252"/>
      <c r="B17" s="1253"/>
      <c r="C17" s="1236"/>
      <c r="D17" s="775" t="s">
        <v>680</v>
      </c>
      <c r="E17" s="794">
        <v>0</v>
      </c>
      <c r="F17" s="954">
        <v>169683</v>
      </c>
      <c r="G17" s="1119">
        <v>0</v>
      </c>
      <c r="H17" s="955">
        <f t="shared" si="2"/>
        <v>169683</v>
      </c>
    </row>
    <row r="18" spans="1:8" ht="10.9" customHeight="1">
      <c r="A18" s="1250" t="s">
        <v>674</v>
      </c>
      <c r="B18" s="1251"/>
      <c r="C18" s="1235" t="s">
        <v>656</v>
      </c>
      <c r="D18" s="773" t="s">
        <v>678</v>
      </c>
      <c r="E18" s="790">
        <f>E19-E20</f>
        <v>-11520000</v>
      </c>
      <c r="F18" s="950"/>
      <c r="G18" s="1117"/>
      <c r="H18" s="951">
        <f t="shared" si="2"/>
        <v>-11520000</v>
      </c>
    </row>
    <row r="19" spans="1:8" ht="10.9" customHeight="1">
      <c r="A19" s="1252"/>
      <c r="B19" s="1253"/>
      <c r="C19" s="1236"/>
      <c r="D19" s="774" t="s">
        <v>679</v>
      </c>
      <c r="E19" s="791">
        <v>0</v>
      </c>
      <c r="F19" s="952"/>
      <c r="G19" s="1118"/>
      <c r="H19" s="953"/>
    </row>
    <row r="20" spans="1:8" ht="10.9" customHeight="1">
      <c r="A20" s="1254"/>
      <c r="B20" s="1255"/>
      <c r="C20" s="1237"/>
      <c r="D20" s="777" t="s">
        <v>680</v>
      </c>
      <c r="E20" s="792">
        <v>11520000</v>
      </c>
      <c r="F20" s="954"/>
      <c r="G20" s="1119"/>
      <c r="H20" s="955">
        <f t="shared" ref="H20:H26" si="3">SUM(E20:F20)</f>
        <v>11520000</v>
      </c>
    </row>
    <row r="21" spans="1:8" ht="10.9" customHeight="1">
      <c r="A21" s="1250" t="s">
        <v>675</v>
      </c>
      <c r="B21" s="1251"/>
      <c r="C21" s="1235" t="s">
        <v>647</v>
      </c>
      <c r="D21" s="773" t="s">
        <v>678</v>
      </c>
      <c r="E21" s="790">
        <f>E22-E23</f>
        <v>-42419365</v>
      </c>
      <c r="F21" s="950">
        <f>F22-F23</f>
        <v>-12597525</v>
      </c>
      <c r="G21" s="1117"/>
      <c r="H21" s="951">
        <f t="shared" si="3"/>
        <v>-55016890</v>
      </c>
    </row>
    <row r="22" spans="1:8" ht="10.9" customHeight="1">
      <c r="A22" s="1252"/>
      <c r="B22" s="1253"/>
      <c r="C22" s="1236"/>
      <c r="D22" s="774" t="s">
        <v>679</v>
      </c>
      <c r="E22" s="791">
        <v>15930000</v>
      </c>
      <c r="F22" s="952">
        <v>4019013</v>
      </c>
      <c r="G22" s="1118">
        <v>33578542</v>
      </c>
      <c r="H22" s="953">
        <f>SUM(E22:G22)</f>
        <v>53527555</v>
      </c>
    </row>
    <row r="23" spans="1:8" ht="10.9" customHeight="1">
      <c r="A23" s="1254"/>
      <c r="B23" s="1255"/>
      <c r="C23" s="1237"/>
      <c r="D23" s="777" t="s">
        <v>680</v>
      </c>
      <c r="E23" s="792">
        <v>58349365</v>
      </c>
      <c r="F23" s="954">
        <v>16616538</v>
      </c>
      <c r="G23" s="1119"/>
      <c r="H23" s="953">
        <f>SUM(E23:G23)</f>
        <v>74965903</v>
      </c>
    </row>
    <row r="24" spans="1:8" ht="10.9" customHeight="1">
      <c r="A24" s="1250" t="s">
        <v>648</v>
      </c>
      <c r="B24" s="1251"/>
      <c r="C24" s="1235" t="s">
        <v>649</v>
      </c>
      <c r="D24" s="773" t="s">
        <v>678</v>
      </c>
      <c r="E24" s="790">
        <f t="shared" ref="E24" si="4">E25-E26</f>
        <v>0</v>
      </c>
      <c r="F24" s="950"/>
      <c r="G24" s="1117"/>
      <c r="H24" s="951">
        <f t="shared" si="3"/>
        <v>0</v>
      </c>
    </row>
    <row r="25" spans="1:8" ht="10.9" customHeight="1">
      <c r="A25" s="1252"/>
      <c r="B25" s="1253"/>
      <c r="C25" s="1236"/>
      <c r="D25" s="774" t="s">
        <v>679</v>
      </c>
      <c r="E25" s="791">
        <v>9500000</v>
      </c>
      <c r="F25" s="952"/>
      <c r="G25" s="1118"/>
      <c r="H25" s="953">
        <f t="shared" si="3"/>
        <v>9500000</v>
      </c>
    </row>
    <row r="26" spans="1:8" ht="10.9" customHeight="1">
      <c r="A26" s="1254"/>
      <c r="B26" s="1255"/>
      <c r="C26" s="1237"/>
      <c r="D26" s="777" t="s">
        <v>680</v>
      </c>
      <c r="E26" s="792">
        <v>9500000</v>
      </c>
      <c r="F26" s="954"/>
      <c r="G26" s="1119"/>
      <c r="H26" s="955">
        <f t="shared" si="3"/>
        <v>9500000</v>
      </c>
    </row>
    <row r="27" spans="1:8" ht="10.9" customHeight="1">
      <c r="A27" s="1250" t="s">
        <v>650</v>
      </c>
      <c r="B27" s="1251"/>
      <c r="C27" s="1235" t="s">
        <v>651</v>
      </c>
      <c r="D27" s="773" t="s">
        <v>678</v>
      </c>
      <c r="E27" s="790">
        <f>E28-E29</f>
        <v>0</v>
      </c>
      <c r="F27" s="950"/>
      <c r="G27" s="1117"/>
      <c r="H27" s="951"/>
    </row>
    <row r="28" spans="1:8" ht="10.9" customHeight="1">
      <c r="A28" s="1252"/>
      <c r="B28" s="1253"/>
      <c r="C28" s="1236"/>
      <c r="D28" s="774" t="s">
        <v>679</v>
      </c>
      <c r="E28" s="791">
        <v>1000000</v>
      </c>
      <c r="F28" s="952"/>
      <c r="G28" s="1118"/>
      <c r="H28" s="953">
        <f>SUM(E28:F28)</f>
        <v>1000000</v>
      </c>
    </row>
    <row r="29" spans="1:8" ht="10.9" customHeight="1">
      <c r="A29" s="1254"/>
      <c r="B29" s="1255"/>
      <c r="C29" s="1237"/>
      <c r="D29" s="777" t="s">
        <v>680</v>
      </c>
      <c r="E29" s="792">
        <v>1000000</v>
      </c>
      <c r="F29" s="954"/>
      <c r="G29" s="1119"/>
      <c r="H29" s="955">
        <f>SUM(E29:F29)</f>
        <v>1000000</v>
      </c>
    </row>
    <row r="30" spans="1:8" ht="10.9" customHeight="1">
      <c r="A30" s="1250" t="s">
        <v>676</v>
      </c>
      <c r="B30" s="1251"/>
      <c r="C30" s="1235" t="s">
        <v>657</v>
      </c>
      <c r="D30" s="773" t="s">
        <v>678</v>
      </c>
      <c r="E30" s="790">
        <f>E31-E32</f>
        <v>-1800000</v>
      </c>
      <c r="F30" s="950"/>
      <c r="G30" s="1117"/>
      <c r="H30" s="951">
        <f>SUM(E30:F30)</f>
        <v>-1800000</v>
      </c>
    </row>
    <row r="31" spans="1:8" ht="10.9" customHeight="1">
      <c r="A31" s="1252"/>
      <c r="B31" s="1253"/>
      <c r="C31" s="1236"/>
      <c r="D31" s="774" t="s">
        <v>679</v>
      </c>
      <c r="E31" s="791"/>
      <c r="F31" s="952"/>
      <c r="G31" s="1118"/>
      <c r="H31" s="953"/>
    </row>
    <row r="32" spans="1:8" ht="10.9" customHeight="1">
      <c r="A32" s="1254"/>
      <c r="B32" s="1255"/>
      <c r="C32" s="1237"/>
      <c r="D32" s="777" t="s">
        <v>680</v>
      </c>
      <c r="E32" s="792">
        <v>1800000</v>
      </c>
      <c r="F32" s="954"/>
      <c r="G32" s="1119"/>
      <c r="H32" s="955">
        <f>SUM(E32:F32)</f>
        <v>1800000</v>
      </c>
    </row>
    <row r="33" spans="1:8" ht="10.9" customHeight="1">
      <c r="A33" s="1250" t="s">
        <v>652</v>
      </c>
      <c r="B33" s="1251"/>
      <c r="C33" s="1235" t="s">
        <v>653</v>
      </c>
      <c r="D33" s="773" t="s">
        <v>678</v>
      </c>
      <c r="E33" s="822">
        <f>E34-E35</f>
        <v>-4468884</v>
      </c>
      <c r="F33" s="957"/>
      <c r="G33" s="1121"/>
      <c r="H33" s="951">
        <f>SUM(E33:F33)</f>
        <v>-4468884</v>
      </c>
    </row>
    <row r="34" spans="1:8" ht="10.9" customHeight="1">
      <c r="A34" s="1252"/>
      <c r="B34" s="1253"/>
      <c r="C34" s="1236"/>
      <c r="D34" s="774" t="s">
        <v>679</v>
      </c>
      <c r="E34" s="823">
        <v>0</v>
      </c>
      <c r="F34" s="958"/>
      <c r="G34" s="1122"/>
      <c r="H34" s="953"/>
    </row>
    <row r="35" spans="1:8" ht="10.9" customHeight="1">
      <c r="A35" s="1254"/>
      <c r="B35" s="1255"/>
      <c r="C35" s="1237"/>
      <c r="D35" s="777" t="s">
        <v>680</v>
      </c>
      <c r="E35" s="824">
        <v>4468884</v>
      </c>
      <c r="F35" s="959"/>
      <c r="G35" s="1123"/>
      <c r="H35" s="955">
        <f>SUM(E35:F35)</f>
        <v>4468884</v>
      </c>
    </row>
    <row r="36" spans="1:8" ht="10.9" customHeight="1">
      <c r="A36" s="1250" t="s">
        <v>658</v>
      </c>
      <c r="B36" s="1251"/>
      <c r="C36" s="1235" t="s">
        <v>659</v>
      </c>
      <c r="D36" s="773" t="s">
        <v>678</v>
      </c>
      <c r="E36" s="790">
        <f>E37-E38</f>
        <v>-1600000</v>
      </c>
      <c r="F36" s="950"/>
      <c r="G36" s="1117"/>
      <c r="H36" s="951">
        <f>SUM(E36:F36)</f>
        <v>-1600000</v>
      </c>
    </row>
    <row r="37" spans="1:8" ht="10.9" customHeight="1">
      <c r="A37" s="1252"/>
      <c r="B37" s="1253"/>
      <c r="C37" s="1236"/>
      <c r="D37" s="774" t="s">
        <v>679</v>
      </c>
      <c r="E37" s="791">
        <v>0</v>
      </c>
      <c r="F37" s="952"/>
      <c r="G37" s="1118"/>
      <c r="H37" s="953"/>
    </row>
    <row r="38" spans="1:8" ht="10.9" customHeight="1">
      <c r="A38" s="1254"/>
      <c r="B38" s="1255"/>
      <c r="C38" s="1237"/>
      <c r="D38" s="777" t="s">
        <v>680</v>
      </c>
      <c r="E38" s="792">
        <v>1600000</v>
      </c>
      <c r="F38" s="954"/>
      <c r="G38" s="1119"/>
      <c r="H38" s="955">
        <f>SUM(E38:F38)</f>
        <v>1600000</v>
      </c>
    </row>
    <row r="39" spans="1:8" ht="10.9" customHeight="1">
      <c r="A39" s="1252" t="s">
        <v>677</v>
      </c>
      <c r="B39" s="1253"/>
      <c r="C39" s="1236" t="s">
        <v>654</v>
      </c>
      <c r="D39" s="776" t="s">
        <v>678</v>
      </c>
      <c r="E39" s="793">
        <v>37200000</v>
      </c>
      <c r="F39" s="950">
        <v>-822737</v>
      </c>
      <c r="G39" s="1117">
        <v>5717339</v>
      </c>
      <c r="H39" s="951">
        <f>SUM(E39:G39)</f>
        <v>42094602</v>
      </c>
    </row>
    <row r="40" spans="1:8" ht="10.9" customHeight="1">
      <c r="A40" s="1252"/>
      <c r="B40" s="1253"/>
      <c r="C40" s="1236"/>
      <c r="D40" s="774" t="s">
        <v>679</v>
      </c>
      <c r="E40" s="791">
        <v>37200000</v>
      </c>
      <c r="F40" s="952">
        <v>-822737</v>
      </c>
      <c r="G40" s="1118">
        <v>5717339</v>
      </c>
      <c r="H40" s="953">
        <f>SUM(E40:G40)</f>
        <v>42094602</v>
      </c>
    </row>
    <row r="41" spans="1:8" ht="10.9" customHeight="1">
      <c r="A41" s="1252"/>
      <c r="B41" s="1253"/>
      <c r="C41" s="1236"/>
      <c r="D41" s="775" t="s">
        <v>680</v>
      </c>
      <c r="E41" s="792"/>
      <c r="F41" s="954"/>
      <c r="G41" s="1119"/>
      <c r="H41" s="955"/>
    </row>
    <row r="42" spans="1:8">
      <c r="A42" s="1244" t="s">
        <v>397</v>
      </c>
      <c r="B42" s="1245"/>
      <c r="C42" s="1241"/>
      <c r="D42" s="825" t="s">
        <v>678</v>
      </c>
      <c r="E42" s="964">
        <f>E43-E44</f>
        <v>0</v>
      </c>
      <c r="F42" s="965">
        <v>0</v>
      </c>
      <c r="G42" s="1124"/>
      <c r="H42" s="966">
        <v>0</v>
      </c>
    </row>
    <row r="43" spans="1:8">
      <c r="A43" s="1246"/>
      <c r="B43" s="1247"/>
      <c r="C43" s="1242"/>
      <c r="D43" s="827" t="s">
        <v>679</v>
      </c>
      <c r="E43" s="826">
        <v>198044835</v>
      </c>
      <c r="F43" s="960">
        <v>11116229</v>
      </c>
      <c r="G43" s="1125">
        <v>40576807</v>
      </c>
      <c r="H43" s="961">
        <f>SUM(E43:G43)</f>
        <v>249737871</v>
      </c>
    </row>
    <row r="44" spans="1:8" s="292" customFormat="1" ht="13.5">
      <c r="A44" s="1248"/>
      <c r="B44" s="1249"/>
      <c r="C44" s="1243"/>
      <c r="D44" s="828" t="s">
        <v>680</v>
      </c>
      <c r="E44" s="829">
        <f>E8+E11+E14+E17+E20+E23+E26+E29+E32+E35+E38+E41</f>
        <v>198044835</v>
      </c>
      <c r="F44" s="962">
        <v>11116229</v>
      </c>
      <c r="G44" s="1126">
        <v>40576807</v>
      </c>
      <c r="H44" s="963">
        <f>SUM(E44:G44)</f>
        <v>249737871</v>
      </c>
    </row>
    <row r="45" spans="1:8" ht="21" customHeight="1">
      <c r="A45" s="293"/>
      <c r="B45" s="294"/>
      <c r="C45" s="294"/>
      <c r="D45" s="295"/>
      <c r="E45" s="296"/>
    </row>
    <row r="46" spans="1:8" ht="42" customHeight="1">
      <c r="A46" s="293"/>
      <c r="B46" s="297"/>
      <c r="C46" s="298"/>
      <c r="D46" s="299"/>
      <c r="E46" s="296"/>
    </row>
    <row r="47" spans="1:8" ht="42" customHeight="1">
      <c r="A47" s="300"/>
      <c r="B47" s="301"/>
      <c r="C47" s="302"/>
      <c r="D47" s="303"/>
      <c r="E47" s="289"/>
    </row>
    <row r="48" spans="1:8" ht="15">
      <c r="A48" s="286"/>
      <c r="B48" s="287"/>
      <c r="C48" s="287"/>
      <c r="D48" s="288"/>
      <c r="E48" s="288"/>
    </row>
    <row r="49" spans="1:5" s="304" customFormat="1" ht="15">
      <c r="A49" s="286"/>
      <c r="B49" s="287"/>
      <c r="C49" s="287"/>
      <c r="D49" s="288"/>
      <c r="E49" s="289"/>
    </row>
  </sheetData>
  <mergeCells count="34">
    <mergeCell ref="F4:F5"/>
    <mergeCell ref="H4:H5"/>
    <mergeCell ref="A1:H3"/>
    <mergeCell ref="A6:B8"/>
    <mergeCell ref="A4:B5"/>
    <mergeCell ref="C4:C5"/>
    <mergeCell ref="D4:D5"/>
    <mergeCell ref="E4:E5"/>
    <mergeCell ref="G4:G5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portrait" r:id="rId1"/>
  <headerFooter>
    <oddHeader>&amp;R&amp;"Times New Roman CE,Félkövér dőlt"&amp;11 9.1. melléklet az .../2020. (.)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62"/>
  <sheetViews>
    <sheetView topLeftCell="A40" zoomScale="110" zoomScaleNormal="110" zoomScaleSheetLayoutView="100" workbookViewId="0">
      <selection activeCell="A43" sqref="A43:I43"/>
    </sheetView>
  </sheetViews>
  <sheetFormatPr defaultRowHeight="12.75"/>
  <cols>
    <col min="1" max="1" width="6.83203125" style="392" customWidth="1"/>
    <col min="2" max="2" width="60.1640625" style="393" customWidth="1"/>
    <col min="3" max="3" width="8.1640625" style="393" customWidth="1"/>
    <col min="4" max="6" width="14.5" style="313" customWidth="1"/>
    <col min="7" max="8" width="12.1640625" style="313" customWidth="1"/>
    <col min="9" max="9" width="13.5" style="313" customWidth="1"/>
    <col min="10" max="256" width="9.33203125" style="313"/>
    <col min="257" max="257" width="6.83203125" style="313" customWidth="1"/>
    <col min="258" max="258" width="60.1640625" style="313" customWidth="1"/>
    <col min="259" max="259" width="8.1640625" style="313" customWidth="1"/>
    <col min="260" max="262" width="14.5" style="313" customWidth="1"/>
    <col min="263" max="512" width="9.33203125" style="313"/>
    <col min="513" max="513" width="6.83203125" style="313" customWidth="1"/>
    <col min="514" max="514" width="60.1640625" style="313" customWidth="1"/>
    <col min="515" max="515" width="8.1640625" style="313" customWidth="1"/>
    <col min="516" max="518" width="14.5" style="313" customWidth="1"/>
    <col min="519" max="768" width="9.33203125" style="313"/>
    <col min="769" max="769" width="6.83203125" style="313" customWidth="1"/>
    <col min="770" max="770" width="60.1640625" style="313" customWidth="1"/>
    <col min="771" max="771" width="8.1640625" style="313" customWidth="1"/>
    <col min="772" max="774" width="14.5" style="313" customWidth="1"/>
    <col min="775" max="1024" width="9.33203125" style="313"/>
    <col min="1025" max="1025" width="6.83203125" style="313" customWidth="1"/>
    <col min="1026" max="1026" width="60.1640625" style="313" customWidth="1"/>
    <col min="1027" max="1027" width="8.1640625" style="313" customWidth="1"/>
    <col min="1028" max="1030" width="14.5" style="313" customWidth="1"/>
    <col min="1031" max="1280" width="9.33203125" style="313"/>
    <col min="1281" max="1281" width="6.83203125" style="313" customWidth="1"/>
    <col min="1282" max="1282" width="60.1640625" style="313" customWidth="1"/>
    <col min="1283" max="1283" width="8.1640625" style="313" customWidth="1"/>
    <col min="1284" max="1286" width="14.5" style="313" customWidth="1"/>
    <col min="1287" max="1536" width="9.33203125" style="313"/>
    <col min="1537" max="1537" width="6.83203125" style="313" customWidth="1"/>
    <col min="1538" max="1538" width="60.1640625" style="313" customWidth="1"/>
    <col min="1539" max="1539" width="8.1640625" style="313" customWidth="1"/>
    <col min="1540" max="1542" width="14.5" style="313" customWidth="1"/>
    <col min="1543" max="1792" width="9.33203125" style="313"/>
    <col min="1793" max="1793" width="6.83203125" style="313" customWidth="1"/>
    <col min="1794" max="1794" width="60.1640625" style="313" customWidth="1"/>
    <col min="1795" max="1795" width="8.1640625" style="313" customWidth="1"/>
    <col min="1796" max="1798" width="14.5" style="313" customWidth="1"/>
    <col min="1799" max="2048" width="9.33203125" style="313"/>
    <col min="2049" max="2049" width="6.83203125" style="313" customWidth="1"/>
    <col min="2050" max="2050" width="60.1640625" style="313" customWidth="1"/>
    <col min="2051" max="2051" width="8.1640625" style="313" customWidth="1"/>
    <col min="2052" max="2054" width="14.5" style="313" customWidth="1"/>
    <col min="2055" max="2304" width="9.33203125" style="313"/>
    <col min="2305" max="2305" width="6.83203125" style="313" customWidth="1"/>
    <col min="2306" max="2306" width="60.1640625" style="313" customWidth="1"/>
    <col min="2307" max="2307" width="8.1640625" style="313" customWidth="1"/>
    <col min="2308" max="2310" width="14.5" style="313" customWidth="1"/>
    <col min="2311" max="2560" width="9.33203125" style="313"/>
    <col min="2561" max="2561" width="6.83203125" style="313" customWidth="1"/>
    <col min="2562" max="2562" width="60.1640625" style="313" customWidth="1"/>
    <col min="2563" max="2563" width="8.1640625" style="313" customWidth="1"/>
    <col min="2564" max="2566" width="14.5" style="313" customWidth="1"/>
    <col min="2567" max="2816" width="9.33203125" style="313"/>
    <col min="2817" max="2817" width="6.83203125" style="313" customWidth="1"/>
    <col min="2818" max="2818" width="60.1640625" style="313" customWidth="1"/>
    <col min="2819" max="2819" width="8.1640625" style="313" customWidth="1"/>
    <col min="2820" max="2822" width="14.5" style="313" customWidth="1"/>
    <col min="2823" max="3072" width="9.33203125" style="313"/>
    <col min="3073" max="3073" width="6.83203125" style="313" customWidth="1"/>
    <col min="3074" max="3074" width="60.1640625" style="313" customWidth="1"/>
    <col min="3075" max="3075" width="8.1640625" style="313" customWidth="1"/>
    <col min="3076" max="3078" width="14.5" style="313" customWidth="1"/>
    <col min="3079" max="3328" width="9.33203125" style="313"/>
    <col min="3329" max="3329" width="6.83203125" style="313" customWidth="1"/>
    <col min="3330" max="3330" width="60.1640625" style="313" customWidth="1"/>
    <col min="3331" max="3331" width="8.1640625" style="313" customWidth="1"/>
    <col min="3332" max="3334" width="14.5" style="313" customWidth="1"/>
    <col min="3335" max="3584" width="9.33203125" style="313"/>
    <col min="3585" max="3585" width="6.83203125" style="313" customWidth="1"/>
    <col min="3586" max="3586" width="60.1640625" style="313" customWidth="1"/>
    <col min="3587" max="3587" width="8.1640625" style="313" customWidth="1"/>
    <col min="3588" max="3590" width="14.5" style="313" customWidth="1"/>
    <col min="3591" max="3840" width="9.33203125" style="313"/>
    <col min="3841" max="3841" width="6.83203125" style="313" customWidth="1"/>
    <col min="3842" max="3842" width="60.1640625" style="313" customWidth="1"/>
    <col min="3843" max="3843" width="8.1640625" style="313" customWidth="1"/>
    <col min="3844" max="3846" width="14.5" style="313" customWidth="1"/>
    <col min="3847" max="4096" width="9.33203125" style="313"/>
    <col min="4097" max="4097" width="6.83203125" style="313" customWidth="1"/>
    <col min="4098" max="4098" width="60.1640625" style="313" customWidth="1"/>
    <col min="4099" max="4099" width="8.1640625" style="313" customWidth="1"/>
    <col min="4100" max="4102" width="14.5" style="313" customWidth="1"/>
    <col min="4103" max="4352" width="9.33203125" style="313"/>
    <col min="4353" max="4353" width="6.83203125" style="313" customWidth="1"/>
    <col min="4354" max="4354" width="60.1640625" style="313" customWidth="1"/>
    <col min="4355" max="4355" width="8.1640625" style="313" customWidth="1"/>
    <col min="4356" max="4358" width="14.5" style="313" customWidth="1"/>
    <col min="4359" max="4608" width="9.33203125" style="313"/>
    <col min="4609" max="4609" width="6.83203125" style="313" customWidth="1"/>
    <col min="4610" max="4610" width="60.1640625" style="313" customWidth="1"/>
    <col min="4611" max="4611" width="8.1640625" style="313" customWidth="1"/>
    <col min="4612" max="4614" width="14.5" style="313" customWidth="1"/>
    <col min="4615" max="4864" width="9.33203125" style="313"/>
    <col min="4865" max="4865" width="6.83203125" style="313" customWidth="1"/>
    <col min="4866" max="4866" width="60.1640625" style="313" customWidth="1"/>
    <col min="4867" max="4867" width="8.1640625" style="313" customWidth="1"/>
    <col min="4868" max="4870" width="14.5" style="313" customWidth="1"/>
    <col min="4871" max="5120" width="9.33203125" style="313"/>
    <col min="5121" max="5121" width="6.83203125" style="313" customWidth="1"/>
    <col min="5122" max="5122" width="60.1640625" style="313" customWidth="1"/>
    <col min="5123" max="5123" width="8.1640625" style="313" customWidth="1"/>
    <col min="5124" max="5126" width="14.5" style="313" customWidth="1"/>
    <col min="5127" max="5376" width="9.33203125" style="313"/>
    <col min="5377" max="5377" width="6.83203125" style="313" customWidth="1"/>
    <col min="5378" max="5378" width="60.1640625" style="313" customWidth="1"/>
    <col min="5379" max="5379" width="8.1640625" style="313" customWidth="1"/>
    <col min="5380" max="5382" width="14.5" style="313" customWidth="1"/>
    <col min="5383" max="5632" width="9.33203125" style="313"/>
    <col min="5633" max="5633" width="6.83203125" style="313" customWidth="1"/>
    <col min="5634" max="5634" width="60.1640625" style="313" customWidth="1"/>
    <col min="5635" max="5635" width="8.1640625" style="313" customWidth="1"/>
    <col min="5636" max="5638" width="14.5" style="313" customWidth="1"/>
    <col min="5639" max="5888" width="9.33203125" style="313"/>
    <col min="5889" max="5889" width="6.83203125" style="313" customWidth="1"/>
    <col min="5890" max="5890" width="60.1640625" style="313" customWidth="1"/>
    <col min="5891" max="5891" width="8.1640625" style="313" customWidth="1"/>
    <col min="5892" max="5894" width="14.5" style="313" customWidth="1"/>
    <col min="5895" max="6144" width="9.33203125" style="313"/>
    <col min="6145" max="6145" width="6.83203125" style="313" customWidth="1"/>
    <col min="6146" max="6146" width="60.1640625" style="313" customWidth="1"/>
    <col min="6147" max="6147" width="8.1640625" style="313" customWidth="1"/>
    <col min="6148" max="6150" width="14.5" style="313" customWidth="1"/>
    <col min="6151" max="6400" width="9.33203125" style="313"/>
    <col min="6401" max="6401" width="6.83203125" style="313" customWidth="1"/>
    <col min="6402" max="6402" width="60.1640625" style="313" customWidth="1"/>
    <col min="6403" max="6403" width="8.1640625" style="313" customWidth="1"/>
    <col min="6404" max="6406" width="14.5" style="313" customWidth="1"/>
    <col min="6407" max="6656" width="9.33203125" style="313"/>
    <col min="6657" max="6657" width="6.83203125" style="313" customWidth="1"/>
    <col min="6658" max="6658" width="60.1640625" style="313" customWidth="1"/>
    <col min="6659" max="6659" width="8.1640625" style="313" customWidth="1"/>
    <col min="6660" max="6662" width="14.5" style="313" customWidth="1"/>
    <col min="6663" max="6912" width="9.33203125" style="313"/>
    <col min="6913" max="6913" width="6.83203125" style="313" customWidth="1"/>
    <col min="6914" max="6914" width="60.1640625" style="313" customWidth="1"/>
    <col min="6915" max="6915" width="8.1640625" style="313" customWidth="1"/>
    <col min="6916" max="6918" width="14.5" style="313" customWidth="1"/>
    <col min="6919" max="7168" width="9.33203125" style="313"/>
    <col min="7169" max="7169" width="6.83203125" style="313" customWidth="1"/>
    <col min="7170" max="7170" width="60.1640625" style="313" customWidth="1"/>
    <col min="7171" max="7171" width="8.1640625" style="313" customWidth="1"/>
    <col min="7172" max="7174" width="14.5" style="313" customWidth="1"/>
    <col min="7175" max="7424" width="9.33203125" style="313"/>
    <col min="7425" max="7425" width="6.83203125" style="313" customWidth="1"/>
    <col min="7426" max="7426" width="60.1640625" style="313" customWidth="1"/>
    <col min="7427" max="7427" width="8.1640625" style="313" customWidth="1"/>
    <col min="7428" max="7430" width="14.5" style="313" customWidth="1"/>
    <col min="7431" max="7680" width="9.33203125" style="313"/>
    <col min="7681" max="7681" width="6.83203125" style="313" customWidth="1"/>
    <col min="7682" max="7682" width="60.1640625" style="313" customWidth="1"/>
    <col min="7683" max="7683" width="8.1640625" style="313" customWidth="1"/>
    <col min="7684" max="7686" width="14.5" style="313" customWidth="1"/>
    <col min="7687" max="7936" width="9.33203125" style="313"/>
    <col min="7937" max="7937" width="6.83203125" style="313" customWidth="1"/>
    <col min="7938" max="7938" width="60.1640625" style="313" customWidth="1"/>
    <col min="7939" max="7939" width="8.1640625" style="313" customWidth="1"/>
    <col min="7940" max="7942" width="14.5" style="313" customWidth="1"/>
    <col min="7943" max="8192" width="9.33203125" style="313"/>
    <col min="8193" max="8193" width="6.83203125" style="313" customWidth="1"/>
    <col min="8194" max="8194" width="60.1640625" style="313" customWidth="1"/>
    <col min="8195" max="8195" width="8.1640625" style="313" customWidth="1"/>
    <col min="8196" max="8198" width="14.5" style="313" customWidth="1"/>
    <col min="8199" max="8448" width="9.33203125" style="313"/>
    <col min="8449" max="8449" width="6.83203125" style="313" customWidth="1"/>
    <col min="8450" max="8450" width="60.1640625" style="313" customWidth="1"/>
    <col min="8451" max="8451" width="8.1640625" style="313" customWidth="1"/>
    <col min="8452" max="8454" width="14.5" style="313" customWidth="1"/>
    <col min="8455" max="8704" width="9.33203125" style="313"/>
    <col min="8705" max="8705" width="6.83203125" style="313" customWidth="1"/>
    <col min="8706" max="8706" width="60.1640625" style="313" customWidth="1"/>
    <col min="8707" max="8707" width="8.1640625" style="313" customWidth="1"/>
    <col min="8708" max="8710" width="14.5" style="313" customWidth="1"/>
    <col min="8711" max="8960" width="9.33203125" style="313"/>
    <col min="8961" max="8961" width="6.83203125" style="313" customWidth="1"/>
    <col min="8962" max="8962" width="60.1640625" style="313" customWidth="1"/>
    <col min="8963" max="8963" width="8.1640625" style="313" customWidth="1"/>
    <col min="8964" max="8966" width="14.5" style="313" customWidth="1"/>
    <col min="8967" max="9216" width="9.33203125" style="313"/>
    <col min="9217" max="9217" width="6.83203125" style="313" customWidth="1"/>
    <col min="9218" max="9218" width="60.1640625" style="313" customWidth="1"/>
    <col min="9219" max="9219" width="8.1640625" style="313" customWidth="1"/>
    <col min="9220" max="9222" width="14.5" style="313" customWidth="1"/>
    <col min="9223" max="9472" width="9.33203125" style="313"/>
    <col min="9473" max="9473" width="6.83203125" style="313" customWidth="1"/>
    <col min="9474" max="9474" width="60.1640625" style="313" customWidth="1"/>
    <col min="9475" max="9475" width="8.1640625" style="313" customWidth="1"/>
    <col min="9476" max="9478" width="14.5" style="313" customWidth="1"/>
    <col min="9479" max="9728" width="9.33203125" style="313"/>
    <col min="9729" max="9729" width="6.83203125" style="313" customWidth="1"/>
    <col min="9730" max="9730" width="60.1640625" style="313" customWidth="1"/>
    <col min="9731" max="9731" width="8.1640625" style="313" customWidth="1"/>
    <col min="9732" max="9734" width="14.5" style="313" customWidth="1"/>
    <col min="9735" max="9984" width="9.33203125" style="313"/>
    <col min="9985" max="9985" width="6.83203125" style="313" customWidth="1"/>
    <col min="9986" max="9986" width="60.1640625" style="313" customWidth="1"/>
    <col min="9987" max="9987" width="8.1640625" style="313" customWidth="1"/>
    <col min="9988" max="9990" width="14.5" style="313" customWidth="1"/>
    <col min="9991" max="10240" width="9.33203125" style="313"/>
    <col min="10241" max="10241" width="6.83203125" style="313" customWidth="1"/>
    <col min="10242" max="10242" width="60.1640625" style="313" customWidth="1"/>
    <col min="10243" max="10243" width="8.1640625" style="313" customWidth="1"/>
    <col min="10244" max="10246" width="14.5" style="313" customWidth="1"/>
    <col min="10247" max="10496" width="9.33203125" style="313"/>
    <col min="10497" max="10497" width="6.83203125" style="313" customWidth="1"/>
    <col min="10498" max="10498" width="60.1640625" style="313" customWidth="1"/>
    <col min="10499" max="10499" width="8.1640625" style="313" customWidth="1"/>
    <col min="10500" max="10502" width="14.5" style="313" customWidth="1"/>
    <col min="10503" max="10752" width="9.33203125" style="313"/>
    <col min="10753" max="10753" width="6.83203125" style="313" customWidth="1"/>
    <col min="10754" max="10754" width="60.1640625" style="313" customWidth="1"/>
    <col min="10755" max="10755" width="8.1640625" style="313" customWidth="1"/>
    <col min="10756" max="10758" width="14.5" style="313" customWidth="1"/>
    <col min="10759" max="11008" width="9.33203125" style="313"/>
    <col min="11009" max="11009" width="6.83203125" style="313" customWidth="1"/>
    <col min="11010" max="11010" width="60.1640625" style="313" customWidth="1"/>
    <col min="11011" max="11011" width="8.1640625" style="313" customWidth="1"/>
    <col min="11012" max="11014" width="14.5" style="313" customWidth="1"/>
    <col min="11015" max="11264" width="9.33203125" style="313"/>
    <col min="11265" max="11265" width="6.83203125" style="313" customWidth="1"/>
    <col min="11266" max="11266" width="60.1640625" style="313" customWidth="1"/>
    <col min="11267" max="11267" width="8.1640625" style="313" customWidth="1"/>
    <col min="11268" max="11270" width="14.5" style="313" customWidth="1"/>
    <col min="11271" max="11520" width="9.33203125" style="313"/>
    <col min="11521" max="11521" width="6.83203125" style="313" customWidth="1"/>
    <col min="11522" max="11522" width="60.1640625" style="313" customWidth="1"/>
    <col min="11523" max="11523" width="8.1640625" style="313" customWidth="1"/>
    <col min="11524" max="11526" width="14.5" style="313" customWidth="1"/>
    <col min="11527" max="11776" width="9.33203125" style="313"/>
    <col min="11777" max="11777" width="6.83203125" style="313" customWidth="1"/>
    <col min="11778" max="11778" width="60.1640625" style="313" customWidth="1"/>
    <col min="11779" max="11779" width="8.1640625" style="313" customWidth="1"/>
    <col min="11780" max="11782" width="14.5" style="313" customWidth="1"/>
    <col min="11783" max="12032" width="9.33203125" style="313"/>
    <col min="12033" max="12033" width="6.83203125" style="313" customWidth="1"/>
    <col min="12034" max="12034" width="60.1640625" style="313" customWidth="1"/>
    <col min="12035" max="12035" width="8.1640625" style="313" customWidth="1"/>
    <col min="12036" max="12038" width="14.5" style="313" customWidth="1"/>
    <col min="12039" max="12288" width="9.33203125" style="313"/>
    <col min="12289" max="12289" width="6.83203125" style="313" customWidth="1"/>
    <col min="12290" max="12290" width="60.1640625" style="313" customWidth="1"/>
    <col min="12291" max="12291" width="8.1640625" style="313" customWidth="1"/>
    <col min="12292" max="12294" width="14.5" style="313" customWidth="1"/>
    <col min="12295" max="12544" width="9.33203125" style="313"/>
    <col min="12545" max="12545" width="6.83203125" style="313" customWidth="1"/>
    <col min="12546" max="12546" width="60.1640625" style="313" customWidth="1"/>
    <col min="12547" max="12547" width="8.1640625" style="313" customWidth="1"/>
    <col min="12548" max="12550" width="14.5" style="313" customWidth="1"/>
    <col min="12551" max="12800" width="9.33203125" style="313"/>
    <col min="12801" max="12801" width="6.83203125" style="313" customWidth="1"/>
    <col min="12802" max="12802" width="60.1640625" style="313" customWidth="1"/>
    <col min="12803" max="12803" width="8.1640625" style="313" customWidth="1"/>
    <col min="12804" max="12806" width="14.5" style="313" customWidth="1"/>
    <col min="12807" max="13056" width="9.33203125" style="313"/>
    <col min="13057" max="13057" width="6.83203125" style="313" customWidth="1"/>
    <col min="13058" max="13058" width="60.1640625" style="313" customWidth="1"/>
    <col min="13059" max="13059" width="8.1640625" style="313" customWidth="1"/>
    <col min="13060" max="13062" width="14.5" style="313" customWidth="1"/>
    <col min="13063" max="13312" width="9.33203125" style="313"/>
    <col min="13313" max="13313" width="6.83203125" style="313" customWidth="1"/>
    <col min="13314" max="13314" width="60.1640625" style="313" customWidth="1"/>
    <col min="13315" max="13315" width="8.1640625" style="313" customWidth="1"/>
    <col min="13316" max="13318" width="14.5" style="313" customWidth="1"/>
    <col min="13319" max="13568" width="9.33203125" style="313"/>
    <col min="13569" max="13569" width="6.83203125" style="313" customWidth="1"/>
    <col min="13570" max="13570" width="60.1640625" style="313" customWidth="1"/>
    <col min="13571" max="13571" width="8.1640625" style="313" customWidth="1"/>
    <col min="13572" max="13574" width="14.5" style="313" customWidth="1"/>
    <col min="13575" max="13824" width="9.33203125" style="313"/>
    <col min="13825" max="13825" width="6.83203125" style="313" customWidth="1"/>
    <col min="13826" max="13826" width="60.1640625" style="313" customWidth="1"/>
    <col min="13827" max="13827" width="8.1640625" style="313" customWidth="1"/>
    <col min="13828" max="13830" width="14.5" style="313" customWidth="1"/>
    <col min="13831" max="14080" width="9.33203125" style="313"/>
    <col min="14081" max="14081" width="6.83203125" style="313" customWidth="1"/>
    <col min="14082" max="14082" width="60.1640625" style="313" customWidth="1"/>
    <col min="14083" max="14083" width="8.1640625" style="313" customWidth="1"/>
    <col min="14084" max="14086" width="14.5" style="313" customWidth="1"/>
    <col min="14087" max="14336" width="9.33203125" style="313"/>
    <col min="14337" max="14337" width="6.83203125" style="313" customWidth="1"/>
    <col min="14338" max="14338" width="60.1640625" style="313" customWidth="1"/>
    <col min="14339" max="14339" width="8.1640625" style="313" customWidth="1"/>
    <col min="14340" max="14342" width="14.5" style="313" customWidth="1"/>
    <col min="14343" max="14592" width="9.33203125" style="313"/>
    <col min="14593" max="14593" width="6.83203125" style="313" customWidth="1"/>
    <col min="14594" max="14594" width="60.1640625" style="313" customWidth="1"/>
    <col min="14595" max="14595" width="8.1640625" style="313" customWidth="1"/>
    <col min="14596" max="14598" width="14.5" style="313" customWidth="1"/>
    <col min="14599" max="14848" width="9.33203125" style="313"/>
    <col min="14849" max="14849" width="6.83203125" style="313" customWidth="1"/>
    <col min="14850" max="14850" width="60.1640625" style="313" customWidth="1"/>
    <col min="14851" max="14851" width="8.1640625" style="313" customWidth="1"/>
    <col min="14852" max="14854" width="14.5" style="313" customWidth="1"/>
    <col min="14855" max="15104" width="9.33203125" style="313"/>
    <col min="15105" max="15105" width="6.83203125" style="313" customWidth="1"/>
    <col min="15106" max="15106" width="60.1640625" style="313" customWidth="1"/>
    <col min="15107" max="15107" width="8.1640625" style="313" customWidth="1"/>
    <col min="15108" max="15110" width="14.5" style="313" customWidth="1"/>
    <col min="15111" max="15360" width="9.33203125" style="313"/>
    <col min="15361" max="15361" width="6.83203125" style="313" customWidth="1"/>
    <col min="15362" max="15362" width="60.1640625" style="313" customWidth="1"/>
    <col min="15363" max="15363" width="8.1640625" style="313" customWidth="1"/>
    <col min="15364" max="15366" width="14.5" style="313" customWidth="1"/>
    <col min="15367" max="15616" width="9.33203125" style="313"/>
    <col min="15617" max="15617" width="6.83203125" style="313" customWidth="1"/>
    <col min="15618" max="15618" width="60.1640625" style="313" customWidth="1"/>
    <col min="15619" max="15619" width="8.1640625" style="313" customWidth="1"/>
    <col min="15620" max="15622" width="14.5" style="313" customWidth="1"/>
    <col min="15623" max="15872" width="9.33203125" style="313"/>
    <col min="15873" max="15873" width="6.83203125" style="313" customWidth="1"/>
    <col min="15874" max="15874" width="60.1640625" style="313" customWidth="1"/>
    <col min="15875" max="15875" width="8.1640625" style="313" customWidth="1"/>
    <col min="15876" max="15878" width="14.5" style="313" customWidth="1"/>
    <col min="15879" max="16128" width="9.33203125" style="313"/>
    <col min="16129" max="16129" width="6.83203125" style="313" customWidth="1"/>
    <col min="16130" max="16130" width="60.1640625" style="313" customWidth="1"/>
    <col min="16131" max="16131" width="8.1640625" style="313" customWidth="1"/>
    <col min="16132" max="16134" width="14.5" style="313" customWidth="1"/>
    <col min="16135" max="16384" width="9.33203125" style="313"/>
  </cols>
  <sheetData>
    <row r="1" spans="1:9" s="307" customFormat="1" ht="55.5" customHeight="1">
      <c r="A1" s="1270" t="s">
        <v>735</v>
      </c>
      <c r="B1" s="1270"/>
      <c r="C1" s="1270"/>
      <c r="D1" s="1270"/>
      <c r="E1" s="1270"/>
      <c r="F1" s="1270"/>
      <c r="G1" s="1270"/>
      <c r="H1" s="1270"/>
      <c r="I1" s="1270"/>
    </row>
    <row r="2" spans="1:9" s="310" customFormat="1" ht="15.95" customHeight="1">
      <c r="A2" s="308"/>
      <c r="B2" s="308"/>
      <c r="C2" s="309"/>
      <c r="D2" s="309"/>
      <c r="E2" s="309"/>
      <c r="F2" s="1269" t="s">
        <v>1</v>
      </c>
      <c r="G2" s="1269"/>
      <c r="H2" s="1269"/>
      <c r="I2" s="1269"/>
    </row>
    <row r="3" spans="1:9" ht="38.25" customHeight="1">
      <c r="A3" s="311" t="s">
        <v>396</v>
      </c>
      <c r="B3" s="311" t="s">
        <v>444</v>
      </c>
      <c r="C3" s="312" t="s">
        <v>445</v>
      </c>
      <c r="D3" s="312" t="s">
        <v>446</v>
      </c>
      <c r="E3" s="312" t="s">
        <v>447</v>
      </c>
      <c r="F3" s="312" t="s">
        <v>699</v>
      </c>
      <c r="G3" s="831" t="s">
        <v>731</v>
      </c>
      <c r="H3" s="831" t="s">
        <v>740</v>
      </c>
      <c r="I3" s="831" t="s">
        <v>730</v>
      </c>
    </row>
    <row r="4" spans="1:9" s="830" customFormat="1" ht="12.95" customHeight="1">
      <c r="A4" s="314" t="s">
        <v>5</v>
      </c>
      <c r="B4" s="314" t="s">
        <v>6</v>
      </c>
      <c r="C4" s="314" t="s">
        <v>7</v>
      </c>
      <c r="D4" s="314" t="s">
        <v>8</v>
      </c>
      <c r="E4" s="314" t="s">
        <v>268</v>
      </c>
      <c r="F4" s="314" t="s">
        <v>448</v>
      </c>
      <c r="G4" s="832" t="s">
        <v>689</v>
      </c>
      <c r="H4" s="832" t="s">
        <v>690</v>
      </c>
      <c r="I4" s="832" t="s">
        <v>732</v>
      </c>
    </row>
    <row r="5" spans="1:9" s="315" customFormat="1" ht="15.95" customHeight="1">
      <c r="A5" s="1268" t="s">
        <v>265</v>
      </c>
      <c r="B5" s="1268"/>
      <c r="C5" s="1268"/>
      <c r="D5" s="1268"/>
      <c r="E5" s="1268"/>
      <c r="F5" s="1268"/>
      <c r="G5" s="1268"/>
      <c r="H5" s="1268"/>
      <c r="I5" s="1268"/>
    </row>
    <row r="6" spans="1:9" s="315" customFormat="1" ht="25.5" customHeight="1">
      <c r="A6" s="833" t="s">
        <v>9</v>
      </c>
      <c r="B6" s="834" t="s">
        <v>449</v>
      </c>
      <c r="C6" s="833" t="s">
        <v>450</v>
      </c>
      <c r="D6" s="835"/>
      <c r="E6" s="835"/>
      <c r="F6" s="835">
        <f>SUM(D6:E6)</f>
        <v>0</v>
      </c>
      <c r="G6" s="881"/>
      <c r="H6" s="1127"/>
      <c r="I6" s="882"/>
    </row>
    <row r="7" spans="1:9" s="315" customFormat="1" ht="30" customHeight="1">
      <c r="A7" s="316" t="s">
        <v>12</v>
      </c>
      <c r="B7" s="317" t="s">
        <v>451</v>
      </c>
      <c r="C7" s="316" t="s">
        <v>452</v>
      </c>
      <c r="D7" s="318"/>
      <c r="E7" s="318"/>
      <c r="F7" s="318">
        <f>SUM(D7:E7)</f>
        <v>0</v>
      </c>
      <c r="G7" s="883"/>
      <c r="H7" s="1128"/>
      <c r="I7" s="884"/>
    </row>
    <row r="8" spans="1:9" s="315" customFormat="1" ht="25.5" customHeight="1">
      <c r="A8" s="316" t="s">
        <v>15</v>
      </c>
      <c r="B8" s="317" t="s">
        <v>453</v>
      </c>
      <c r="C8" s="319" t="s">
        <v>454</v>
      </c>
      <c r="D8" s="318"/>
      <c r="E8" s="318"/>
      <c r="F8" s="318">
        <f>SUM(D8:E8)</f>
        <v>0</v>
      </c>
      <c r="G8" s="883"/>
      <c r="H8" s="1128"/>
      <c r="I8" s="884"/>
    </row>
    <row r="9" spans="1:9" s="315" customFormat="1" ht="25.5" customHeight="1">
      <c r="A9" s="316" t="s">
        <v>18</v>
      </c>
      <c r="B9" s="317" t="s">
        <v>455</v>
      </c>
      <c r="C9" s="319" t="s">
        <v>456</v>
      </c>
      <c r="D9" s="318"/>
      <c r="E9" s="318"/>
      <c r="F9" s="318">
        <f>SUM(D9:E9)</f>
        <v>0</v>
      </c>
      <c r="G9" s="883"/>
      <c r="H9" s="1128"/>
      <c r="I9" s="884"/>
    </row>
    <row r="10" spans="1:9" s="315" customFormat="1" ht="27.75" customHeight="1">
      <c r="A10" s="320" t="s">
        <v>21</v>
      </c>
      <c r="B10" s="321" t="s">
        <v>457</v>
      </c>
      <c r="C10" s="320" t="s">
        <v>35</v>
      </c>
      <c r="D10" s="322">
        <f>SUM(D6:D9)</f>
        <v>0</v>
      </c>
      <c r="E10" s="322">
        <f>SUM(E6:E9)</f>
        <v>0</v>
      </c>
      <c r="F10" s="322">
        <f>SUM(F6:F9)</f>
        <v>0</v>
      </c>
      <c r="G10" s="883"/>
      <c r="H10" s="1128"/>
      <c r="I10" s="884"/>
    </row>
    <row r="11" spans="1:9" s="315" customFormat="1" ht="24.75" customHeight="1">
      <c r="A11" s="316" t="s">
        <v>24</v>
      </c>
      <c r="B11" s="317" t="s">
        <v>458</v>
      </c>
      <c r="C11" s="316" t="s">
        <v>459</v>
      </c>
      <c r="D11" s="322"/>
      <c r="E11" s="322"/>
      <c r="F11" s="322">
        <f>SUM(D11:E11)</f>
        <v>0</v>
      </c>
      <c r="G11" s="883"/>
      <c r="H11" s="1128"/>
      <c r="I11" s="884"/>
    </row>
    <row r="12" spans="1:9" s="315" customFormat="1" ht="30" customHeight="1">
      <c r="A12" s="316" t="s">
        <v>27</v>
      </c>
      <c r="B12" s="317" t="s">
        <v>460</v>
      </c>
      <c r="C12" s="316" t="s">
        <v>461</v>
      </c>
      <c r="D12" s="322"/>
      <c r="E12" s="322"/>
      <c r="F12" s="322">
        <f>SUM(D11:E11)</f>
        <v>0</v>
      </c>
      <c r="G12" s="883"/>
      <c r="H12" s="1128"/>
      <c r="I12" s="884"/>
    </row>
    <row r="13" spans="1:9" s="315" customFormat="1" ht="30" customHeight="1">
      <c r="A13" s="316" t="s">
        <v>30</v>
      </c>
      <c r="B13" s="317" t="s">
        <v>462</v>
      </c>
      <c r="C13" s="316" t="s">
        <v>463</v>
      </c>
      <c r="D13" s="322"/>
      <c r="E13" s="322"/>
      <c r="F13" s="322">
        <f>SUM(D13:E13)</f>
        <v>0</v>
      </c>
      <c r="G13" s="883"/>
      <c r="H13" s="1128"/>
      <c r="I13" s="884"/>
    </row>
    <row r="14" spans="1:9" s="315" customFormat="1" ht="30" customHeight="1">
      <c r="A14" s="316" t="s">
        <v>33</v>
      </c>
      <c r="B14" s="317" t="s">
        <v>464</v>
      </c>
      <c r="C14" s="316" t="s">
        <v>465</v>
      </c>
      <c r="D14" s="322"/>
      <c r="E14" s="322"/>
      <c r="F14" s="322">
        <f>SUM(D13:E13)</f>
        <v>0</v>
      </c>
      <c r="G14" s="883"/>
      <c r="H14" s="1128"/>
      <c r="I14" s="884"/>
    </row>
    <row r="15" spans="1:9" s="315" customFormat="1" ht="21.75" customHeight="1">
      <c r="A15" s="320" t="s">
        <v>36</v>
      </c>
      <c r="B15" s="323" t="s">
        <v>435</v>
      </c>
      <c r="C15" s="324" t="s">
        <v>58</v>
      </c>
      <c r="D15" s="322">
        <f>SUM(D11:D14)</f>
        <v>0</v>
      </c>
      <c r="E15" s="322">
        <f>SUM(E11:E14)</f>
        <v>0</v>
      </c>
      <c r="F15" s="322">
        <f>SUM(F11:F14)</f>
        <v>0</v>
      </c>
      <c r="G15" s="883"/>
      <c r="H15" s="1128"/>
      <c r="I15" s="884"/>
    </row>
    <row r="16" spans="1:9" s="328" customFormat="1" ht="16.5" customHeight="1">
      <c r="A16" s="316" t="s">
        <v>38</v>
      </c>
      <c r="B16" s="325" t="s">
        <v>110</v>
      </c>
      <c r="C16" s="326" t="s">
        <v>111</v>
      </c>
      <c r="D16" s="327"/>
      <c r="E16" s="327"/>
      <c r="F16" s="327">
        <f>SUM(D16:E16)</f>
        <v>0</v>
      </c>
      <c r="G16" s="885"/>
      <c r="H16" s="1129"/>
      <c r="I16" s="886"/>
    </row>
    <row r="17" spans="1:9" s="328" customFormat="1" ht="16.5" customHeight="1">
      <c r="A17" s="316" t="s">
        <v>40</v>
      </c>
      <c r="B17" s="325" t="s">
        <v>113</v>
      </c>
      <c r="C17" s="326" t="s">
        <v>114</v>
      </c>
      <c r="D17" s="327"/>
      <c r="E17" s="327"/>
      <c r="F17" s="327">
        <f>SUM(D17:E17)</f>
        <v>0</v>
      </c>
      <c r="G17" s="885"/>
      <c r="H17" s="1129"/>
      <c r="I17" s="886"/>
    </row>
    <row r="18" spans="1:9" s="328" customFormat="1" ht="16.5" customHeight="1">
      <c r="A18" s="316" t="s">
        <v>42</v>
      </c>
      <c r="B18" s="325" t="s">
        <v>466</v>
      </c>
      <c r="C18" s="326" t="s">
        <v>117</v>
      </c>
      <c r="D18" s="327">
        <f>SUM(D19:D20)</f>
        <v>0</v>
      </c>
      <c r="E18" s="327">
        <f>SUM(E19:E20)</f>
        <v>0</v>
      </c>
      <c r="F18" s="327">
        <f>SUM(F19:F20)</f>
        <v>0</v>
      </c>
      <c r="G18" s="885"/>
      <c r="H18" s="1129"/>
      <c r="I18" s="886"/>
    </row>
    <row r="19" spans="1:9" s="328" customFormat="1" ht="16.5" customHeight="1">
      <c r="A19" s="316" t="s">
        <v>44</v>
      </c>
      <c r="B19" s="329" t="s">
        <v>467</v>
      </c>
      <c r="C19" s="330" t="s">
        <v>468</v>
      </c>
      <c r="D19" s="331"/>
      <c r="E19" s="331"/>
      <c r="F19" s="331">
        <f>SUM(D19:E19)</f>
        <v>0</v>
      </c>
      <c r="G19" s="885"/>
      <c r="H19" s="1129"/>
      <c r="I19" s="886"/>
    </row>
    <row r="20" spans="1:9" s="332" customFormat="1" ht="16.5" customHeight="1">
      <c r="A20" s="316" t="s">
        <v>46</v>
      </c>
      <c r="B20" s="329" t="s">
        <v>469</v>
      </c>
      <c r="C20" s="330" t="s">
        <v>470</v>
      </c>
      <c r="D20" s="331"/>
      <c r="E20" s="331"/>
      <c r="F20" s="331">
        <f>SUM(D20:E20)</f>
        <v>0</v>
      </c>
      <c r="G20" s="887"/>
      <c r="H20" s="1130"/>
      <c r="I20" s="888"/>
    </row>
    <row r="21" spans="1:9" s="332" customFormat="1" ht="16.5" customHeight="1">
      <c r="A21" s="316" t="s">
        <v>48</v>
      </c>
      <c r="B21" s="333" t="s">
        <v>119</v>
      </c>
      <c r="C21" s="326" t="s">
        <v>120</v>
      </c>
      <c r="D21" s="331"/>
      <c r="E21" s="331"/>
      <c r="F21" s="331">
        <f>SUM(D21:E21)</f>
        <v>0</v>
      </c>
      <c r="G21" s="887"/>
      <c r="H21" s="1130"/>
      <c r="I21" s="888"/>
    </row>
    <row r="22" spans="1:9" s="328" customFormat="1" ht="16.5" customHeight="1">
      <c r="A22" s="316" t="s">
        <v>50</v>
      </c>
      <c r="B22" s="325" t="s">
        <v>122</v>
      </c>
      <c r="C22" s="326" t="s">
        <v>123</v>
      </c>
      <c r="D22" s="327"/>
      <c r="E22" s="327"/>
      <c r="F22" s="331">
        <f t="shared" ref="F22:F28" si="0">SUM(D22:E22)</f>
        <v>0</v>
      </c>
      <c r="G22" s="885"/>
      <c r="H22" s="1129"/>
      <c r="I22" s="886"/>
    </row>
    <row r="23" spans="1:9" s="328" customFormat="1" ht="16.5" customHeight="1">
      <c r="A23" s="316" t="s">
        <v>53</v>
      </c>
      <c r="B23" s="325" t="s">
        <v>471</v>
      </c>
      <c r="C23" s="326" t="s">
        <v>126</v>
      </c>
      <c r="D23" s="327"/>
      <c r="E23" s="327"/>
      <c r="F23" s="331">
        <f t="shared" si="0"/>
        <v>0</v>
      </c>
      <c r="G23" s="885"/>
      <c r="H23" s="1129"/>
      <c r="I23" s="886"/>
    </row>
    <row r="24" spans="1:9" s="332" customFormat="1" ht="16.5" customHeight="1">
      <c r="A24" s="316" t="s">
        <v>56</v>
      </c>
      <c r="B24" s="325" t="s">
        <v>472</v>
      </c>
      <c r="C24" s="326" t="s">
        <v>129</v>
      </c>
      <c r="D24" s="327"/>
      <c r="E24" s="327"/>
      <c r="F24" s="331">
        <f t="shared" si="0"/>
        <v>0</v>
      </c>
      <c r="G24" s="887"/>
      <c r="H24" s="1130"/>
      <c r="I24" s="888"/>
    </row>
    <row r="25" spans="1:9" s="332" customFormat="1" ht="16.5" customHeight="1">
      <c r="A25" s="316" t="s">
        <v>59</v>
      </c>
      <c r="B25" s="334" t="s">
        <v>131</v>
      </c>
      <c r="C25" s="326" t="s">
        <v>132</v>
      </c>
      <c r="D25" s="327"/>
      <c r="E25" s="327"/>
      <c r="F25" s="331">
        <f t="shared" si="0"/>
        <v>0</v>
      </c>
      <c r="G25" s="887"/>
      <c r="H25" s="1130"/>
      <c r="I25" s="888"/>
    </row>
    <row r="26" spans="1:9" s="332" customFormat="1" ht="16.5" customHeight="1">
      <c r="A26" s="316" t="s">
        <v>61</v>
      </c>
      <c r="B26" s="325" t="s">
        <v>473</v>
      </c>
      <c r="C26" s="326" t="s">
        <v>135</v>
      </c>
      <c r="D26" s="327"/>
      <c r="E26" s="327"/>
      <c r="F26" s="331">
        <f t="shared" si="0"/>
        <v>0</v>
      </c>
      <c r="G26" s="887"/>
      <c r="H26" s="1130"/>
      <c r="I26" s="888"/>
    </row>
    <row r="27" spans="1:9" s="332" customFormat="1" ht="16.5" customHeight="1">
      <c r="A27" s="316" t="s">
        <v>63</v>
      </c>
      <c r="B27" s="325" t="s">
        <v>474</v>
      </c>
      <c r="C27" s="326" t="s">
        <v>138</v>
      </c>
      <c r="D27" s="327"/>
      <c r="E27" s="327"/>
      <c r="F27" s="331">
        <f t="shared" si="0"/>
        <v>0</v>
      </c>
      <c r="G27" s="887"/>
      <c r="H27" s="1130"/>
      <c r="I27" s="888"/>
    </row>
    <row r="28" spans="1:9" s="332" customFormat="1" ht="16.5" customHeight="1">
      <c r="A28" s="316" t="s">
        <v>65</v>
      </c>
      <c r="B28" s="325" t="s">
        <v>140</v>
      </c>
      <c r="C28" s="326" t="s">
        <v>141</v>
      </c>
      <c r="D28" s="335"/>
      <c r="E28" s="335"/>
      <c r="F28" s="331">
        <f t="shared" si="0"/>
        <v>0</v>
      </c>
      <c r="G28" s="887">
        <v>5000</v>
      </c>
      <c r="H28" s="1130"/>
      <c r="I28" s="888">
        <f>SUM(F28:G28)</f>
        <v>5000</v>
      </c>
    </row>
    <row r="29" spans="1:9" s="332" customFormat="1" ht="16.5" customHeight="1">
      <c r="A29" s="320" t="s">
        <v>67</v>
      </c>
      <c r="B29" s="336" t="s">
        <v>475</v>
      </c>
      <c r="C29" s="337" t="s">
        <v>144</v>
      </c>
      <c r="D29" s="338">
        <f>SUM(D16+D17+D18+D21+D22+D23+D24+D25+D26+D27+D28)</f>
        <v>0</v>
      </c>
      <c r="E29" s="338">
        <f>SUM(E16+E17+E18+E21+E22+E23+E24+E25+E26+E27+E28)</f>
        <v>0</v>
      </c>
      <c r="F29" s="338">
        <f>SUM(F16+F17+F18+F21+F22+F23+F24+F25+F26+F27+F28)</f>
        <v>0</v>
      </c>
      <c r="G29" s="887"/>
      <c r="H29" s="1130"/>
      <c r="I29" s="888"/>
    </row>
    <row r="30" spans="1:9" s="339" customFormat="1" ht="16.5" customHeight="1">
      <c r="A30" s="320" t="s">
        <v>69</v>
      </c>
      <c r="B30" s="336" t="s">
        <v>437</v>
      </c>
      <c r="C30" s="337" t="s">
        <v>162</v>
      </c>
      <c r="D30" s="338"/>
      <c r="E30" s="338"/>
      <c r="F30" s="338">
        <f>SUM(D30:E30)</f>
        <v>0</v>
      </c>
      <c r="G30" s="889"/>
      <c r="H30" s="1131"/>
      <c r="I30" s="890"/>
    </row>
    <row r="31" spans="1:9" s="332" customFormat="1" ht="16.5" customHeight="1">
      <c r="A31" s="320" t="s">
        <v>71</v>
      </c>
      <c r="B31" s="336" t="s">
        <v>405</v>
      </c>
      <c r="C31" s="337" t="s">
        <v>171</v>
      </c>
      <c r="D31" s="121"/>
      <c r="E31" s="121"/>
      <c r="F31" s="121">
        <f>SUM(D31:E31)</f>
        <v>0</v>
      </c>
      <c r="G31" s="887"/>
      <c r="H31" s="1130"/>
      <c r="I31" s="888"/>
    </row>
    <row r="32" spans="1:9" s="332" customFormat="1" ht="16.5" customHeight="1">
      <c r="A32" s="340" t="s">
        <v>74</v>
      </c>
      <c r="B32" s="341" t="s">
        <v>438</v>
      </c>
      <c r="C32" s="342" t="s">
        <v>180</v>
      </c>
      <c r="D32" s="343"/>
      <c r="E32" s="343"/>
      <c r="F32" s="343">
        <f>SUM(D32:E32)</f>
        <v>0</v>
      </c>
      <c r="G32" s="895"/>
      <c r="H32" s="1132"/>
      <c r="I32" s="896"/>
    </row>
    <row r="33" spans="1:9" s="332" customFormat="1" ht="16.5" customHeight="1">
      <c r="A33" s="344" t="s">
        <v>77</v>
      </c>
      <c r="B33" s="345" t="s">
        <v>476</v>
      </c>
      <c r="C33" s="346"/>
      <c r="D33" s="347">
        <f>D10+D15+D29+D30+D31+D32</f>
        <v>0</v>
      </c>
      <c r="E33" s="347">
        <f>E10+E15+E29+E30+E31+E32</f>
        <v>0</v>
      </c>
      <c r="F33" s="347">
        <f>F10+F15+F29+F30+F31+F32</f>
        <v>0</v>
      </c>
      <c r="G33" s="899">
        <f>SUM(G28)</f>
        <v>5000</v>
      </c>
      <c r="H33" s="899"/>
      <c r="I33" s="899">
        <f>SUM(F33:G33)</f>
        <v>5000</v>
      </c>
    </row>
    <row r="34" spans="1:9" s="328" customFormat="1" ht="16.5" customHeight="1">
      <c r="A34" s="316" t="s">
        <v>80</v>
      </c>
      <c r="B34" s="348" t="s">
        <v>477</v>
      </c>
      <c r="C34" s="349" t="s">
        <v>189</v>
      </c>
      <c r="D34" s="350">
        <f>SUM(D35:D36)</f>
        <v>0</v>
      </c>
      <c r="E34" s="350">
        <f>SUM(E35:E36)</f>
        <v>0</v>
      </c>
      <c r="F34" s="350">
        <f>SUM(F35:F36)</f>
        <v>0</v>
      </c>
      <c r="G34" s="897"/>
      <c r="H34" s="1133"/>
      <c r="I34" s="898"/>
    </row>
    <row r="35" spans="1:9" s="328" customFormat="1" ht="16.5" customHeight="1">
      <c r="A35" s="316" t="s">
        <v>82</v>
      </c>
      <c r="B35" s="108" t="s">
        <v>191</v>
      </c>
      <c r="C35" s="349" t="s">
        <v>192</v>
      </c>
      <c r="D35" s="350"/>
      <c r="E35" s="350"/>
      <c r="F35" s="350">
        <f>SUM(D35:E35)</f>
        <v>0</v>
      </c>
      <c r="G35" s="885">
        <v>158808</v>
      </c>
      <c r="H35" s="1129"/>
      <c r="I35" s="886">
        <v>158808</v>
      </c>
    </row>
    <row r="36" spans="1:9" s="328" customFormat="1" ht="16.5" customHeight="1">
      <c r="A36" s="316" t="s">
        <v>84</v>
      </c>
      <c r="B36" s="108" t="s">
        <v>194</v>
      </c>
      <c r="C36" s="349" t="s">
        <v>195</v>
      </c>
      <c r="D36" s="350"/>
      <c r="E36" s="350"/>
      <c r="F36" s="350">
        <f>SUM(D36:E36)</f>
        <v>0</v>
      </c>
      <c r="G36" s="885"/>
      <c r="H36" s="1129"/>
      <c r="I36" s="886"/>
    </row>
    <row r="37" spans="1:9" s="328" customFormat="1" ht="16.5" customHeight="1">
      <c r="A37" s="316" t="s">
        <v>86</v>
      </c>
      <c r="B37" s="348" t="s">
        <v>478</v>
      </c>
      <c r="C37" s="351" t="s">
        <v>479</v>
      </c>
      <c r="D37" s="350">
        <f>SUM(D38:D39)</f>
        <v>17992536</v>
      </c>
      <c r="E37" s="350">
        <f t="shared" ref="E37" si="1">SUM(E38:E39)</f>
        <v>0</v>
      </c>
      <c r="F37" s="350">
        <f>SUM(D37:E37)</f>
        <v>17992536</v>
      </c>
      <c r="G37" s="885"/>
      <c r="H37" s="1129"/>
      <c r="I37" s="886">
        <f t="shared" ref="I37:I42" si="2">SUM(F37:G37)</f>
        <v>17992536</v>
      </c>
    </row>
    <row r="38" spans="1:9" s="328" customFormat="1" ht="16.5" customHeight="1">
      <c r="A38" s="316"/>
      <c r="B38" s="555" t="s">
        <v>555</v>
      </c>
      <c r="C38" s="557" t="s">
        <v>479</v>
      </c>
      <c r="D38" s="350">
        <v>10862500</v>
      </c>
      <c r="E38" s="350"/>
      <c r="F38" s="350">
        <f t="shared" ref="F38:F39" si="3">SUM(D38:E38)</f>
        <v>10862500</v>
      </c>
      <c r="G38" s="885"/>
      <c r="H38" s="1129"/>
      <c r="I38" s="886">
        <f t="shared" si="2"/>
        <v>10862500</v>
      </c>
    </row>
    <row r="39" spans="1:9" s="328" customFormat="1" ht="16.5" customHeight="1">
      <c r="A39" s="316"/>
      <c r="B39" s="556" t="s">
        <v>556</v>
      </c>
      <c r="C39" s="557" t="s">
        <v>479</v>
      </c>
      <c r="D39" s="350">
        <v>7130036</v>
      </c>
      <c r="E39" s="350"/>
      <c r="F39" s="350">
        <f t="shared" si="3"/>
        <v>7130036</v>
      </c>
      <c r="G39" s="891"/>
      <c r="H39" s="1134"/>
      <c r="I39" s="892">
        <f t="shared" si="2"/>
        <v>7130036</v>
      </c>
    </row>
    <row r="40" spans="1:9" s="328" customFormat="1" ht="16.5" customHeight="1">
      <c r="A40" s="316" t="s">
        <v>89</v>
      </c>
      <c r="B40" s="336" t="s">
        <v>480</v>
      </c>
      <c r="C40" s="352" t="s">
        <v>481</v>
      </c>
      <c r="D40" s="353">
        <f>SUM(D34+D37)</f>
        <v>17992536</v>
      </c>
      <c r="E40" s="353">
        <f>SUM(E34+E37)</f>
        <v>0</v>
      </c>
      <c r="F40" s="786">
        <f>SUM(F37)</f>
        <v>17992536</v>
      </c>
      <c r="G40" s="893">
        <f>SUM(G35)</f>
        <v>158808</v>
      </c>
      <c r="H40" s="893"/>
      <c r="I40" s="893">
        <f t="shared" si="2"/>
        <v>18151344</v>
      </c>
    </row>
    <row r="41" spans="1:9" s="328" customFormat="1" ht="16.5" customHeight="1">
      <c r="A41" s="344" t="s">
        <v>93</v>
      </c>
      <c r="B41" s="345" t="s">
        <v>482</v>
      </c>
      <c r="C41" s="354" t="s">
        <v>198</v>
      </c>
      <c r="D41" s="355">
        <f>D40</f>
        <v>17992536</v>
      </c>
      <c r="E41" s="355">
        <f t="shared" ref="E41" si="4">E40</f>
        <v>0</v>
      </c>
      <c r="F41" s="740">
        <f>SUM(D41:E41)</f>
        <v>17992536</v>
      </c>
      <c r="G41" s="893">
        <f>SUM(G40)</f>
        <v>158808</v>
      </c>
      <c r="H41" s="893"/>
      <c r="I41" s="893">
        <f t="shared" si="2"/>
        <v>18151344</v>
      </c>
    </row>
    <row r="42" spans="1:9" s="328" customFormat="1" ht="23.25" customHeight="1">
      <c r="A42" s="344" t="s">
        <v>96</v>
      </c>
      <c r="B42" s="345" t="s">
        <v>483</v>
      </c>
      <c r="C42" s="356"/>
      <c r="D42" s="355">
        <f>D33+D41</f>
        <v>17992536</v>
      </c>
      <c r="E42" s="355">
        <f>E33+E41</f>
        <v>0</v>
      </c>
      <c r="F42" s="740">
        <f>SUM(D42:E42)</f>
        <v>17992536</v>
      </c>
      <c r="G42" s="893">
        <f>SUM(G35,G28)</f>
        <v>163808</v>
      </c>
      <c r="H42" s="893">
        <v>0</v>
      </c>
      <c r="I42" s="893">
        <f t="shared" si="2"/>
        <v>18156344</v>
      </c>
    </row>
    <row r="43" spans="1:9" s="328" customFormat="1" ht="15" customHeight="1">
      <c r="A43" s="1271" t="s">
        <v>484</v>
      </c>
      <c r="B43" s="1271"/>
      <c r="C43" s="1271"/>
      <c r="D43" s="1271"/>
      <c r="E43" s="1271"/>
      <c r="F43" s="1271"/>
      <c r="G43" s="1271"/>
      <c r="H43" s="1271"/>
      <c r="I43" s="1271"/>
    </row>
    <row r="44" spans="1:9" s="328" customFormat="1" ht="17.25" customHeight="1">
      <c r="A44" s="357" t="s">
        <v>9</v>
      </c>
      <c r="B44" s="358" t="s">
        <v>203</v>
      </c>
      <c r="C44" s="359" t="s">
        <v>204</v>
      </c>
      <c r="D44" s="360">
        <v>12127645</v>
      </c>
      <c r="E44" s="360">
        <v>0</v>
      </c>
      <c r="F44" s="360">
        <f>SUM(D44:E44)</f>
        <v>12127645</v>
      </c>
      <c r="G44" s="900">
        <v>0</v>
      </c>
      <c r="H44" s="1135"/>
      <c r="I44" s="901">
        <f>SUM(F44:G44)</f>
        <v>12127645</v>
      </c>
    </row>
    <row r="45" spans="1:9" s="328" customFormat="1" ht="17.25" customHeight="1">
      <c r="A45" s="361" t="s">
        <v>12</v>
      </c>
      <c r="B45" s="362" t="s">
        <v>205</v>
      </c>
      <c r="C45" s="363" t="s">
        <v>206</v>
      </c>
      <c r="D45" s="364">
        <v>2364891</v>
      </c>
      <c r="E45" s="364">
        <v>0</v>
      </c>
      <c r="F45" s="360">
        <f t="shared" ref="F45:F46" si="5">SUM(D45:E45)</f>
        <v>2364891</v>
      </c>
      <c r="G45" s="885">
        <v>0</v>
      </c>
      <c r="H45" s="1129"/>
      <c r="I45" s="886">
        <f>SUM(F45:G45)</f>
        <v>2364891</v>
      </c>
    </row>
    <row r="46" spans="1:9" s="328" customFormat="1" ht="17.25" customHeight="1">
      <c r="A46" s="361" t="s">
        <v>15</v>
      </c>
      <c r="B46" s="362" t="s">
        <v>207</v>
      </c>
      <c r="C46" s="363" t="s">
        <v>208</v>
      </c>
      <c r="D46" s="364">
        <v>3500000</v>
      </c>
      <c r="E46" s="364">
        <v>0</v>
      </c>
      <c r="F46" s="360">
        <f t="shared" si="5"/>
        <v>3500000</v>
      </c>
      <c r="G46" s="885">
        <v>163808</v>
      </c>
      <c r="H46" s="1129"/>
      <c r="I46" s="886">
        <f>SUM(F46:G46)</f>
        <v>3663808</v>
      </c>
    </row>
    <row r="47" spans="1:9" s="328" customFormat="1" ht="17.25" customHeight="1">
      <c r="A47" s="361" t="s">
        <v>18</v>
      </c>
      <c r="B47" s="362" t="s">
        <v>209</v>
      </c>
      <c r="C47" s="363" t="s">
        <v>210</v>
      </c>
      <c r="D47" s="364"/>
      <c r="E47" s="364"/>
      <c r="F47" s="360">
        <f>SUM(D47:E47)</f>
        <v>0</v>
      </c>
      <c r="G47" s="885"/>
      <c r="H47" s="1129"/>
      <c r="I47" s="886"/>
    </row>
    <row r="48" spans="1:9" s="328" customFormat="1" ht="17.25" customHeight="1">
      <c r="A48" s="361" t="s">
        <v>21</v>
      </c>
      <c r="B48" s="362" t="s">
        <v>211</v>
      </c>
      <c r="C48" s="363" t="s">
        <v>212</v>
      </c>
      <c r="D48" s="364"/>
      <c r="E48" s="364"/>
      <c r="F48" s="360">
        <f>SUM(D48:E48)</f>
        <v>0</v>
      </c>
      <c r="G48" s="885"/>
      <c r="H48" s="1129"/>
      <c r="I48" s="886"/>
    </row>
    <row r="49" spans="1:10" s="315" customFormat="1" ht="17.25" customHeight="1">
      <c r="A49" s="365" t="s">
        <v>24</v>
      </c>
      <c r="B49" s="366" t="s">
        <v>485</v>
      </c>
      <c r="C49" s="367" t="s">
        <v>229</v>
      </c>
      <c r="D49" s="368">
        <f>SUM(D44:D48)</f>
        <v>17992536</v>
      </c>
      <c r="E49" s="368">
        <f>SUM(E44:E48)</f>
        <v>0</v>
      </c>
      <c r="F49" s="368">
        <f>SUM(F44:F48)</f>
        <v>17992536</v>
      </c>
      <c r="G49" s="883">
        <f>SUM(G46)</f>
        <v>163808</v>
      </c>
      <c r="H49" s="1128"/>
      <c r="I49" s="884">
        <f>SUM(F49:G49)</f>
        <v>18156344</v>
      </c>
      <c r="J49" s="369"/>
    </row>
    <row r="50" spans="1:10" s="371" customFormat="1" ht="17.25" customHeight="1">
      <c r="A50" s="361" t="s">
        <v>27</v>
      </c>
      <c r="B50" s="362" t="s">
        <v>486</v>
      </c>
      <c r="C50" s="363" t="s">
        <v>231</v>
      </c>
      <c r="D50" s="364"/>
      <c r="E50" s="364"/>
      <c r="F50" s="364">
        <f>SUM(D50:E50)</f>
        <v>0</v>
      </c>
      <c r="G50" s="887"/>
      <c r="H50" s="1130"/>
      <c r="I50" s="888"/>
      <c r="J50" s="370"/>
    </row>
    <row r="51" spans="1:10" ht="17.25" customHeight="1">
      <c r="A51" s="361" t="s">
        <v>30</v>
      </c>
      <c r="B51" s="362" t="s">
        <v>232</v>
      </c>
      <c r="C51" s="363" t="s">
        <v>233</v>
      </c>
      <c r="D51" s="364"/>
      <c r="E51" s="364"/>
      <c r="F51" s="364">
        <f>SUM(D51:E51)</f>
        <v>0</v>
      </c>
      <c r="G51" s="885"/>
      <c r="H51" s="1129"/>
      <c r="I51" s="886"/>
      <c r="J51" s="372"/>
    </row>
    <row r="52" spans="1:10" ht="17.25" customHeight="1">
      <c r="A52" s="361" t="s">
        <v>33</v>
      </c>
      <c r="B52" s="362" t="s">
        <v>487</v>
      </c>
      <c r="C52" s="363" t="s">
        <v>235</v>
      </c>
      <c r="D52" s="364"/>
      <c r="E52" s="364"/>
      <c r="F52" s="364">
        <f>SUM(D52:E52)</f>
        <v>0</v>
      </c>
      <c r="G52" s="885"/>
      <c r="H52" s="1129"/>
      <c r="I52" s="886"/>
      <c r="J52" s="372"/>
    </row>
    <row r="53" spans="1:10" ht="17.25" customHeight="1">
      <c r="A53" s="373" t="s">
        <v>36</v>
      </c>
      <c r="B53" s="374" t="s">
        <v>488</v>
      </c>
      <c r="C53" s="375" t="s">
        <v>247</v>
      </c>
      <c r="D53" s="376">
        <f>SUM(D50:D52)</f>
        <v>0</v>
      </c>
      <c r="E53" s="376">
        <f>SUM(E50:E52)</f>
        <v>0</v>
      </c>
      <c r="F53" s="368">
        <f>SUM(D53:E53)</f>
        <v>0</v>
      </c>
      <c r="G53" s="902"/>
      <c r="H53" s="1136"/>
      <c r="I53" s="903"/>
      <c r="J53" s="372"/>
    </row>
    <row r="54" spans="1:10" ht="17.25" customHeight="1">
      <c r="A54" s="377" t="s">
        <v>38</v>
      </c>
      <c r="B54" s="378" t="s">
        <v>489</v>
      </c>
      <c r="C54" s="356" t="s">
        <v>490</v>
      </c>
      <c r="D54" s="379">
        <f>D49+D53</f>
        <v>17992536</v>
      </c>
      <c r="E54" s="379">
        <f>E49+E53</f>
        <v>0</v>
      </c>
      <c r="F54" s="379">
        <f>F49+F53</f>
        <v>17992536</v>
      </c>
      <c r="G54" s="893">
        <f>SUM(G49)</f>
        <v>163808</v>
      </c>
      <c r="H54" s="893"/>
      <c r="I54" s="893">
        <f>SUM(F54:G54)</f>
        <v>18156344</v>
      </c>
      <c r="J54" s="372"/>
    </row>
    <row r="55" spans="1:10" ht="17.25" customHeight="1">
      <c r="A55" s="380" t="s">
        <v>40</v>
      </c>
      <c r="B55" s="381" t="s">
        <v>491</v>
      </c>
      <c r="C55" s="382" t="s">
        <v>492</v>
      </c>
      <c r="D55" s="383"/>
      <c r="E55" s="383"/>
      <c r="F55" s="383">
        <f>SUM(D55:E55)</f>
        <v>0</v>
      </c>
      <c r="G55" s="894"/>
      <c r="H55" s="894"/>
      <c r="I55" s="894"/>
      <c r="J55" s="372"/>
    </row>
    <row r="56" spans="1:10" ht="27.75" customHeight="1">
      <c r="A56" s="356" t="s">
        <v>44</v>
      </c>
      <c r="B56" s="378" t="s">
        <v>557</v>
      </c>
      <c r="C56" s="356" t="s">
        <v>259</v>
      </c>
      <c r="D56" s="379">
        <f>SUM(D55:D55)</f>
        <v>0</v>
      </c>
      <c r="E56" s="379">
        <f>SUM(E55:E55)</f>
        <v>0</v>
      </c>
      <c r="F56" s="379">
        <f>SUM(F55:F55)</f>
        <v>0</v>
      </c>
      <c r="G56" s="894"/>
      <c r="H56" s="894"/>
      <c r="I56" s="894"/>
      <c r="J56" s="372"/>
    </row>
    <row r="57" spans="1:10" ht="17.25" customHeight="1">
      <c r="A57" s="384" t="s">
        <v>46</v>
      </c>
      <c r="B57" s="385" t="s">
        <v>493</v>
      </c>
      <c r="C57" s="356" t="s">
        <v>261</v>
      </c>
      <c r="D57" s="386">
        <f>SUM(D54+D56)</f>
        <v>17992536</v>
      </c>
      <c r="E57" s="386">
        <f>SUM(E54+E56)</f>
        <v>0</v>
      </c>
      <c r="F57" s="386">
        <f>SUM(F54+F56)</f>
        <v>17992536</v>
      </c>
      <c r="G57" s="893">
        <f>SUM(G54)</f>
        <v>163808</v>
      </c>
      <c r="H57" s="893">
        <v>0</v>
      </c>
      <c r="I57" s="904">
        <f>SUM(F57:G57)</f>
        <v>18156344</v>
      </c>
      <c r="J57" s="372"/>
    </row>
    <row r="58" spans="1:10" ht="12" customHeight="1">
      <c r="A58" s="387"/>
      <c r="B58" s="388"/>
      <c r="C58" s="389"/>
      <c r="D58" s="389"/>
      <c r="E58" s="389"/>
      <c r="F58" s="389"/>
      <c r="G58" s="372"/>
      <c r="H58" s="372"/>
      <c r="I58" s="372"/>
      <c r="J58" s="372"/>
    </row>
    <row r="59" spans="1:10" ht="12" customHeight="1">
      <c r="A59" s="387"/>
      <c r="B59" s="388"/>
      <c r="C59" s="389"/>
      <c r="D59" s="389"/>
      <c r="E59" s="389"/>
      <c r="F59" s="389"/>
      <c r="G59" s="372"/>
      <c r="H59" s="372"/>
      <c r="I59" s="372"/>
      <c r="J59" s="372"/>
    </row>
    <row r="60" spans="1:10">
      <c r="A60" s="390"/>
      <c r="B60" s="391"/>
      <c r="C60" s="391"/>
    </row>
    <row r="61" spans="1:10">
      <c r="A61" s="390"/>
      <c r="B61" s="391"/>
      <c r="C61" s="391"/>
    </row>
    <row r="62" spans="1:10">
      <c r="A62" s="390"/>
      <c r="B62" s="391"/>
      <c r="C62" s="391"/>
    </row>
  </sheetData>
  <sheetProtection formatCells="0"/>
  <mergeCells count="4">
    <mergeCell ref="A5:I5"/>
    <mergeCell ref="F2:I2"/>
    <mergeCell ref="A1:I1"/>
    <mergeCell ref="A43:I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5" orientation="portrait" verticalDpi="300" r:id="rId1"/>
  <headerFooter alignWithMargins="0">
    <oddHeader>&amp;R&amp;"Times New Roman CE,Félkövér dőlt"&amp;11 10. melléklet az .../2020. (.)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23"/>
  <sheetViews>
    <sheetView topLeftCell="A8" zoomScale="110" zoomScaleNormal="110" workbookViewId="0">
      <selection activeCell="F23" sqref="F23"/>
    </sheetView>
  </sheetViews>
  <sheetFormatPr defaultRowHeight="12.75"/>
  <cols>
    <col min="1" max="1" width="6.6640625" style="305" customWidth="1"/>
    <col min="2" max="2" width="24.6640625" style="285" customWidth="1"/>
    <col min="3" max="3" width="13.83203125" style="285" customWidth="1"/>
    <col min="4" max="7" width="15.5" style="306" customWidth="1"/>
    <col min="8" max="8" width="14.83203125" style="285" customWidth="1"/>
    <col min="9" max="9" width="14.6640625" style="285" customWidth="1"/>
    <col min="10" max="254" width="9.33203125" style="285"/>
    <col min="255" max="255" width="6.6640625" style="285" customWidth="1"/>
    <col min="256" max="256" width="24.6640625" style="285" customWidth="1"/>
    <col min="257" max="257" width="13" style="285" customWidth="1"/>
    <col min="258" max="259" width="15.5" style="285" customWidth="1"/>
    <col min="260" max="260" width="11.5" style="285" customWidth="1"/>
    <col min="261" max="261" width="13" style="285" customWidth="1"/>
    <col min="262" max="263" width="14" style="285" customWidth="1"/>
    <col min="264" max="264" width="13.33203125" style="285" customWidth="1"/>
    <col min="265" max="265" width="14.6640625" style="285" customWidth="1"/>
    <col min="266" max="510" width="9.33203125" style="285"/>
    <col min="511" max="511" width="6.6640625" style="285" customWidth="1"/>
    <col min="512" max="512" width="24.6640625" style="285" customWidth="1"/>
    <col min="513" max="513" width="13" style="285" customWidth="1"/>
    <col min="514" max="515" width="15.5" style="285" customWidth="1"/>
    <col min="516" max="516" width="11.5" style="285" customWidth="1"/>
    <col min="517" max="517" width="13" style="285" customWidth="1"/>
    <col min="518" max="519" width="14" style="285" customWidth="1"/>
    <col min="520" max="520" width="13.33203125" style="285" customWidth="1"/>
    <col min="521" max="521" width="14.6640625" style="285" customWidth="1"/>
    <col min="522" max="766" width="9.33203125" style="285"/>
    <col min="767" max="767" width="6.6640625" style="285" customWidth="1"/>
    <col min="768" max="768" width="24.6640625" style="285" customWidth="1"/>
    <col min="769" max="769" width="13" style="285" customWidth="1"/>
    <col min="770" max="771" width="15.5" style="285" customWidth="1"/>
    <col min="772" max="772" width="11.5" style="285" customWidth="1"/>
    <col min="773" max="773" width="13" style="285" customWidth="1"/>
    <col min="774" max="775" width="14" style="285" customWidth="1"/>
    <col min="776" max="776" width="13.33203125" style="285" customWidth="1"/>
    <col min="777" max="777" width="14.6640625" style="285" customWidth="1"/>
    <col min="778" max="1022" width="9.33203125" style="285"/>
    <col min="1023" max="1023" width="6.6640625" style="285" customWidth="1"/>
    <col min="1024" max="1024" width="24.6640625" style="285" customWidth="1"/>
    <col min="1025" max="1025" width="13" style="285" customWidth="1"/>
    <col min="1026" max="1027" width="15.5" style="285" customWidth="1"/>
    <col min="1028" max="1028" width="11.5" style="285" customWidth="1"/>
    <col min="1029" max="1029" width="13" style="285" customWidth="1"/>
    <col min="1030" max="1031" width="14" style="285" customWidth="1"/>
    <col min="1032" max="1032" width="13.33203125" style="285" customWidth="1"/>
    <col min="1033" max="1033" width="14.6640625" style="285" customWidth="1"/>
    <col min="1034" max="1278" width="9.33203125" style="285"/>
    <col min="1279" max="1279" width="6.6640625" style="285" customWidth="1"/>
    <col min="1280" max="1280" width="24.6640625" style="285" customWidth="1"/>
    <col min="1281" max="1281" width="13" style="285" customWidth="1"/>
    <col min="1282" max="1283" width="15.5" style="285" customWidth="1"/>
    <col min="1284" max="1284" width="11.5" style="285" customWidth="1"/>
    <col min="1285" max="1285" width="13" style="285" customWidth="1"/>
    <col min="1286" max="1287" width="14" style="285" customWidth="1"/>
    <col min="1288" max="1288" width="13.33203125" style="285" customWidth="1"/>
    <col min="1289" max="1289" width="14.6640625" style="285" customWidth="1"/>
    <col min="1290" max="1534" width="9.33203125" style="285"/>
    <col min="1535" max="1535" width="6.6640625" style="285" customWidth="1"/>
    <col min="1536" max="1536" width="24.6640625" style="285" customWidth="1"/>
    <col min="1537" max="1537" width="13" style="285" customWidth="1"/>
    <col min="1538" max="1539" width="15.5" style="285" customWidth="1"/>
    <col min="1540" max="1540" width="11.5" style="285" customWidth="1"/>
    <col min="1541" max="1541" width="13" style="285" customWidth="1"/>
    <col min="1542" max="1543" width="14" style="285" customWidth="1"/>
    <col min="1544" max="1544" width="13.33203125" style="285" customWidth="1"/>
    <col min="1545" max="1545" width="14.6640625" style="285" customWidth="1"/>
    <col min="1546" max="1790" width="9.33203125" style="285"/>
    <col min="1791" max="1791" width="6.6640625" style="285" customWidth="1"/>
    <col min="1792" max="1792" width="24.6640625" style="285" customWidth="1"/>
    <col min="1793" max="1793" width="13" style="285" customWidth="1"/>
    <col min="1794" max="1795" width="15.5" style="285" customWidth="1"/>
    <col min="1796" max="1796" width="11.5" style="285" customWidth="1"/>
    <col min="1797" max="1797" width="13" style="285" customWidth="1"/>
    <col min="1798" max="1799" width="14" style="285" customWidth="1"/>
    <col min="1800" max="1800" width="13.33203125" style="285" customWidth="1"/>
    <col min="1801" max="1801" width="14.6640625" style="285" customWidth="1"/>
    <col min="1802" max="2046" width="9.33203125" style="285"/>
    <col min="2047" max="2047" width="6.6640625" style="285" customWidth="1"/>
    <col min="2048" max="2048" width="24.6640625" style="285" customWidth="1"/>
    <col min="2049" max="2049" width="13" style="285" customWidth="1"/>
    <col min="2050" max="2051" width="15.5" style="285" customWidth="1"/>
    <col min="2052" max="2052" width="11.5" style="285" customWidth="1"/>
    <col min="2053" max="2053" width="13" style="285" customWidth="1"/>
    <col min="2054" max="2055" width="14" style="285" customWidth="1"/>
    <col min="2056" max="2056" width="13.33203125" style="285" customWidth="1"/>
    <col min="2057" max="2057" width="14.6640625" style="285" customWidth="1"/>
    <col min="2058" max="2302" width="9.33203125" style="285"/>
    <col min="2303" max="2303" width="6.6640625" style="285" customWidth="1"/>
    <col min="2304" max="2304" width="24.6640625" style="285" customWidth="1"/>
    <col min="2305" max="2305" width="13" style="285" customWidth="1"/>
    <col min="2306" max="2307" width="15.5" style="285" customWidth="1"/>
    <col min="2308" max="2308" width="11.5" style="285" customWidth="1"/>
    <col min="2309" max="2309" width="13" style="285" customWidth="1"/>
    <col min="2310" max="2311" width="14" style="285" customWidth="1"/>
    <col min="2312" max="2312" width="13.33203125" style="285" customWidth="1"/>
    <col min="2313" max="2313" width="14.6640625" style="285" customWidth="1"/>
    <col min="2314" max="2558" width="9.33203125" style="285"/>
    <col min="2559" max="2559" width="6.6640625" style="285" customWidth="1"/>
    <col min="2560" max="2560" width="24.6640625" style="285" customWidth="1"/>
    <col min="2561" max="2561" width="13" style="285" customWidth="1"/>
    <col min="2562" max="2563" width="15.5" style="285" customWidth="1"/>
    <col min="2564" max="2564" width="11.5" style="285" customWidth="1"/>
    <col min="2565" max="2565" width="13" style="285" customWidth="1"/>
    <col min="2566" max="2567" width="14" style="285" customWidth="1"/>
    <col min="2568" max="2568" width="13.33203125" style="285" customWidth="1"/>
    <col min="2569" max="2569" width="14.6640625" style="285" customWidth="1"/>
    <col min="2570" max="2814" width="9.33203125" style="285"/>
    <col min="2815" max="2815" width="6.6640625" style="285" customWidth="1"/>
    <col min="2816" max="2816" width="24.6640625" style="285" customWidth="1"/>
    <col min="2817" max="2817" width="13" style="285" customWidth="1"/>
    <col min="2818" max="2819" width="15.5" style="285" customWidth="1"/>
    <col min="2820" max="2820" width="11.5" style="285" customWidth="1"/>
    <col min="2821" max="2821" width="13" style="285" customWidth="1"/>
    <col min="2822" max="2823" width="14" style="285" customWidth="1"/>
    <col min="2824" max="2824" width="13.33203125" style="285" customWidth="1"/>
    <col min="2825" max="2825" width="14.6640625" style="285" customWidth="1"/>
    <col min="2826" max="3070" width="9.33203125" style="285"/>
    <col min="3071" max="3071" width="6.6640625" style="285" customWidth="1"/>
    <col min="3072" max="3072" width="24.6640625" style="285" customWidth="1"/>
    <col min="3073" max="3073" width="13" style="285" customWidth="1"/>
    <col min="3074" max="3075" width="15.5" style="285" customWidth="1"/>
    <col min="3076" max="3076" width="11.5" style="285" customWidth="1"/>
    <col min="3077" max="3077" width="13" style="285" customWidth="1"/>
    <col min="3078" max="3079" width="14" style="285" customWidth="1"/>
    <col min="3080" max="3080" width="13.33203125" style="285" customWidth="1"/>
    <col min="3081" max="3081" width="14.6640625" style="285" customWidth="1"/>
    <col min="3082" max="3326" width="9.33203125" style="285"/>
    <col min="3327" max="3327" width="6.6640625" style="285" customWidth="1"/>
    <col min="3328" max="3328" width="24.6640625" style="285" customWidth="1"/>
    <col min="3329" max="3329" width="13" style="285" customWidth="1"/>
    <col min="3330" max="3331" width="15.5" style="285" customWidth="1"/>
    <col min="3332" max="3332" width="11.5" style="285" customWidth="1"/>
    <col min="3333" max="3333" width="13" style="285" customWidth="1"/>
    <col min="3334" max="3335" width="14" style="285" customWidth="1"/>
    <col min="3336" max="3336" width="13.33203125" style="285" customWidth="1"/>
    <col min="3337" max="3337" width="14.6640625" style="285" customWidth="1"/>
    <col min="3338" max="3582" width="9.33203125" style="285"/>
    <col min="3583" max="3583" width="6.6640625" style="285" customWidth="1"/>
    <col min="3584" max="3584" width="24.6640625" style="285" customWidth="1"/>
    <col min="3585" max="3585" width="13" style="285" customWidth="1"/>
    <col min="3586" max="3587" width="15.5" style="285" customWidth="1"/>
    <col min="3588" max="3588" width="11.5" style="285" customWidth="1"/>
    <col min="3589" max="3589" width="13" style="285" customWidth="1"/>
    <col min="3590" max="3591" width="14" style="285" customWidth="1"/>
    <col min="3592" max="3592" width="13.33203125" style="285" customWidth="1"/>
    <col min="3593" max="3593" width="14.6640625" style="285" customWidth="1"/>
    <col min="3594" max="3838" width="9.33203125" style="285"/>
    <col min="3839" max="3839" width="6.6640625" style="285" customWidth="1"/>
    <col min="3840" max="3840" width="24.6640625" style="285" customWidth="1"/>
    <col min="3841" max="3841" width="13" style="285" customWidth="1"/>
    <col min="3842" max="3843" width="15.5" style="285" customWidth="1"/>
    <col min="3844" max="3844" width="11.5" style="285" customWidth="1"/>
    <col min="3845" max="3845" width="13" style="285" customWidth="1"/>
    <col min="3846" max="3847" width="14" style="285" customWidth="1"/>
    <col min="3848" max="3848" width="13.33203125" style="285" customWidth="1"/>
    <col min="3849" max="3849" width="14.6640625" style="285" customWidth="1"/>
    <col min="3850" max="4094" width="9.33203125" style="285"/>
    <col min="4095" max="4095" width="6.6640625" style="285" customWidth="1"/>
    <col min="4096" max="4096" width="24.6640625" style="285" customWidth="1"/>
    <col min="4097" max="4097" width="13" style="285" customWidth="1"/>
    <col min="4098" max="4099" width="15.5" style="285" customWidth="1"/>
    <col min="4100" max="4100" width="11.5" style="285" customWidth="1"/>
    <col min="4101" max="4101" width="13" style="285" customWidth="1"/>
    <col min="4102" max="4103" width="14" style="285" customWidth="1"/>
    <col min="4104" max="4104" width="13.33203125" style="285" customWidth="1"/>
    <col min="4105" max="4105" width="14.6640625" style="285" customWidth="1"/>
    <col min="4106" max="4350" width="9.33203125" style="285"/>
    <col min="4351" max="4351" width="6.6640625" style="285" customWidth="1"/>
    <col min="4352" max="4352" width="24.6640625" style="285" customWidth="1"/>
    <col min="4353" max="4353" width="13" style="285" customWidth="1"/>
    <col min="4354" max="4355" width="15.5" style="285" customWidth="1"/>
    <col min="4356" max="4356" width="11.5" style="285" customWidth="1"/>
    <col min="4357" max="4357" width="13" style="285" customWidth="1"/>
    <col min="4358" max="4359" width="14" style="285" customWidth="1"/>
    <col min="4360" max="4360" width="13.33203125" style="285" customWidth="1"/>
    <col min="4361" max="4361" width="14.6640625" style="285" customWidth="1"/>
    <col min="4362" max="4606" width="9.33203125" style="285"/>
    <col min="4607" max="4607" width="6.6640625" style="285" customWidth="1"/>
    <col min="4608" max="4608" width="24.6640625" style="285" customWidth="1"/>
    <col min="4609" max="4609" width="13" style="285" customWidth="1"/>
    <col min="4610" max="4611" width="15.5" style="285" customWidth="1"/>
    <col min="4612" max="4612" width="11.5" style="285" customWidth="1"/>
    <col min="4613" max="4613" width="13" style="285" customWidth="1"/>
    <col min="4614" max="4615" width="14" style="285" customWidth="1"/>
    <col min="4616" max="4616" width="13.33203125" style="285" customWidth="1"/>
    <col min="4617" max="4617" width="14.6640625" style="285" customWidth="1"/>
    <col min="4618" max="4862" width="9.33203125" style="285"/>
    <col min="4863" max="4863" width="6.6640625" style="285" customWidth="1"/>
    <col min="4864" max="4864" width="24.6640625" style="285" customWidth="1"/>
    <col min="4865" max="4865" width="13" style="285" customWidth="1"/>
    <col min="4866" max="4867" width="15.5" style="285" customWidth="1"/>
    <col min="4868" max="4868" width="11.5" style="285" customWidth="1"/>
    <col min="4869" max="4869" width="13" style="285" customWidth="1"/>
    <col min="4870" max="4871" width="14" style="285" customWidth="1"/>
    <col min="4872" max="4872" width="13.33203125" style="285" customWidth="1"/>
    <col min="4873" max="4873" width="14.6640625" style="285" customWidth="1"/>
    <col min="4874" max="5118" width="9.33203125" style="285"/>
    <col min="5119" max="5119" width="6.6640625" style="285" customWidth="1"/>
    <col min="5120" max="5120" width="24.6640625" style="285" customWidth="1"/>
    <col min="5121" max="5121" width="13" style="285" customWidth="1"/>
    <col min="5122" max="5123" width="15.5" style="285" customWidth="1"/>
    <col min="5124" max="5124" width="11.5" style="285" customWidth="1"/>
    <col min="5125" max="5125" width="13" style="285" customWidth="1"/>
    <col min="5126" max="5127" width="14" style="285" customWidth="1"/>
    <col min="5128" max="5128" width="13.33203125" style="285" customWidth="1"/>
    <col min="5129" max="5129" width="14.6640625" style="285" customWidth="1"/>
    <col min="5130" max="5374" width="9.33203125" style="285"/>
    <col min="5375" max="5375" width="6.6640625" style="285" customWidth="1"/>
    <col min="5376" max="5376" width="24.6640625" style="285" customWidth="1"/>
    <col min="5377" max="5377" width="13" style="285" customWidth="1"/>
    <col min="5378" max="5379" width="15.5" style="285" customWidth="1"/>
    <col min="5380" max="5380" width="11.5" style="285" customWidth="1"/>
    <col min="5381" max="5381" width="13" style="285" customWidth="1"/>
    <col min="5382" max="5383" width="14" style="285" customWidth="1"/>
    <col min="5384" max="5384" width="13.33203125" style="285" customWidth="1"/>
    <col min="5385" max="5385" width="14.6640625" style="285" customWidth="1"/>
    <col min="5386" max="5630" width="9.33203125" style="285"/>
    <col min="5631" max="5631" width="6.6640625" style="285" customWidth="1"/>
    <col min="5632" max="5632" width="24.6640625" style="285" customWidth="1"/>
    <col min="5633" max="5633" width="13" style="285" customWidth="1"/>
    <col min="5634" max="5635" width="15.5" style="285" customWidth="1"/>
    <col min="5636" max="5636" width="11.5" style="285" customWidth="1"/>
    <col min="5637" max="5637" width="13" style="285" customWidth="1"/>
    <col min="5638" max="5639" width="14" style="285" customWidth="1"/>
    <col min="5640" max="5640" width="13.33203125" style="285" customWidth="1"/>
    <col min="5641" max="5641" width="14.6640625" style="285" customWidth="1"/>
    <col min="5642" max="5886" width="9.33203125" style="285"/>
    <col min="5887" max="5887" width="6.6640625" style="285" customWidth="1"/>
    <col min="5888" max="5888" width="24.6640625" style="285" customWidth="1"/>
    <col min="5889" max="5889" width="13" style="285" customWidth="1"/>
    <col min="5890" max="5891" width="15.5" style="285" customWidth="1"/>
    <col min="5892" max="5892" width="11.5" style="285" customWidth="1"/>
    <col min="5893" max="5893" width="13" style="285" customWidth="1"/>
    <col min="5894" max="5895" width="14" style="285" customWidth="1"/>
    <col min="5896" max="5896" width="13.33203125" style="285" customWidth="1"/>
    <col min="5897" max="5897" width="14.6640625" style="285" customWidth="1"/>
    <col min="5898" max="6142" width="9.33203125" style="285"/>
    <col min="6143" max="6143" width="6.6640625" style="285" customWidth="1"/>
    <col min="6144" max="6144" width="24.6640625" style="285" customWidth="1"/>
    <col min="6145" max="6145" width="13" style="285" customWidth="1"/>
    <col min="6146" max="6147" width="15.5" style="285" customWidth="1"/>
    <col min="6148" max="6148" width="11.5" style="285" customWidth="1"/>
    <col min="6149" max="6149" width="13" style="285" customWidth="1"/>
    <col min="6150" max="6151" width="14" style="285" customWidth="1"/>
    <col min="6152" max="6152" width="13.33203125" style="285" customWidth="1"/>
    <col min="6153" max="6153" width="14.6640625" style="285" customWidth="1"/>
    <col min="6154" max="6398" width="9.33203125" style="285"/>
    <col min="6399" max="6399" width="6.6640625" style="285" customWidth="1"/>
    <col min="6400" max="6400" width="24.6640625" style="285" customWidth="1"/>
    <col min="6401" max="6401" width="13" style="285" customWidth="1"/>
    <col min="6402" max="6403" width="15.5" style="285" customWidth="1"/>
    <col min="6404" max="6404" width="11.5" style="285" customWidth="1"/>
    <col min="6405" max="6405" width="13" style="285" customWidth="1"/>
    <col min="6406" max="6407" width="14" style="285" customWidth="1"/>
    <col min="6408" max="6408" width="13.33203125" style="285" customWidth="1"/>
    <col min="6409" max="6409" width="14.6640625" style="285" customWidth="1"/>
    <col min="6410" max="6654" width="9.33203125" style="285"/>
    <col min="6655" max="6655" width="6.6640625" style="285" customWidth="1"/>
    <col min="6656" max="6656" width="24.6640625" style="285" customWidth="1"/>
    <col min="6657" max="6657" width="13" style="285" customWidth="1"/>
    <col min="6658" max="6659" width="15.5" style="285" customWidth="1"/>
    <col min="6660" max="6660" width="11.5" style="285" customWidth="1"/>
    <col min="6661" max="6661" width="13" style="285" customWidth="1"/>
    <col min="6662" max="6663" width="14" style="285" customWidth="1"/>
    <col min="6664" max="6664" width="13.33203125" style="285" customWidth="1"/>
    <col min="6665" max="6665" width="14.6640625" style="285" customWidth="1"/>
    <col min="6666" max="6910" width="9.33203125" style="285"/>
    <col min="6911" max="6911" width="6.6640625" style="285" customWidth="1"/>
    <col min="6912" max="6912" width="24.6640625" style="285" customWidth="1"/>
    <col min="6913" max="6913" width="13" style="285" customWidth="1"/>
    <col min="6914" max="6915" width="15.5" style="285" customWidth="1"/>
    <col min="6916" max="6916" width="11.5" style="285" customWidth="1"/>
    <col min="6917" max="6917" width="13" style="285" customWidth="1"/>
    <col min="6918" max="6919" width="14" style="285" customWidth="1"/>
    <col min="6920" max="6920" width="13.33203125" style="285" customWidth="1"/>
    <col min="6921" max="6921" width="14.6640625" style="285" customWidth="1"/>
    <col min="6922" max="7166" width="9.33203125" style="285"/>
    <col min="7167" max="7167" width="6.6640625" style="285" customWidth="1"/>
    <col min="7168" max="7168" width="24.6640625" style="285" customWidth="1"/>
    <col min="7169" max="7169" width="13" style="285" customWidth="1"/>
    <col min="7170" max="7171" width="15.5" style="285" customWidth="1"/>
    <col min="7172" max="7172" width="11.5" style="285" customWidth="1"/>
    <col min="7173" max="7173" width="13" style="285" customWidth="1"/>
    <col min="7174" max="7175" width="14" style="285" customWidth="1"/>
    <col min="7176" max="7176" width="13.33203125" style="285" customWidth="1"/>
    <col min="7177" max="7177" width="14.6640625" style="285" customWidth="1"/>
    <col min="7178" max="7422" width="9.33203125" style="285"/>
    <col min="7423" max="7423" width="6.6640625" style="285" customWidth="1"/>
    <col min="7424" max="7424" width="24.6640625" style="285" customWidth="1"/>
    <col min="7425" max="7425" width="13" style="285" customWidth="1"/>
    <col min="7426" max="7427" width="15.5" style="285" customWidth="1"/>
    <col min="7428" max="7428" width="11.5" style="285" customWidth="1"/>
    <col min="7429" max="7429" width="13" style="285" customWidth="1"/>
    <col min="7430" max="7431" width="14" style="285" customWidth="1"/>
    <col min="7432" max="7432" width="13.33203125" style="285" customWidth="1"/>
    <col min="7433" max="7433" width="14.6640625" style="285" customWidth="1"/>
    <col min="7434" max="7678" width="9.33203125" style="285"/>
    <col min="7679" max="7679" width="6.6640625" style="285" customWidth="1"/>
    <col min="7680" max="7680" width="24.6640625" style="285" customWidth="1"/>
    <col min="7681" max="7681" width="13" style="285" customWidth="1"/>
    <col min="7682" max="7683" width="15.5" style="285" customWidth="1"/>
    <col min="7684" max="7684" width="11.5" style="285" customWidth="1"/>
    <col min="7685" max="7685" width="13" style="285" customWidth="1"/>
    <col min="7686" max="7687" width="14" style="285" customWidth="1"/>
    <col min="7688" max="7688" width="13.33203125" style="285" customWidth="1"/>
    <col min="7689" max="7689" width="14.6640625" style="285" customWidth="1"/>
    <col min="7690" max="7934" width="9.33203125" style="285"/>
    <col min="7935" max="7935" width="6.6640625" style="285" customWidth="1"/>
    <col min="7936" max="7936" width="24.6640625" style="285" customWidth="1"/>
    <col min="7937" max="7937" width="13" style="285" customWidth="1"/>
    <col min="7938" max="7939" width="15.5" style="285" customWidth="1"/>
    <col min="7940" max="7940" width="11.5" style="285" customWidth="1"/>
    <col min="7941" max="7941" width="13" style="285" customWidth="1"/>
    <col min="7942" max="7943" width="14" style="285" customWidth="1"/>
    <col min="7944" max="7944" width="13.33203125" style="285" customWidth="1"/>
    <col min="7945" max="7945" width="14.6640625" style="285" customWidth="1"/>
    <col min="7946" max="8190" width="9.33203125" style="285"/>
    <col min="8191" max="8191" width="6.6640625" style="285" customWidth="1"/>
    <col min="8192" max="8192" width="24.6640625" style="285" customWidth="1"/>
    <col min="8193" max="8193" width="13" style="285" customWidth="1"/>
    <col min="8194" max="8195" width="15.5" style="285" customWidth="1"/>
    <col min="8196" max="8196" width="11.5" style="285" customWidth="1"/>
    <col min="8197" max="8197" width="13" style="285" customWidth="1"/>
    <col min="8198" max="8199" width="14" style="285" customWidth="1"/>
    <col min="8200" max="8200" width="13.33203125" style="285" customWidth="1"/>
    <col min="8201" max="8201" width="14.6640625" style="285" customWidth="1"/>
    <col min="8202" max="8446" width="9.33203125" style="285"/>
    <col min="8447" max="8447" width="6.6640625" style="285" customWidth="1"/>
    <col min="8448" max="8448" width="24.6640625" style="285" customWidth="1"/>
    <col min="8449" max="8449" width="13" style="285" customWidth="1"/>
    <col min="8450" max="8451" width="15.5" style="285" customWidth="1"/>
    <col min="8452" max="8452" width="11.5" style="285" customWidth="1"/>
    <col min="8453" max="8453" width="13" style="285" customWidth="1"/>
    <col min="8454" max="8455" width="14" style="285" customWidth="1"/>
    <col min="8456" max="8456" width="13.33203125" style="285" customWidth="1"/>
    <col min="8457" max="8457" width="14.6640625" style="285" customWidth="1"/>
    <col min="8458" max="8702" width="9.33203125" style="285"/>
    <col min="8703" max="8703" width="6.6640625" style="285" customWidth="1"/>
    <col min="8704" max="8704" width="24.6640625" style="285" customWidth="1"/>
    <col min="8705" max="8705" width="13" style="285" customWidth="1"/>
    <col min="8706" max="8707" width="15.5" style="285" customWidth="1"/>
    <col min="8708" max="8708" width="11.5" style="285" customWidth="1"/>
    <col min="8709" max="8709" width="13" style="285" customWidth="1"/>
    <col min="8710" max="8711" width="14" style="285" customWidth="1"/>
    <col min="8712" max="8712" width="13.33203125" style="285" customWidth="1"/>
    <col min="8713" max="8713" width="14.6640625" style="285" customWidth="1"/>
    <col min="8714" max="8958" width="9.33203125" style="285"/>
    <col min="8959" max="8959" width="6.6640625" style="285" customWidth="1"/>
    <col min="8960" max="8960" width="24.6640625" style="285" customWidth="1"/>
    <col min="8961" max="8961" width="13" style="285" customWidth="1"/>
    <col min="8962" max="8963" width="15.5" style="285" customWidth="1"/>
    <col min="8964" max="8964" width="11.5" style="285" customWidth="1"/>
    <col min="8965" max="8965" width="13" style="285" customWidth="1"/>
    <col min="8966" max="8967" width="14" style="285" customWidth="1"/>
    <col min="8968" max="8968" width="13.33203125" style="285" customWidth="1"/>
    <col min="8969" max="8969" width="14.6640625" style="285" customWidth="1"/>
    <col min="8970" max="9214" width="9.33203125" style="285"/>
    <col min="9215" max="9215" width="6.6640625" style="285" customWidth="1"/>
    <col min="9216" max="9216" width="24.6640625" style="285" customWidth="1"/>
    <col min="9217" max="9217" width="13" style="285" customWidth="1"/>
    <col min="9218" max="9219" width="15.5" style="285" customWidth="1"/>
    <col min="9220" max="9220" width="11.5" style="285" customWidth="1"/>
    <col min="9221" max="9221" width="13" style="285" customWidth="1"/>
    <col min="9222" max="9223" width="14" style="285" customWidth="1"/>
    <col min="9224" max="9224" width="13.33203125" style="285" customWidth="1"/>
    <col min="9225" max="9225" width="14.6640625" style="285" customWidth="1"/>
    <col min="9226" max="9470" width="9.33203125" style="285"/>
    <col min="9471" max="9471" width="6.6640625" style="285" customWidth="1"/>
    <col min="9472" max="9472" width="24.6640625" style="285" customWidth="1"/>
    <col min="9473" max="9473" width="13" style="285" customWidth="1"/>
    <col min="9474" max="9475" width="15.5" style="285" customWidth="1"/>
    <col min="9476" max="9476" width="11.5" style="285" customWidth="1"/>
    <col min="9477" max="9477" width="13" style="285" customWidth="1"/>
    <col min="9478" max="9479" width="14" style="285" customWidth="1"/>
    <col min="9480" max="9480" width="13.33203125" style="285" customWidth="1"/>
    <col min="9481" max="9481" width="14.6640625" style="285" customWidth="1"/>
    <col min="9482" max="9726" width="9.33203125" style="285"/>
    <col min="9727" max="9727" width="6.6640625" style="285" customWidth="1"/>
    <col min="9728" max="9728" width="24.6640625" style="285" customWidth="1"/>
    <col min="9729" max="9729" width="13" style="285" customWidth="1"/>
    <col min="9730" max="9731" width="15.5" style="285" customWidth="1"/>
    <col min="9732" max="9732" width="11.5" style="285" customWidth="1"/>
    <col min="9733" max="9733" width="13" style="285" customWidth="1"/>
    <col min="9734" max="9735" width="14" style="285" customWidth="1"/>
    <col min="9736" max="9736" width="13.33203125" style="285" customWidth="1"/>
    <col min="9737" max="9737" width="14.6640625" style="285" customWidth="1"/>
    <col min="9738" max="9982" width="9.33203125" style="285"/>
    <col min="9983" max="9983" width="6.6640625" style="285" customWidth="1"/>
    <col min="9984" max="9984" width="24.6640625" style="285" customWidth="1"/>
    <col min="9985" max="9985" width="13" style="285" customWidth="1"/>
    <col min="9986" max="9987" width="15.5" style="285" customWidth="1"/>
    <col min="9988" max="9988" width="11.5" style="285" customWidth="1"/>
    <col min="9989" max="9989" width="13" style="285" customWidth="1"/>
    <col min="9990" max="9991" width="14" style="285" customWidth="1"/>
    <col min="9992" max="9992" width="13.33203125" style="285" customWidth="1"/>
    <col min="9993" max="9993" width="14.6640625" style="285" customWidth="1"/>
    <col min="9994" max="10238" width="9.33203125" style="285"/>
    <col min="10239" max="10239" width="6.6640625" style="285" customWidth="1"/>
    <col min="10240" max="10240" width="24.6640625" style="285" customWidth="1"/>
    <col min="10241" max="10241" width="13" style="285" customWidth="1"/>
    <col min="10242" max="10243" width="15.5" style="285" customWidth="1"/>
    <col min="10244" max="10244" width="11.5" style="285" customWidth="1"/>
    <col min="10245" max="10245" width="13" style="285" customWidth="1"/>
    <col min="10246" max="10247" width="14" style="285" customWidth="1"/>
    <col min="10248" max="10248" width="13.33203125" style="285" customWidth="1"/>
    <col min="10249" max="10249" width="14.6640625" style="285" customWidth="1"/>
    <col min="10250" max="10494" width="9.33203125" style="285"/>
    <col min="10495" max="10495" width="6.6640625" style="285" customWidth="1"/>
    <col min="10496" max="10496" width="24.6640625" style="285" customWidth="1"/>
    <col min="10497" max="10497" width="13" style="285" customWidth="1"/>
    <col min="10498" max="10499" width="15.5" style="285" customWidth="1"/>
    <col min="10500" max="10500" width="11.5" style="285" customWidth="1"/>
    <col min="10501" max="10501" width="13" style="285" customWidth="1"/>
    <col min="10502" max="10503" width="14" style="285" customWidth="1"/>
    <col min="10504" max="10504" width="13.33203125" style="285" customWidth="1"/>
    <col min="10505" max="10505" width="14.6640625" style="285" customWidth="1"/>
    <col min="10506" max="10750" width="9.33203125" style="285"/>
    <col min="10751" max="10751" width="6.6640625" style="285" customWidth="1"/>
    <col min="10752" max="10752" width="24.6640625" style="285" customWidth="1"/>
    <col min="10753" max="10753" width="13" style="285" customWidth="1"/>
    <col min="10754" max="10755" width="15.5" style="285" customWidth="1"/>
    <col min="10756" max="10756" width="11.5" style="285" customWidth="1"/>
    <col min="10757" max="10757" width="13" style="285" customWidth="1"/>
    <col min="10758" max="10759" width="14" style="285" customWidth="1"/>
    <col min="10760" max="10760" width="13.33203125" style="285" customWidth="1"/>
    <col min="10761" max="10761" width="14.6640625" style="285" customWidth="1"/>
    <col min="10762" max="11006" width="9.33203125" style="285"/>
    <col min="11007" max="11007" width="6.6640625" style="285" customWidth="1"/>
    <col min="11008" max="11008" width="24.6640625" style="285" customWidth="1"/>
    <col min="11009" max="11009" width="13" style="285" customWidth="1"/>
    <col min="11010" max="11011" width="15.5" style="285" customWidth="1"/>
    <col min="11012" max="11012" width="11.5" style="285" customWidth="1"/>
    <col min="11013" max="11013" width="13" style="285" customWidth="1"/>
    <col min="11014" max="11015" width="14" style="285" customWidth="1"/>
    <col min="11016" max="11016" width="13.33203125" style="285" customWidth="1"/>
    <col min="11017" max="11017" width="14.6640625" style="285" customWidth="1"/>
    <col min="11018" max="11262" width="9.33203125" style="285"/>
    <col min="11263" max="11263" width="6.6640625" style="285" customWidth="1"/>
    <col min="11264" max="11264" width="24.6640625" style="285" customWidth="1"/>
    <col min="11265" max="11265" width="13" style="285" customWidth="1"/>
    <col min="11266" max="11267" width="15.5" style="285" customWidth="1"/>
    <col min="11268" max="11268" width="11.5" style="285" customWidth="1"/>
    <col min="11269" max="11269" width="13" style="285" customWidth="1"/>
    <col min="11270" max="11271" width="14" style="285" customWidth="1"/>
    <col min="11272" max="11272" width="13.33203125" style="285" customWidth="1"/>
    <col min="11273" max="11273" width="14.6640625" style="285" customWidth="1"/>
    <col min="11274" max="11518" width="9.33203125" style="285"/>
    <col min="11519" max="11519" width="6.6640625" style="285" customWidth="1"/>
    <col min="11520" max="11520" width="24.6640625" style="285" customWidth="1"/>
    <col min="11521" max="11521" width="13" style="285" customWidth="1"/>
    <col min="11522" max="11523" width="15.5" style="285" customWidth="1"/>
    <col min="11524" max="11524" width="11.5" style="285" customWidth="1"/>
    <col min="11525" max="11525" width="13" style="285" customWidth="1"/>
    <col min="11526" max="11527" width="14" style="285" customWidth="1"/>
    <col min="11528" max="11528" width="13.33203125" style="285" customWidth="1"/>
    <col min="11529" max="11529" width="14.6640625" style="285" customWidth="1"/>
    <col min="11530" max="11774" width="9.33203125" style="285"/>
    <col min="11775" max="11775" width="6.6640625" style="285" customWidth="1"/>
    <col min="11776" max="11776" width="24.6640625" style="285" customWidth="1"/>
    <col min="11777" max="11777" width="13" style="285" customWidth="1"/>
    <col min="11778" max="11779" width="15.5" style="285" customWidth="1"/>
    <col min="11780" max="11780" width="11.5" style="285" customWidth="1"/>
    <col min="11781" max="11781" width="13" style="285" customWidth="1"/>
    <col min="11782" max="11783" width="14" style="285" customWidth="1"/>
    <col min="11784" max="11784" width="13.33203125" style="285" customWidth="1"/>
    <col min="11785" max="11785" width="14.6640625" style="285" customWidth="1"/>
    <col min="11786" max="12030" width="9.33203125" style="285"/>
    <col min="12031" max="12031" width="6.6640625" style="285" customWidth="1"/>
    <col min="12032" max="12032" width="24.6640625" style="285" customWidth="1"/>
    <col min="12033" max="12033" width="13" style="285" customWidth="1"/>
    <col min="12034" max="12035" width="15.5" style="285" customWidth="1"/>
    <col min="12036" max="12036" width="11.5" style="285" customWidth="1"/>
    <col min="12037" max="12037" width="13" style="285" customWidth="1"/>
    <col min="12038" max="12039" width="14" style="285" customWidth="1"/>
    <col min="12040" max="12040" width="13.33203125" style="285" customWidth="1"/>
    <col min="12041" max="12041" width="14.6640625" style="285" customWidth="1"/>
    <col min="12042" max="12286" width="9.33203125" style="285"/>
    <col min="12287" max="12287" width="6.6640625" style="285" customWidth="1"/>
    <col min="12288" max="12288" width="24.6640625" style="285" customWidth="1"/>
    <col min="12289" max="12289" width="13" style="285" customWidth="1"/>
    <col min="12290" max="12291" width="15.5" style="285" customWidth="1"/>
    <col min="12292" max="12292" width="11.5" style="285" customWidth="1"/>
    <col min="12293" max="12293" width="13" style="285" customWidth="1"/>
    <col min="12294" max="12295" width="14" style="285" customWidth="1"/>
    <col min="12296" max="12296" width="13.33203125" style="285" customWidth="1"/>
    <col min="12297" max="12297" width="14.6640625" style="285" customWidth="1"/>
    <col min="12298" max="12542" width="9.33203125" style="285"/>
    <col min="12543" max="12543" width="6.6640625" style="285" customWidth="1"/>
    <col min="12544" max="12544" width="24.6640625" style="285" customWidth="1"/>
    <col min="12545" max="12545" width="13" style="285" customWidth="1"/>
    <col min="12546" max="12547" width="15.5" style="285" customWidth="1"/>
    <col min="12548" max="12548" width="11.5" style="285" customWidth="1"/>
    <col min="12549" max="12549" width="13" style="285" customWidth="1"/>
    <col min="12550" max="12551" width="14" style="285" customWidth="1"/>
    <col min="12552" max="12552" width="13.33203125" style="285" customWidth="1"/>
    <col min="12553" max="12553" width="14.6640625" style="285" customWidth="1"/>
    <col min="12554" max="12798" width="9.33203125" style="285"/>
    <col min="12799" max="12799" width="6.6640625" style="285" customWidth="1"/>
    <col min="12800" max="12800" width="24.6640625" style="285" customWidth="1"/>
    <col min="12801" max="12801" width="13" style="285" customWidth="1"/>
    <col min="12802" max="12803" width="15.5" style="285" customWidth="1"/>
    <col min="12804" max="12804" width="11.5" style="285" customWidth="1"/>
    <col min="12805" max="12805" width="13" style="285" customWidth="1"/>
    <col min="12806" max="12807" width="14" style="285" customWidth="1"/>
    <col min="12808" max="12808" width="13.33203125" style="285" customWidth="1"/>
    <col min="12809" max="12809" width="14.6640625" style="285" customWidth="1"/>
    <col min="12810" max="13054" width="9.33203125" style="285"/>
    <col min="13055" max="13055" width="6.6640625" style="285" customWidth="1"/>
    <col min="13056" max="13056" width="24.6640625" style="285" customWidth="1"/>
    <col min="13057" max="13057" width="13" style="285" customWidth="1"/>
    <col min="13058" max="13059" width="15.5" style="285" customWidth="1"/>
    <col min="13060" max="13060" width="11.5" style="285" customWidth="1"/>
    <col min="13061" max="13061" width="13" style="285" customWidth="1"/>
    <col min="13062" max="13063" width="14" style="285" customWidth="1"/>
    <col min="13064" max="13064" width="13.33203125" style="285" customWidth="1"/>
    <col min="13065" max="13065" width="14.6640625" style="285" customWidth="1"/>
    <col min="13066" max="13310" width="9.33203125" style="285"/>
    <col min="13311" max="13311" width="6.6640625" style="285" customWidth="1"/>
    <col min="13312" max="13312" width="24.6640625" style="285" customWidth="1"/>
    <col min="13313" max="13313" width="13" style="285" customWidth="1"/>
    <col min="13314" max="13315" width="15.5" style="285" customWidth="1"/>
    <col min="13316" max="13316" width="11.5" style="285" customWidth="1"/>
    <col min="13317" max="13317" width="13" style="285" customWidth="1"/>
    <col min="13318" max="13319" width="14" style="285" customWidth="1"/>
    <col min="13320" max="13320" width="13.33203125" style="285" customWidth="1"/>
    <col min="13321" max="13321" width="14.6640625" style="285" customWidth="1"/>
    <col min="13322" max="13566" width="9.33203125" style="285"/>
    <col min="13567" max="13567" width="6.6640625" style="285" customWidth="1"/>
    <col min="13568" max="13568" width="24.6640625" style="285" customWidth="1"/>
    <col min="13569" max="13569" width="13" style="285" customWidth="1"/>
    <col min="13570" max="13571" width="15.5" style="285" customWidth="1"/>
    <col min="13572" max="13572" width="11.5" style="285" customWidth="1"/>
    <col min="13573" max="13573" width="13" style="285" customWidth="1"/>
    <col min="13574" max="13575" width="14" style="285" customWidth="1"/>
    <col min="13576" max="13576" width="13.33203125" style="285" customWidth="1"/>
    <col min="13577" max="13577" width="14.6640625" style="285" customWidth="1"/>
    <col min="13578" max="13822" width="9.33203125" style="285"/>
    <col min="13823" max="13823" width="6.6640625" style="285" customWidth="1"/>
    <col min="13824" max="13824" width="24.6640625" style="285" customWidth="1"/>
    <col min="13825" max="13825" width="13" style="285" customWidth="1"/>
    <col min="13826" max="13827" width="15.5" style="285" customWidth="1"/>
    <col min="13828" max="13828" width="11.5" style="285" customWidth="1"/>
    <col min="13829" max="13829" width="13" style="285" customWidth="1"/>
    <col min="13830" max="13831" width="14" style="285" customWidth="1"/>
    <col min="13832" max="13832" width="13.33203125" style="285" customWidth="1"/>
    <col min="13833" max="13833" width="14.6640625" style="285" customWidth="1"/>
    <col min="13834" max="14078" width="9.33203125" style="285"/>
    <col min="14079" max="14079" width="6.6640625" style="285" customWidth="1"/>
    <col min="14080" max="14080" width="24.6640625" style="285" customWidth="1"/>
    <col min="14081" max="14081" width="13" style="285" customWidth="1"/>
    <col min="14082" max="14083" width="15.5" style="285" customWidth="1"/>
    <col min="14084" max="14084" width="11.5" style="285" customWidth="1"/>
    <col min="14085" max="14085" width="13" style="285" customWidth="1"/>
    <col min="14086" max="14087" width="14" style="285" customWidth="1"/>
    <col min="14088" max="14088" width="13.33203125" style="285" customWidth="1"/>
    <col min="14089" max="14089" width="14.6640625" style="285" customWidth="1"/>
    <col min="14090" max="14334" width="9.33203125" style="285"/>
    <col min="14335" max="14335" width="6.6640625" style="285" customWidth="1"/>
    <col min="14336" max="14336" width="24.6640625" style="285" customWidth="1"/>
    <col min="14337" max="14337" width="13" style="285" customWidth="1"/>
    <col min="14338" max="14339" width="15.5" style="285" customWidth="1"/>
    <col min="14340" max="14340" width="11.5" style="285" customWidth="1"/>
    <col min="14341" max="14341" width="13" style="285" customWidth="1"/>
    <col min="14342" max="14343" width="14" style="285" customWidth="1"/>
    <col min="14344" max="14344" width="13.33203125" style="285" customWidth="1"/>
    <col min="14345" max="14345" width="14.6640625" style="285" customWidth="1"/>
    <col min="14346" max="14590" width="9.33203125" style="285"/>
    <col min="14591" max="14591" width="6.6640625" style="285" customWidth="1"/>
    <col min="14592" max="14592" width="24.6640625" style="285" customWidth="1"/>
    <col min="14593" max="14593" width="13" style="285" customWidth="1"/>
    <col min="14594" max="14595" width="15.5" style="285" customWidth="1"/>
    <col min="14596" max="14596" width="11.5" style="285" customWidth="1"/>
    <col min="14597" max="14597" width="13" style="285" customWidth="1"/>
    <col min="14598" max="14599" width="14" style="285" customWidth="1"/>
    <col min="14600" max="14600" width="13.33203125" style="285" customWidth="1"/>
    <col min="14601" max="14601" width="14.6640625" style="285" customWidth="1"/>
    <col min="14602" max="14846" width="9.33203125" style="285"/>
    <col min="14847" max="14847" width="6.6640625" style="285" customWidth="1"/>
    <col min="14848" max="14848" width="24.6640625" style="285" customWidth="1"/>
    <col min="14849" max="14849" width="13" style="285" customWidth="1"/>
    <col min="14850" max="14851" width="15.5" style="285" customWidth="1"/>
    <col min="14852" max="14852" width="11.5" style="285" customWidth="1"/>
    <col min="14853" max="14853" width="13" style="285" customWidth="1"/>
    <col min="14854" max="14855" width="14" style="285" customWidth="1"/>
    <col min="14856" max="14856" width="13.33203125" style="285" customWidth="1"/>
    <col min="14857" max="14857" width="14.6640625" style="285" customWidth="1"/>
    <col min="14858" max="15102" width="9.33203125" style="285"/>
    <col min="15103" max="15103" width="6.6640625" style="285" customWidth="1"/>
    <col min="15104" max="15104" width="24.6640625" style="285" customWidth="1"/>
    <col min="15105" max="15105" width="13" style="285" customWidth="1"/>
    <col min="15106" max="15107" width="15.5" style="285" customWidth="1"/>
    <col min="15108" max="15108" width="11.5" style="285" customWidth="1"/>
    <col min="15109" max="15109" width="13" style="285" customWidth="1"/>
    <col min="15110" max="15111" width="14" style="285" customWidth="1"/>
    <col min="15112" max="15112" width="13.33203125" style="285" customWidth="1"/>
    <col min="15113" max="15113" width="14.6640625" style="285" customWidth="1"/>
    <col min="15114" max="15358" width="9.33203125" style="285"/>
    <col min="15359" max="15359" width="6.6640625" style="285" customWidth="1"/>
    <col min="15360" max="15360" width="24.6640625" style="285" customWidth="1"/>
    <col min="15361" max="15361" width="13" style="285" customWidth="1"/>
    <col min="15362" max="15363" width="15.5" style="285" customWidth="1"/>
    <col min="15364" max="15364" width="11.5" style="285" customWidth="1"/>
    <col min="15365" max="15365" width="13" style="285" customWidth="1"/>
    <col min="15366" max="15367" width="14" style="285" customWidth="1"/>
    <col min="15368" max="15368" width="13.33203125" style="285" customWidth="1"/>
    <col min="15369" max="15369" width="14.6640625" style="285" customWidth="1"/>
    <col min="15370" max="15614" width="9.33203125" style="285"/>
    <col min="15615" max="15615" width="6.6640625" style="285" customWidth="1"/>
    <col min="15616" max="15616" width="24.6640625" style="285" customWidth="1"/>
    <col min="15617" max="15617" width="13" style="285" customWidth="1"/>
    <col min="15618" max="15619" width="15.5" style="285" customWidth="1"/>
    <col min="15620" max="15620" width="11.5" style="285" customWidth="1"/>
    <col min="15621" max="15621" width="13" style="285" customWidth="1"/>
    <col min="15622" max="15623" width="14" style="285" customWidth="1"/>
    <col min="15624" max="15624" width="13.33203125" style="285" customWidth="1"/>
    <col min="15625" max="15625" width="14.6640625" style="285" customWidth="1"/>
    <col min="15626" max="15870" width="9.33203125" style="285"/>
    <col min="15871" max="15871" width="6.6640625" style="285" customWidth="1"/>
    <col min="15872" max="15872" width="24.6640625" style="285" customWidth="1"/>
    <col min="15873" max="15873" width="13" style="285" customWidth="1"/>
    <col min="15874" max="15875" width="15.5" style="285" customWidth="1"/>
    <col min="15876" max="15876" width="11.5" style="285" customWidth="1"/>
    <col min="15877" max="15877" width="13" style="285" customWidth="1"/>
    <col min="15878" max="15879" width="14" style="285" customWidth="1"/>
    <col min="15880" max="15880" width="13.33203125" style="285" customWidth="1"/>
    <col min="15881" max="15881" width="14.6640625" style="285" customWidth="1"/>
    <col min="15882" max="16126" width="9.33203125" style="285"/>
    <col min="16127" max="16127" width="6.6640625" style="285" customWidth="1"/>
    <col min="16128" max="16128" width="24.6640625" style="285" customWidth="1"/>
    <col min="16129" max="16129" width="13" style="285" customWidth="1"/>
    <col min="16130" max="16131" width="15.5" style="285" customWidth="1"/>
    <col min="16132" max="16132" width="11.5" style="285" customWidth="1"/>
    <col min="16133" max="16133" width="13" style="285" customWidth="1"/>
    <col min="16134" max="16135" width="14" style="285" customWidth="1"/>
    <col min="16136" max="16136" width="13.33203125" style="285" customWidth="1"/>
    <col min="16137" max="16137" width="14.6640625" style="285" customWidth="1"/>
    <col min="16138" max="16384" width="9.33203125" style="285"/>
  </cols>
  <sheetData>
    <row r="1" spans="1:9" ht="44.25" customHeight="1">
      <c r="A1" s="1257" t="s">
        <v>729</v>
      </c>
      <c r="B1" s="1257"/>
      <c r="C1" s="1257"/>
      <c r="D1" s="1257"/>
      <c r="E1" s="1257"/>
      <c r="F1" s="1257"/>
      <c r="G1" s="1257"/>
      <c r="H1" s="1257"/>
      <c r="I1" s="787"/>
    </row>
    <row r="2" spans="1:9" ht="15">
      <c r="A2" s="286"/>
      <c r="B2" s="287"/>
      <c r="C2" s="287"/>
      <c r="D2" s="288"/>
      <c r="E2" s="289"/>
      <c r="F2" s="289"/>
      <c r="G2" s="289"/>
    </row>
    <row r="3" spans="1:9" ht="21" customHeight="1">
      <c r="A3" s="293"/>
      <c r="B3" s="294"/>
      <c r="C3" s="294"/>
      <c r="D3" s="295"/>
      <c r="E3" s="1277" t="s">
        <v>1</v>
      </c>
      <c r="F3" s="1277"/>
      <c r="G3" s="1277"/>
      <c r="H3" s="1277"/>
    </row>
    <row r="4" spans="1:9" ht="42" customHeight="1">
      <c r="A4" s="1264" t="s">
        <v>433</v>
      </c>
      <c r="B4" s="1264"/>
      <c r="C4" s="1275" t="s">
        <v>434</v>
      </c>
      <c r="D4" s="1265"/>
      <c r="E4" s="1266" t="s">
        <v>529</v>
      </c>
      <c r="F4" s="1276" t="s">
        <v>731</v>
      </c>
      <c r="G4" s="1276" t="s">
        <v>740</v>
      </c>
      <c r="H4" s="1256" t="s">
        <v>730</v>
      </c>
    </row>
    <row r="5" spans="1:9" ht="42" customHeight="1">
      <c r="A5" s="1264"/>
      <c r="B5" s="1264"/>
      <c r="C5" s="1275"/>
      <c r="D5" s="1265"/>
      <c r="E5" s="1267"/>
      <c r="F5" s="1276"/>
      <c r="G5" s="1276"/>
      <c r="H5" s="1256"/>
    </row>
    <row r="6" spans="1:9" ht="15">
      <c r="A6" s="1259" t="s">
        <v>673</v>
      </c>
      <c r="B6" s="1259"/>
      <c r="C6" s="1238" t="s">
        <v>644</v>
      </c>
      <c r="D6" s="778" t="s">
        <v>678</v>
      </c>
      <c r="E6" s="910">
        <v>17992536</v>
      </c>
      <c r="F6" s="911">
        <v>158808</v>
      </c>
      <c r="G6" s="1137">
        <v>0</v>
      </c>
      <c r="H6" s="905">
        <f t="shared" ref="H6:H12" si="0">SUM(E6:F6)</f>
        <v>18151344</v>
      </c>
    </row>
    <row r="7" spans="1:9" s="304" customFormat="1" ht="15">
      <c r="A7" s="1259"/>
      <c r="B7" s="1259"/>
      <c r="C7" s="1239"/>
      <c r="D7" s="779" t="s">
        <v>679</v>
      </c>
      <c r="E7" s="912">
        <v>17992536</v>
      </c>
      <c r="F7" s="913">
        <v>158808</v>
      </c>
      <c r="G7" s="1138">
        <v>0</v>
      </c>
      <c r="H7" s="906">
        <f t="shared" si="0"/>
        <v>18151344</v>
      </c>
    </row>
    <row r="8" spans="1:9">
      <c r="A8" s="1259"/>
      <c r="B8" s="1259"/>
      <c r="C8" s="1240"/>
      <c r="D8" s="780" t="s">
        <v>680</v>
      </c>
      <c r="E8" s="914">
        <v>0</v>
      </c>
      <c r="F8" s="915">
        <v>0</v>
      </c>
      <c r="G8" s="1139">
        <v>0</v>
      </c>
      <c r="H8" s="907">
        <f t="shared" si="0"/>
        <v>0</v>
      </c>
    </row>
    <row r="9" spans="1:9" ht="15">
      <c r="A9" s="1259" t="s">
        <v>681</v>
      </c>
      <c r="B9" s="1259"/>
      <c r="C9" s="1272" t="s">
        <v>661</v>
      </c>
      <c r="D9" s="778" t="s">
        <v>678</v>
      </c>
      <c r="E9" s="910">
        <f>E10-E11</f>
        <v>-14492536</v>
      </c>
      <c r="F9" s="916">
        <v>-163808</v>
      </c>
      <c r="G9" s="1140">
        <v>0</v>
      </c>
      <c r="H9" s="908">
        <f t="shared" si="0"/>
        <v>-14656344</v>
      </c>
    </row>
    <row r="10" spans="1:9" ht="15">
      <c r="A10" s="1259"/>
      <c r="B10" s="1259"/>
      <c r="C10" s="1273"/>
      <c r="D10" s="779" t="s">
        <v>679</v>
      </c>
      <c r="E10" s="912">
        <v>0</v>
      </c>
      <c r="F10" s="917">
        <v>5000</v>
      </c>
      <c r="G10" s="1141">
        <v>0</v>
      </c>
      <c r="H10" s="909">
        <f t="shared" si="0"/>
        <v>5000</v>
      </c>
    </row>
    <row r="11" spans="1:9">
      <c r="A11" s="1259"/>
      <c r="B11" s="1259"/>
      <c r="C11" s="1274"/>
      <c r="D11" s="780" t="s">
        <v>680</v>
      </c>
      <c r="E11" s="914">
        <v>14492536</v>
      </c>
      <c r="F11" s="915">
        <v>163808</v>
      </c>
      <c r="G11" s="1139">
        <v>0</v>
      </c>
      <c r="H11" s="907">
        <f t="shared" si="0"/>
        <v>14656344</v>
      </c>
    </row>
    <row r="12" spans="1:9" ht="15">
      <c r="A12" s="1259" t="s">
        <v>682</v>
      </c>
      <c r="B12" s="1259"/>
      <c r="C12" s="1272" t="s">
        <v>662</v>
      </c>
      <c r="D12" s="778" t="s">
        <v>678</v>
      </c>
      <c r="E12" s="910">
        <v>0</v>
      </c>
      <c r="F12" s="916">
        <v>0</v>
      </c>
      <c r="G12" s="1140">
        <v>0</v>
      </c>
      <c r="H12" s="908">
        <f t="shared" si="0"/>
        <v>0</v>
      </c>
    </row>
    <row r="13" spans="1:9" ht="15">
      <c r="A13" s="1259"/>
      <c r="B13" s="1259"/>
      <c r="C13" s="1273"/>
      <c r="D13" s="779" t="s">
        <v>679</v>
      </c>
      <c r="E13" s="912">
        <v>0</v>
      </c>
      <c r="F13" s="917">
        <v>0</v>
      </c>
      <c r="G13" s="1141">
        <v>0</v>
      </c>
      <c r="H13" s="909">
        <v>0</v>
      </c>
    </row>
    <row r="14" spans="1:9">
      <c r="A14" s="1259"/>
      <c r="B14" s="1259"/>
      <c r="C14" s="1274"/>
      <c r="D14" s="780" t="s">
        <v>680</v>
      </c>
      <c r="E14" s="914">
        <v>0</v>
      </c>
      <c r="F14" s="915">
        <v>0</v>
      </c>
      <c r="G14" s="1139">
        <v>0</v>
      </c>
      <c r="H14" s="907">
        <v>0</v>
      </c>
    </row>
    <row r="15" spans="1:9" ht="15">
      <c r="A15" s="1259" t="s">
        <v>683</v>
      </c>
      <c r="B15" s="1259"/>
      <c r="C15" s="1272" t="s">
        <v>663</v>
      </c>
      <c r="D15" s="778" t="s">
        <v>678</v>
      </c>
      <c r="E15" s="910">
        <f>E16-E17</f>
        <v>-3500000</v>
      </c>
      <c r="F15" s="916">
        <v>0</v>
      </c>
      <c r="G15" s="1140">
        <v>0</v>
      </c>
      <c r="H15" s="908">
        <v>-3500000</v>
      </c>
    </row>
    <row r="16" spans="1:9" ht="15">
      <c r="A16" s="1259"/>
      <c r="B16" s="1259"/>
      <c r="C16" s="1273"/>
      <c r="D16" s="779" t="s">
        <v>679</v>
      </c>
      <c r="E16" s="912">
        <v>0</v>
      </c>
      <c r="F16" s="917">
        <v>0</v>
      </c>
      <c r="G16" s="1141">
        <v>0</v>
      </c>
      <c r="H16" s="909">
        <v>0</v>
      </c>
    </row>
    <row r="17" spans="1:8">
      <c r="A17" s="1259"/>
      <c r="B17" s="1259"/>
      <c r="C17" s="1274"/>
      <c r="D17" s="780" t="s">
        <v>680</v>
      </c>
      <c r="E17" s="914">
        <v>3500000</v>
      </c>
      <c r="F17" s="915">
        <v>0</v>
      </c>
      <c r="G17" s="1139">
        <v>0</v>
      </c>
      <c r="H17" s="907">
        <v>3500000</v>
      </c>
    </row>
    <row r="18" spans="1:8" ht="15">
      <c r="A18" s="1259" t="s">
        <v>684</v>
      </c>
      <c r="B18" s="1259"/>
      <c r="C18" s="1272" t="s">
        <v>664</v>
      </c>
      <c r="D18" s="778" t="s">
        <v>678</v>
      </c>
      <c r="E18" s="910">
        <f>E19-E20</f>
        <v>0</v>
      </c>
      <c r="F18" s="916">
        <v>0</v>
      </c>
      <c r="G18" s="1140">
        <v>0</v>
      </c>
      <c r="H18" s="908">
        <v>0</v>
      </c>
    </row>
    <row r="19" spans="1:8" ht="15">
      <c r="A19" s="1259"/>
      <c r="B19" s="1259"/>
      <c r="C19" s="1273"/>
      <c r="D19" s="779" t="s">
        <v>679</v>
      </c>
      <c r="E19" s="912">
        <v>0</v>
      </c>
      <c r="F19" s="917">
        <v>0</v>
      </c>
      <c r="G19" s="1141">
        <v>0</v>
      </c>
      <c r="H19" s="909">
        <v>0</v>
      </c>
    </row>
    <row r="20" spans="1:8">
      <c r="A20" s="1259"/>
      <c r="B20" s="1259"/>
      <c r="C20" s="1274"/>
      <c r="D20" s="780" t="s">
        <v>680</v>
      </c>
      <c r="E20" s="914">
        <v>0</v>
      </c>
      <c r="F20" s="915">
        <v>0</v>
      </c>
      <c r="G20" s="1139">
        <v>0</v>
      </c>
      <c r="H20" s="907">
        <v>0</v>
      </c>
    </row>
    <row r="21" spans="1:8" ht="15">
      <c r="A21" s="1278" t="s">
        <v>397</v>
      </c>
      <c r="B21" s="1278"/>
      <c r="C21" s="1273"/>
      <c r="D21" s="781" t="s">
        <v>678</v>
      </c>
      <c r="E21" s="918">
        <f>E22-E23</f>
        <v>0</v>
      </c>
      <c r="F21" s="916">
        <v>0</v>
      </c>
      <c r="G21" s="1140">
        <v>0</v>
      </c>
      <c r="H21" s="908">
        <v>0</v>
      </c>
    </row>
    <row r="22" spans="1:8" ht="15">
      <c r="A22" s="1278"/>
      <c r="B22" s="1278"/>
      <c r="C22" s="1273"/>
      <c r="D22" s="779" t="s">
        <v>679</v>
      </c>
      <c r="E22" s="912">
        <f>E7+E10+E13+E16+E19</f>
        <v>17992536</v>
      </c>
      <c r="F22" s="917">
        <f>SUM(F7,F10)</f>
        <v>163808</v>
      </c>
      <c r="G22" s="1141">
        <v>0</v>
      </c>
      <c r="H22" s="909">
        <f>SUM(E22:F22)</f>
        <v>18156344</v>
      </c>
    </row>
    <row r="23" spans="1:8">
      <c r="A23" s="1278"/>
      <c r="B23" s="1278"/>
      <c r="C23" s="1274"/>
      <c r="D23" s="780" t="s">
        <v>680</v>
      </c>
      <c r="E23" s="914">
        <f>E8+E11+E14+E17+E20</f>
        <v>17992536</v>
      </c>
      <c r="F23" s="915">
        <f>SUM(F22)</f>
        <v>163808</v>
      </c>
      <c r="G23" s="1139">
        <v>0</v>
      </c>
      <c r="H23" s="907">
        <f>SUM(E23:F23)</f>
        <v>18156344</v>
      </c>
    </row>
  </sheetData>
  <mergeCells count="21">
    <mergeCell ref="E3:H3"/>
    <mergeCell ref="A1:H1"/>
    <mergeCell ref="A21:B23"/>
    <mergeCell ref="C21:C23"/>
    <mergeCell ref="A15:B17"/>
    <mergeCell ref="C15:C17"/>
    <mergeCell ref="A18:B20"/>
    <mergeCell ref="C18:C20"/>
    <mergeCell ref="D4:D5"/>
    <mergeCell ref="E4:E5"/>
    <mergeCell ref="A12:B14"/>
    <mergeCell ref="C12:C14"/>
    <mergeCell ref="A6:B8"/>
    <mergeCell ref="C6:C8"/>
    <mergeCell ref="A9:B11"/>
    <mergeCell ref="G4:G5"/>
    <mergeCell ref="C9:C11"/>
    <mergeCell ref="A4:B5"/>
    <mergeCell ref="C4:C5"/>
    <mergeCell ref="F4:F5"/>
    <mergeCell ref="H4:H5"/>
  </mergeCells>
  <printOptions horizontalCentered="1"/>
  <pageMargins left="0.39370078740157483" right="0.70866141732283472" top="0.98425196850393704" bottom="0.74803149606299213" header="0.70866141732283472" footer="0.31496062992125984"/>
  <pageSetup paperSize="9" orientation="landscape" r:id="rId1"/>
  <headerFooter>
    <oddHeader>&amp;R&amp;"Times New Roman CE,Félkövér dőlt"&amp;11 10.1. melléklet az /2020. (.)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view="pageLayout" topLeftCell="B13" workbookViewId="0">
      <selection activeCell="C23" sqref="C23"/>
    </sheetView>
  </sheetViews>
  <sheetFormatPr defaultRowHeight="15.75"/>
  <cols>
    <col min="1" max="1" width="5.5" style="396" customWidth="1"/>
    <col min="2" max="2" width="28.83203125" style="395" customWidth="1"/>
    <col min="3" max="14" width="11.33203125" style="395" customWidth="1"/>
    <col min="15" max="15" width="11.33203125" style="396" customWidth="1"/>
    <col min="16" max="256" width="9.33203125" style="395"/>
    <col min="257" max="257" width="5.5" style="395" customWidth="1"/>
    <col min="258" max="258" width="28.83203125" style="395" customWidth="1"/>
    <col min="259" max="271" width="11.33203125" style="395" customWidth="1"/>
    <col min="272" max="512" width="9.33203125" style="395"/>
    <col min="513" max="513" width="5.5" style="395" customWidth="1"/>
    <col min="514" max="514" width="28.83203125" style="395" customWidth="1"/>
    <col min="515" max="527" width="11.33203125" style="395" customWidth="1"/>
    <col min="528" max="768" width="9.33203125" style="395"/>
    <col min="769" max="769" width="5.5" style="395" customWidth="1"/>
    <col min="770" max="770" width="28.83203125" style="395" customWidth="1"/>
    <col min="771" max="783" width="11.33203125" style="395" customWidth="1"/>
    <col min="784" max="1024" width="9.33203125" style="395"/>
    <col min="1025" max="1025" width="5.5" style="395" customWidth="1"/>
    <col min="1026" max="1026" width="28.83203125" style="395" customWidth="1"/>
    <col min="1027" max="1039" width="11.33203125" style="395" customWidth="1"/>
    <col min="1040" max="1280" width="9.33203125" style="395"/>
    <col min="1281" max="1281" width="5.5" style="395" customWidth="1"/>
    <col min="1282" max="1282" width="28.83203125" style="395" customWidth="1"/>
    <col min="1283" max="1295" width="11.33203125" style="395" customWidth="1"/>
    <col min="1296" max="1536" width="9.33203125" style="395"/>
    <col min="1537" max="1537" width="5.5" style="395" customWidth="1"/>
    <col min="1538" max="1538" width="28.83203125" style="395" customWidth="1"/>
    <col min="1539" max="1551" width="11.33203125" style="395" customWidth="1"/>
    <col min="1552" max="1792" width="9.33203125" style="395"/>
    <col min="1793" max="1793" width="5.5" style="395" customWidth="1"/>
    <col min="1794" max="1794" width="28.83203125" style="395" customWidth="1"/>
    <col min="1795" max="1807" width="11.33203125" style="395" customWidth="1"/>
    <col min="1808" max="2048" width="9.33203125" style="395"/>
    <col min="2049" max="2049" width="5.5" style="395" customWidth="1"/>
    <col min="2050" max="2050" width="28.83203125" style="395" customWidth="1"/>
    <col min="2051" max="2063" width="11.33203125" style="395" customWidth="1"/>
    <col min="2064" max="2304" width="9.33203125" style="395"/>
    <col min="2305" max="2305" width="5.5" style="395" customWidth="1"/>
    <col min="2306" max="2306" width="28.83203125" style="395" customWidth="1"/>
    <col min="2307" max="2319" width="11.33203125" style="395" customWidth="1"/>
    <col min="2320" max="2560" width="9.33203125" style="395"/>
    <col min="2561" max="2561" width="5.5" style="395" customWidth="1"/>
    <col min="2562" max="2562" width="28.83203125" style="395" customWidth="1"/>
    <col min="2563" max="2575" width="11.33203125" style="395" customWidth="1"/>
    <col min="2576" max="2816" width="9.33203125" style="395"/>
    <col min="2817" max="2817" width="5.5" style="395" customWidth="1"/>
    <col min="2818" max="2818" width="28.83203125" style="395" customWidth="1"/>
    <col min="2819" max="2831" width="11.33203125" style="395" customWidth="1"/>
    <col min="2832" max="3072" width="9.33203125" style="395"/>
    <col min="3073" max="3073" width="5.5" style="395" customWidth="1"/>
    <col min="3074" max="3074" width="28.83203125" style="395" customWidth="1"/>
    <col min="3075" max="3087" width="11.33203125" style="395" customWidth="1"/>
    <col min="3088" max="3328" width="9.33203125" style="395"/>
    <col min="3329" max="3329" width="5.5" style="395" customWidth="1"/>
    <col min="3330" max="3330" width="28.83203125" style="395" customWidth="1"/>
    <col min="3331" max="3343" width="11.33203125" style="395" customWidth="1"/>
    <col min="3344" max="3584" width="9.33203125" style="395"/>
    <col min="3585" max="3585" width="5.5" style="395" customWidth="1"/>
    <col min="3586" max="3586" width="28.83203125" style="395" customWidth="1"/>
    <col min="3587" max="3599" width="11.33203125" style="395" customWidth="1"/>
    <col min="3600" max="3840" width="9.33203125" style="395"/>
    <col min="3841" max="3841" width="5.5" style="395" customWidth="1"/>
    <col min="3842" max="3842" width="28.83203125" style="395" customWidth="1"/>
    <col min="3843" max="3855" width="11.33203125" style="395" customWidth="1"/>
    <col min="3856" max="4096" width="9.33203125" style="395"/>
    <col min="4097" max="4097" width="5.5" style="395" customWidth="1"/>
    <col min="4098" max="4098" width="28.83203125" style="395" customWidth="1"/>
    <col min="4099" max="4111" width="11.33203125" style="395" customWidth="1"/>
    <col min="4112" max="4352" width="9.33203125" style="395"/>
    <col min="4353" max="4353" width="5.5" style="395" customWidth="1"/>
    <col min="4354" max="4354" width="28.83203125" style="395" customWidth="1"/>
    <col min="4355" max="4367" width="11.33203125" style="395" customWidth="1"/>
    <col min="4368" max="4608" width="9.33203125" style="395"/>
    <col min="4609" max="4609" width="5.5" style="395" customWidth="1"/>
    <col min="4610" max="4610" width="28.83203125" style="395" customWidth="1"/>
    <col min="4611" max="4623" width="11.33203125" style="395" customWidth="1"/>
    <col min="4624" max="4864" width="9.33203125" style="395"/>
    <col min="4865" max="4865" width="5.5" style="395" customWidth="1"/>
    <col min="4866" max="4866" width="28.83203125" style="395" customWidth="1"/>
    <col min="4867" max="4879" width="11.33203125" style="395" customWidth="1"/>
    <col min="4880" max="5120" width="9.33203125" style="395"/>
    <col min="5121" max="5121" width="5.5" style="395" customWidth="1"/>
    <col min="5122" max="5122" width="28.83203125" style="395" customWidth="1"/>
    <col min="5123" max="5135" width="11.33203125" style="395" customWidth="1"/>
    <col min="5136" max="5376" width="9.33203125" style="395"/>
    <col min="5377" max="5377" width="5.5" style="395" customWidth="1"/>
    <col min="5378" max="5378" width="28.83203125" style="395" customWidth="1"/>
    <col min="5379" max="5391" width="11.33203125" style="395" customWidth="1"/>
    <col min="5392" max="5632" width="9.33203125" style="395"/>
    <col min="5633" max="5633" width="5.5" style="395" customWidth="1"/>
    <col min="5634" max="5634" width="28.83203125" style="395" customWidth="1"/>
    <col min="5635" max="5647" width="11.33203125" style="395" customWidth="1"/>
    <col min="5648" max="5888" width="9.33203125" style="395"/>
    <col min="5889" max="5889" width="5.5" style="395" customWidth="1"/>
    <col min="5890" max="5890" width="28.83203125" style="395" customWidth="1"/>
    <col min="5891" max="5903" width="11.33203125" style="395" customWidth="1"/>
    <col min="5904" max="6144" width="9.33203125" style="395"/>
    <col min="6145" max="6145" width="5.5" style="395" customWidth="1"/>
    <col min="6146" max="6146" width="28.83203125" style="395" customWidth="1"/>
    <col min="6147" max="6159" width="11.33203125" style="395" customWidth="1"/>
    <col min="6160" max="6400" width="9.33203125" style="395"/>
    <col min="6401" max="6401" width="5.5" style="395" customWidth="1"/>
    <col min="6402" max="6402" width="28.83203125" style="395" customWidth="1"/>
    <col min="6403" max="6415" width="11.33203125" style="395" customWidth="1"/>
    <col min="6416" max="6656" width="9.33203125" style="395"/>
    <col min="6657" max="6657" width="5.5" style="395" customWidth="1"/>
    <col min="6658" max="6658" width="28.83203125" style="395" customWidth="1"/>
    <col min="6659" max="6671" width="11.33203125" style="395" customWidth="1"/>
    <col min="6672" max="6912" width="9.33203125" style="395"/>
    <col min="6913" max="6913" width="5.5" style="395" customWidth="1"/>
    <col min="6914" max="6914" width="28.83203125" style="395" customWidth="1"/>
    <col min="6915" max="6927" width="11.33203125" style="395" customWidth="1"/>
    <col min="6928" max="7168" width="9.33203125" style="395"/>
    <col min="7169" max="7169" width="5.5" style="395" customWidth="1"/>
    <col min="7170" max="7170" width="28.83203125" style="395" customWidth="1"/>
    <col min="7171" max="7183" width="11.33203125" style="395" customWidth="1"/>
    <col min="7184" max="7424" width="9.33203125" style="395"/>
    <col min="7425" max="7425" width="5.5" style="395" customWidth="1"/>
    <col min="7426" max="7426" width="28.83203125" style="395" customWidth="1"/>
    <col min="7427" max="7439" width="11.33203125" style="395" customWidth="1"/>
    <col min="7440" max="7680" width="9.33203125" style="395"/>
    <col min="7681" max="7681" width="5.5" style="395" customWidth="1"/>
    <col min="7682" max="7682" width="28.83203125" style="395" customWidth="1"/>
    <col min="7683" max="7695" width="11.33203125" style="395" customWidth="1"/>
    <col min="7696" max="7936" width="9.33203125" style="395"/>
    <col min="7937" max="7937" width="5.5" style="395" customWidth="1"/>
    <col min="7938" max="7938" width="28.83203125" style="395" customWidth="1"/>
    <col min="7939" max="7951" width="11.33203125" style="395" customWidth="1"/>
    <col min="7952" max="8192" width="9.33203125" style="395"/>
    <col min="8193" max="8193" width="5.5" style="395" customWidth="1"/>
    <col min="8194" max="8194" width="28.83203125" style="395" customWidth="1"/>
    <col min="8195" max="8207" width="11.33203125" style="395" customWidth="1"/>
    <col min="8208" max="8448" width="9.33203125" style="395"/>
    <col min="8449" max="8449" width="5.5" style="395" customWidth="1"/>
    <col min="8450" max="8450" width="28.83203125" style="395" customWidth="1"/>
    <col min="8451" max="8463" width="11.33203125" style="395" customWidth="1"/>
    <col min="8464" max="8704" width="9.33203125" style="395"/>
    <col min="8705" max="8705" width="5.5" style="395" customWidth="1"/>
    <col min="8706" max="8706" width="28.83203125" style="395" customWidth="1"/>
    <col min="8707" max="8719" width="11.33203125" style="395" customWidth="1"/>
    <col min="8720" max="8960" width="9.33203125" style="395"/>
    <col min="8961" max="8961" width="5.5" style="395" customWidth="1"/>
    <col min="8962" max="8962" width="28.83203125" style="395" customWidth="1"/>
    <col min="8963" max="8975" width="11.33203125" style="395" customWidth="1"/>
    <col min="8976" max="9216" width="9.33203125" style="395"/>
    <col min="9217" max="9217" width="5.5" style="395" customWidth="1"/>
    <col min="9218" max="9218" width="28.83203125" style="395" customWidth="1"/>
    <col min="9219" max="9231" width="11.33203125" style="395" customWidth="1"/>
    <col min="9232" max="9472" width="9.33203125" style="395"/>
    <col min="9473" max="9473" width="5.5" style="395" customWidth="1"/>
    <col min="9474" max="9474" width="28.83203125" style="395" customWidth="1"/>
    <col min="9475" max="9487" width="11.33203125" style="395" customWidth="1"/>
    <col min="9488" max="9728" width="9.33203125" style="395"/>
    <col min="9729" max="9729" width="5.5" style="395" customWidth="1"/>
    <col min="9730" max="9730" width="28.83203125" style="395" customWidth="1"/>
    <col min="9731" max="9743" width="11.33203125" style="395" customWidth="1"/>
    <col min="9744" max="9984" width="9.33203125" style="395"/>
    <col min="9985" max="9985" width="5.5" style="395" customWidth="1"/>
    <col min="9986" max="9986" width="28.83203125" style="395" customWidth="1"/>
    <col min="9987" max="9999" width="11.33203125" style="395" customWidth="1"/>
    <col min="10000" max="10240" width="9.33203125" style="395"/>
    <col min="10241" max="10241" width="5.5" style="395" customWidth="1"/>
    <col min="10242" max="10242" width="28.83203125" style="395" customWidth="1"/>
    <col min="10243" max="10255" width="11.33203125" style="395" customWidth="1"/>
    <col min="10256" max="10496" width="9.33203125" style="395"/>
    <col min="10497" max="10497" width="5.5" style="395" customWidth="1"/>
    <col min="10498" max="10498" width="28.83203125" style="395" customWidth="1"/>
    <col min="10499" max="10511" width="11.33203125" style="395" customWidth="1"/>
    <col min="10512" max="10752" width="9.33203125" style="395"/>
    <col min="10753" max="10753" width="5.5" style="395" customWidth="1"/>
    <col min="10754" max="10754" width="28.83203125" style="395" customWidth="1"/>
    <col min="10755" max="10767" width="11.33203125" style="395" customWidth="1"/>
    <col min="10768" max="11008" width="9.33203125" style="395"/>
    <col min="11009" max="11009" width="5.5" style="395" customWidth="1"/>
    <col min="11010" max="11010" width="28.83203125" style="395" customWidth="1"/>
    <col min="11011" max="11023" width="11.33203125" style="395" customWidth="1"/>
    <col min="11024" max="11264" width="9.33203125" style="395"/>
    <col min="11265" max="11265" width="5.5" style="395" customWidth="1"/>
    <col min="11266" max="11266" width="28.83203125" style="395" customWidth="1"/>
    <col min="11267" max="11279" width="11.33203125" style="395" customWidth="1"/>
    <col min="11280" max="11520" width="9.33203125" style="395"/>
    <col min="11521" max="11521" width="5.5" style="395" customWidth="1"/>
    <col min="11522" max="11522" width="28.83203125" style="395" customWidth="1"/>
    <col min="11523" max="11535" width="11.33203125" style="395" customWidth="1"/>
    <col min="11536" max="11776" width="9.33203125" style="395"/>
    <col min="11777" max="11777" width="5.5" style="395" customWidth="1"/>
    <col min="11778" max="11778" width="28.83203125" style="395" customWidth="1"/>
    <col min="11779" max="11791" width="11.33203125" style="395" customWidth="1"/>
    <col min="11792" max="12032" width="9.33203125" style="395"/>
    <col min="12033" max="12033" width="5.5" style="395" customWidth="1"/>
    <col min="12034" max="12034" width="28.83203125" style="395" customWidth="1"/>
    <col min="12035" max="12047" width="11.33203125" style="395" customWidth="1"/>
    <col min="12048" max="12288" width="9.33203125" style="395"/>
    <col min="12289" max="12289" width="5.5" style="395" customWidth="1"/>
    <col min="12290" max="12290" width="28.83203125" style="395" customWidth="1"/>
    <col min="12291" max="12303" width="11.33203125" style="395" customWidth="1"/>
    <col min="12304" max="12544" width="9.33203125" style="395"/>
    <col min="12545" max="12545" width="5.5" style="395" customWidth="1"/>
    <col min="12546" max="12546" width="28.83203125" style="395" customWidth="1"/>
    <col min="12547" max="12559" width="11.33203125" style="395" customWidth="1"/>
    <col min="12560" max="12800" width="9.33203125" style="395"/>
    <col min="12801" max="12801" width="5.5" style="395" customWidth="1"/>
    <col min="12802" max="12802" width="28.83203125" style="395" customWidth="1"/>
    <col min="12803" max="12815" width="11.33203125" style="395" customWidth="1"/>
    <col min="12816" max="13056" width="9.33203125" style="395"/>
    <col min="13057" max="13057" width="5.5" style="395" customWidth="1"/>
    <col min="13058" max="13058" width="28.83203125" style="395" customWidth="1"/>
    <col min="13059" max="13071" width="11.33203125" style="395" customWidth="1"/>
    <col min="13072" max="13312" width="9.33203125" style="395"/>
    <col min="13313" max="13313" width="5.5" style="395" customWidth="1"/>
    <col min="13314" max="13314" width="28.83203125" style="395" customWidth="1"/>
    <col min="13315" max="13327" width="11.33203125" style="395" customWidth="1"/>
    <col min="13328" max="13568" width="9.33203125" style="395"/>
    <col min="13569" max="13569" width="5.5" style="395" customWidth="1"/>
    <col min="13570" max="13570" width="28.83203125" style="395" customWidth="1"/>
    <col min="13571" max="13583" width="11.33203125" style="395" customWidth="1"/>
    <col min="13584" max="13824" width="9.33203125" style="395"/>
    <col min="13825" max="13825" width="5.5" style="395" customWidth="1"/>
    <col min="13826" max="13826" width="28.83203125" style="395" customWidth="1"/>
    <col min="13827" max="13839" width="11.33203125" style="395" customWidth="1"/>
    <col min="13840" max="14080" width="9.33203125" style="395"/>
    <col min="14081" max="14081" width="5.5" style="395" customWidth="1"/>
    <col min="14082" max="14082" width="28.83203125" style="395" customWidth="1"/>
    <col min="14083" max="14095" width="11.33203125" style="395" customWidth="1"/>
    <col min="14096" max="14336" width="9.33203125" style="395"/>
    <col min="14337" max="14337" width="5.5" style="395" customWidth="1"/>
    <col min="14338" max="14338" width="28.83203125" style="395" customWidth="1"/>
    <col min="14339" max="14351" width="11.33203125" style="395" customWidth="1"/>
    <col min="14352" max="14592" width="9.33203125" style="395"/>
    <col min="14593" max="14593" width="5.5" style="395" customWidth="1"/>
    <col min="14594" max="14594" width="28.83203125" style="395" customWidth="1"/>
    <col min="14595" max="14607" width="11.33203125" style="395" customWidth="1"/>
    <col min="14608" max="14848" width="9.33203125" style="395"/>
    <col min="14849" max="14849" width="5.5" style="395" customWidth="1"/>
    <col min="14850" max="14850" width="28.83203125" style="395" customWidth="1"/>
    <col min="14851" max="14863" width="11.33203125" style="395" customWidth="1"/>
    <col min="14864" max="15104" width="9.33203125" style="395"/>
    <col min="15105" max="15105" width="5.5" style="395" customWidth="1"/>
    <col min="15106" max="15106" width="28.83203125" style="395" customWidth="1"/>
    <col min="15107" max="15119" width="11.33203125" style="395" customWidth="1"/>
    <col min="15120" max="15360" width="9.33203125" style="395"/>
    <col min="15361" max="15361" width="5.5" style="395" customWidth="1"/>
    <col min="15362" max="15362" width="28.83203125" style="395" customWidth="1"/>
    <col min="15363" max="15375" width="11.33203125" style="395" customWidth="1"/>
    <col min="15376" max="15616" width="9.33203125" style="395"/>
    <col min="15617" max="15617" width="5.5" style="395" customWidth="1"/>
    <col min="15618" max="15618" width="28.83203125" style="395" customWidth="1"/>
    <col min="15619" max="15631" width="11.33203125" style="395" customWidth="1"/>
    <col min="15632" max="15872" width="9.33203125" style="395"/>
    <col min="15873" max="15873" width="5.5" style="395" customWidth="1"/>
    <col min="15874" max="15874" width="28.83203125" style="395" customWidth="1"/>
    <col min="15875" max="15887" width="11.33203125" style="395" customWidth="1"/>
    <col min="15888" max="16128" width="9.33203125" style="395"/>
    <col min="16129" max="16129" width="5.5" style="395" customWidth="1"/>
    <col min="16130" max="16130" width="28.83203125" style="395" customWidth="1"/>
    <col min="16131" max="16143" width="11.33203125" style="395" customWidth="1"/>
    <col min="16144" max="16384" width="9.33203125" style="395"/>
  </cols>
  <sheetData>
    <row r="1" spans="1:15" ht="45.75" customHeight="1">
      <c r="A1" s="1279" t="s">
        <v>711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</row>
    <row r="2" spans="1:15" ht="12" customHeight="1">
      <c r="N2" s="397"/>
      <c r="O2" s="398" t="s">
        <v>660</v>
      </c>
    </row>
    <row r="3" spans="1:15" s="396" customFormat="1" ht="31.5" customHeight="1">
      <c r="A3" s="399" t="s">
        <v>396</v>
      </c>
      <c r="B3" s="400" t="s">
        <v>267</v>
      </c>
      <c r="C3" s="400" t="s">
        <v>494</v>
      </c>
      <c r="D3" s="400" t="s">
        <v>495</v>
      </c>
      <c r="E3" s="400" t="s">
        <v>496</v>
      </c>
      <c r="F3" s="400" t="s">
        <v>497</v>
      </c>
      <c r="G3" s="400" t="s">
        <v>498</v>
      </c>
      <c r="H3" s="400" t="s">
        <v>499</v>
      </c>
      <c r="I3" s="400" t="s">
        <v>500</v>
      </c>
      <c r="J3" s="400" t="s">
        <v>501</v>
      </c>
      <c r="K3" s="400" t="s">
        <v>502</v>
      </c>
      <c r="L3" s="400" t="s">
        <v>503</v>
      </c>
      <c r="M3" s="400" t="s">
        <v>504</v>
      </c>
      <c r="N3" s="400" t="s">
        <v>505</v>
      </c>
      <c r="O3" s="401" t="s">
        <v>506</v>
      </c>
    </row>
    <row r="4" spans="1:15" s="403" customFormat="1" ht="21" customHeight="1">
      <c r="A4" s="402" t="s">
        <v>9</v>
      </c>
      <c r="B4" s="1281" t="s">
        <v>265</v>
      </c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2"/>
    </row>
    <row r="5" spans="1:15" s="408" customFormat="1" ht="21" customHeight="1">
      <c r="A5" s="404" t="s">
        <v>12</v>
      </c>
      <c r="B5" s="405" t="s">
        <v>507</v>
      </c>
      <c r="C5" s="406">
        <v>2846207</v>
      </c>
      <c r="D5" s="406">
        <v>2846207</v>
      </c>
      <c r="E5" s="406">
        <v>2846207</v>
      </c>
      <c r="F5" s="406">
        <v>2846207</v>
      </c>
      <c r="G5" s="406">
        <v>2846207</v>
      </c>
      <c r="H5" s="406">
        <v>2846207</v>
      </c>
      <c r="I5" s="406">
        <v>2846207</v>
      </c>
      <c r="J5" s="406">
        <v>2846207</v>
      </c>
      <c r="K5" s="406">
        <v>2846207</v>
      </c>
      <c r="L5" s="406">
        <v>2846206</v>
      </c>
      <c r="M5" s="406">
        <v>2846204</v>
      </c>
      <c r="N5" s="406">
        <v>2846207</v>
      </c>
      <c r="O5" s="407">
        <v>34124480</v>
      </c>
    </row>
    <row r="6" spans="1:15" s="408" customFormat="1" ht="21" customHeight="1">
      <c r="A6" s="409" t="s">
        <v>15</v>
      </c>
      <c r="B6" s="410" t="s">
        <v>508</v>
      </c>
      <c r="C6" s="411">
        <v>2957613</v>
      </c>
      <c r="D6" s="411">
        <v>2957613</v>
      </c>
      <c r="E6" s="411">
        <v>2957613</v>
      </c>
      <c r="F6" s="411">
        <v>2957613</v>
      </c>
      <c r="G6" s="411">
        <v>2957613</v>
      </c>
      <c r="H6" s="411">
        <v>2957613</v>
      </c>
      <c r="I6" s="411">
        <v>2957613</v>
      </c>
      <c r="J6" s="411">
        <v>2957613</v>
      </c>
      <c r="K6" s="411">
        <v>2957613</v>
      </c>
      <c r="L6" s="411">
        <v>2957613</v>
      </c>
      <c r="M6" s="411">
        <v>2957613</v>
      </c>
      <c r="N6" s="411">
        <v>2957614</v>
      </c>
      <c r="O6" s="412">
        <f t="shared" ref="O6:O11" si="0">SUM(C6:N6)</f>
        <v>35491357</v>
      </c>
    </row>
    <row r="7" spans="1:15" s="408" customFormat="1" ht="21" customHeight="1">
      <c r="A7" s="409" t="s">
        <v>18</v>
      </c>
      <c r="B7" s="413" t="s">
        <v>436</v>
      </c>
      <c r="C7" s="411">
        <v>4719650</v>
      </c>
      <c r="D7" s="411">
        <v>4719650</v>
      </c>
      <c r="E7" s="411">
        <v>4719650</v>
      </c>
      <c r="F7" s="411">
        <v>4719650</v>
      </c>
      <c r="G7" s="411">
        <v>4719650</v>
      </c>
      <c r="H7" s="411">
        <v>4719650</v>
      </c>
      <c r="I7" s="411">
        <v>4719650</v>
      </c>
      <c r="J7" s="411">
        <v>4719650</v>
      </c>
      <c r="K7" s="411">
        <v>4719650</v>
      </c>
      <c r="L7" s="411">
        <v>4719650</v>
      </c>
      <c r="M7" s="411">
        <v>4719650</v>
      </c>
      <c r="N7" s="411">
        <v>4719650</v>
      </c>
      <c r="O7" s="412">
        <f t="shared" si="0"/>
        <v>56635800</v>
      </c>
    </row>
    <row r="8" spans="1:15" s="408" customFormat="1" ht="21" customHeight="1">
      <c r="A8" s="409" t="s">
        <v>21</v>
      </c>
      <c r="B8" s="413" t="s">
        <v>437</v>
      </c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2">
        <f t="shared" si="0"/>
        <v>0</v>
      </c>
    </row>
    <row r="9" spans="1:15" s="408" customFormat="1" ht="21" customHeight="1">
      <c r="A9" s="409" t="s">
        <v>24</v>
      </c>
      <c r="B9" s="413" t="s">
        <v>509</v>
      </c>
      <c r="C9" s="411">
        <v>125000</v>
      </c>
      <c r="D9" s="411">
        <v>125000</v>
      </c>
      <c r="E9" s="411">
        <v>125000</v>
      </c>
      <c r="F9" s="411">
        <v>125000</v>
      </c>
      <c r="G9" s="411">
        <v>125000</v>
      </c>
      <c r="H9" s="411">
        <v>125000</v>
      </c>
      <c r="I9" s="411">
        <v>125000</v>
      </c>
      <c r="J9" s="411">
        <v>125000</v>
      </c>
      <c r="K9" s="411">
        <v>125000</v>
      </c>
      <c r="L9" s="411">
        <v>125000</v>
      </c>
      <c r="M9" s="411">
        <v>125000</v>
      </c>
      <c r="N9" s="411">
        <v>125000</v>
      </c>
      <c r="O9" s="412">
        <f t="shared" si="0"/>
        <v>1500000</v>
      </c>
    </row>
    <row r="10" spans="1:15" s="408" customFormat="1" ht="21" customHeight="1">
      <c r="A10" s="409" t="s">
        <v>27</v>
      </c>
      <c r="B10" s="413" t="s">
        <v>510</v>
      </c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2">
        <f t="shared" si="0"/>
        <v>0</v>
      </c>
    </row>
    <row r="11" spans="1:15" s="408" customFormat="1" ht="21" customHeight="1">
      <c r="A11" s="414" t="s">
        <v>30</v>
      </c>
      <c r="B11" s="415" t="s">
        <v>511</v>
      </c>
      <c r="C11" s="416">
        <v>122150042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7">
        <f t="shared" si="0"/>
        <v>122150042</v>
      </c>
    </row>
    <row r="12" spans="1:15" s="403" customFormat="1" ht="21" customHeight="1">
      <c r="A12" s="418" t="s">
        <v>33</v>
      </c>
      <c r="B12" s="419" t="s">
        <v>512</v>
      </c>
      <c r="C12" s="420">
        <f t="shared" ref="C12:N12" si="1">SUM(C5:C11)</f>
        <v>132798512</v>
      </c>
      <c r="D12" s="420">
        <f t="shared" si="1"/>
        <v>10648470</v>
      </c>
      <c r="E12" s="420">
        <f t="shared" si="1"/>
        <v>10648470</v>
      </c>
      <c r="F12" s="420">
        <f t="shared" si="1"/>
        <v>10648470</v>
      </c>
      <c r="G12" s="420">
        <f t="shared" si="1"/>
        <v>10648470</v>
      </c>
      <c r="H12" s="420">
        <f t="shared" si="1"/>
        <v>10648470</v>
      </c>
      <c r="I12" s="420">
        <f t="shared" si="1"/>
        <v>10648470</v>
      </c>
      <c r="J12" s="420">
        <f t="shared" si="1"/>
        <v>10648470</v>
      </c>
      <c r="K12" s="420">
        <f t="shared" si="1"/>
        <v>10648470</v>
      </c>
      <c r="L12" s="420">
        <f t="shared" si="1"/>
        <v>10648469</v>
      </c>
      <c r="M12" s="420">
        <f t="shared" si="1"/>
        <v>10648467</v>
      </c>
      <c r="N12" s="420">
        <f t="shared" si="1"/>
        <v>10648471</v>
      </c>
      <c r="O12" s="421">
        <f>SUM(O5:O11)</f>
        <v>249901679</v>
      </c>
    </row>
    <row r="13" spans="1:15" s="403" customFormat="1" ht="21" customHeight="1">
      <c r="A13" s="402" t="s">
        <v>36</v>
      </c>
      <c r="B13" s="1281" t="s">
        <v>266</v>
      </c>
      <c r="C13" s="1281"/>
      <c r="D13" s="1281"/>
      <c r="E13" s="1281"/>
      <c r="F13" s="1281"/>
      <c r="G13" s="1281"/>
      <c r="H13" s="1281"/>
      <c r="I13" s="1281"/>
      <c r="J13" s="1281"/>
      <c r="K13" s="1281"/>
      <c r="L13" s="1281"/>
      <c r="M13" s="1281"/>
      <c r="N13" s="1281"/>
      <c r="O13" s="1282"/>
    </row>
    <row r="14" spans="1:15" s="408" customFormat="1" ht="21" customHeight="1">
      <c r="A14" s="404" t="s">
        <v>38</v>
      </c>
      <c r="B14" s="405" t="s">
        <v>439</v>
      </c>
      <c r="C14" s="406">
        <v>2698584</v>
      </c>
      <c r="D14" s="406">
        <v>2698584</v>
      </c>
      <c r="E14" s="406">
        <v>2698584</v>
      </c>
      <c r="F14" s="406">
        <v>2698584</v>
      </c>
      <c r="G14" s="406">
        <v>2698584</v>
      </c>
      <c r="H14" s="406">
        <v>2698584</v>
      </c>
      <c r="I14" s="406">
        <v>2698584</v>
      </c>
      <c r="J14" s="406">
        <v>2698584</v>
      </c>
      <c r="K14" s="406">
        <v>2698584</v>
      </c>
      <c r="L14" s="406">
        <v>2698583</v>
      </c>
      <c r="M14" s="406">
        <v>2698584</v>
      </c>
      <c r="N14" s="406">
        <v>2698584</v>
      </c>
      <c r="O14" s="407">
        <f t="shared" ref="O14:O23" si="2">SUM(C14:N14)</f>
        <v>32383007</v>
      </c>
    </row>
    <row r="15" spans="1:15" s="408" customFormat="1" ht="22.5">
      <c r="A15" s="409" t="s">
        <v>40</v>
      </c>
      <c r="B15" s="410" t="s">
        <v>205</v>
      </c>
      <c r="C15" s="411">
        <v>517791</v>
      </c>
      <c r="D15" s="411">
        <v>517791</v>
      </c>
      <c r="E15" s="411">
        <v>517791</v>
      </c>
      <c r="F15" s="411">
        <v>517791</v>
      </c>
      <c r="G15" s="411">
        <v>517791</v>
      </c>
      <c r="H15" s="411">
        <v>517791</v>
      </c>
      <c r="I15" s="411">
        <v>517791</v>
      </c>
      <c r="J15" s="411">
        <v>517791</v>
      </c>
      <c r="K15" s="411">
        <v>517791</v>
      </c>
      <c r="L15" s="411">
        <v>517791</v>
      </c>
      <c r="M15" s="411">
        <v>517790</v>
      </c>
      <c r="N15" s="411">
        <v>517789</v>
      </c>
      <c r="O15" s="412">
        <f t="shared" si="2"/>
        <v>6213489</v>
      </c>
    </row>
    <row r="16" spans="1:15" s="408" customFormat="1" ht="21" customHeight="1">
      <c r="A16" s="409" t="s">
        <v>42</v>
      </c>
      <c r="B16" s="413" t="s">
        <v>207</v>
      </c>
      <c r="C16" s="411">
        <v>5279923</v>
      </c>
      <c r="D16" s="411">
        <v>5279923</v>
      </c>
      <c r="E16" s="411">
        <v>5279923</v>
      </c>
      <c r="F16" s="411">
        <v>5279923</v>
      </c>
      <c r="G16" s="411">
        <v>5279923</v>
      </c>
      <c r="H16" s="411">
        <v>5279923</v>
      </c>
      <c r="I16" s="411">
        <v>5279923</v>
      </c>
      <c r="J16" s="411">
        <v>5279924</v>
      </c>
      <c r="K16" s="411">
        <v>5279926</v>
      </c>
      <c r="L16" s="411">
        <v>5279923</v>
      </c>
      <c r="M16" s="411">
        <v>5279923</v>
      </c>
      <c r="N16" s="411">
        <v>5279923</v>
      </c>
      <c r="O16" s="412">
        <f t="shared" si="2"/>
        <v>63359080</v>
      </c>
    </row>
    <row r="17" spans="1:15" s="408" customFormat="1" ht="21" customHeight="1">
      <c r="A17" s="409" t="s">
        <v>44</v>
      </c>
      <c r="B17" s="413" t="s">
        <v>209</v>
      </c>
      <c r="C17" s="411">
        <v>179371</v>
      </c>
      <c r="D17" s="411">
        <v>179371</v>
      </c>
      <c r="E17" s="411">
        <v>179371</v>
      </c>
      <c r="F17" s="411">
        <v>179371</v>
      </c>
      <c r="G17" s="411">
        <v>179371</v>
      </c>
      <c r="H17" s="411">
        <v>179371</v>
      </c>
      <c r="I17" s="411">
        <v>179371</v>
      </c>
      <c r="J17" s="411">
        <v>179371</v>
      </c>
      <c r="K17" s="411">
        <v>179370</v>
      </c>
      <c r="L17" s="411">
        <v>179371</v>
      </c>
      <c r="M17" s="411">
        <v>179370</v>
      </c>
      <c r="N17" s="411">
        <v>179371</v>
      </c>
      <c r="O17" s="412">
        <f t="shared" si="2"/>
        <v>2152450</v>
      </c>
    </row>
    <row r="18" spans="1:15" s="408" customFormat="1" ht="21" customHeight="1">
      <c r="A18" s="409" t="s">
        <v>46</v>
      </c>
      <c r="B18" s="413" t="s">
        <v>211</v>
      </c>
      <c r="C18" s="411">
        <v>8000888</v>
      </c>
      <c r="D18" s="411">
        <v>8000888</v>
      </c>
      <c r="E18" s="411">
        <v>8000888</v>
      </c>
      <c r="F18" s="411">
        <v>8000888</v>
      </c>
      <c r="G18" s="411">
        <v>8000888</v>
      </c>
      <c r="H18" s="411">
        <v>8000888</v>
      </c>
      <c r="I18" s="411">
        <v>8000888</v>
      </c>
      <c r="J18" s="411">
        <v>8000888</v>
      </c>
      <c r="K18" s="411">
        <v>8000888</v>
      </c>
      <c r="L18" s="411">
        <v>8000888</v>
      </c>
      <c r="M18" s="411">
        <v>8000888</v>
      </c>
      <c r="N18" s="411">
        <v>8000885</v>
      </c>
      <c r="O18" s="412">
        <f t="shared" si="2"/>
        <v>96010653</v>
      </c>
    </row>
    <row r="19" spans="1:15" s="408" customFormat="1" ht="21" customHeight="1">
      <c r="A19" s="409" t="s">
        <v>48</v>
      </c>
      <c r="B19" s="413" t="s">
        <v>230</v>
      </c>
      <c r="C19" s="411">
        <v>1846070</v>
      </c>
      <c r="D19" s="411">
        <v>1846070</v>
      </c>
      <c r="E19" s="411">
        <v>1846070</v>
      </c>
      <c r="F19" s="411">
        <v>1846070</v>
      </c>
      <c r="G19" s="411">
        <v>1846070</v>
      </c>
      <c r="H19" s="411">
        <v>1846070</v>
      </c>
      <c r="I19" s="411">
        <v>1846070</v>
      </c>
      <c r="J19" s="411">
        <v>1846070</v>
      </c>
      <c r="K19" s="411">
        <v>1846070</v>
      </c>
      <c r="L19" s="411">
        <v>1846070</v>
      </c>
      <c r="M19" s="411">
        <v>1846070</v>
      </c>
      <c r="N19" s="411">
        <v>1846066</v>
      </c>
      <c r="O19" s="412">
        <f t="shared" si="2"/>
        <v>22152836</v>
      </c>
    </row>
    <row r="20" spans="1:15" s="408" customFormat="1" ht="21" customHeight="1">
      <c r="A20" s="409" t="s">
        <v>50</v>
      </c>
      <c r="B20" s="410" t="s">
        <v>232</v>
      </c>
      <c r="C20" s="411">
        <v>2259064</v>
      </c>
      <c r="D20" s="411">
        <v>2259064</v>
      </c>
      <c r="E20" s="411">
        <v>2259064</v>
      </c>
      <c r="F20" s="411">
        <v>2259064</v>
      </c>
      <c r="G20" s="411">
        <v>2259064</v>
      </c>
      <c r="H20" s="411">
        <v>2259064</v>
      </c>
      <c r="I20" s="411">
        <v>2259064</v>
      </c>
      <c r="J20" s="411">
        <v>2259064</v>
      </c>
      <c r="K20" s="411">
        <v>2259064</v>
      </c>
      <c r="L20" s="411">
        <v>2259064</v>
      </c>
      <c r="M20" s="411">
        <v>2259064</v>
      </c>
      <c r="N20" s="411">
        <v>2259063</v>
      </c>
      <c r="O20" s="412">
        <f t="shared" si="2"/>
        <v>27108767</v>
      </c>
    </row>
    <row r="21" spans="1:15" s="408" customFormat="1" ht="21" customHeight="1">
      <c r="A21" s="409" t="s">
        <v>53</v>
      </c>
      <c r="B21" s="413" t="s">
        <v>234</v>
      </c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2">
        <f t="shared" si="2"/>
        <v>0</v>
      </c>
    </row>
    <row r="22" spans="1:15" s="408" customFormat="1" ht="21" customHeight="1">
      <c r="A22" s="422" t="s">
        <v>63</v>
      </c>
      <c r="B22" s="423" t="s">
        <v>440</v>
      </c>
      <c r="C22" s="424">
        <v>521397</v>
      </c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5">
        <f t="shared" si="2"/>
        <v>521397</v>
      </c>
    </row>
    <row r="23" spans="1:15" s="403" customFormat="1" ht="21" customHeight="1">
      <c r="A23" s="426" t="s">
        <v>65</v>
      </c>
      <c r="B23" s="419" t="s">
        <v>424</v>
      </c>
      <c r="C23" s="420">
        <f t="shared" ref="C23:N23" si="3">SUM(C14:C22)</f>
        <v>21303088</v>
      </c>
      <c r="D23" s="420">
        <f t="shared" si="3"/>
        <v>20781691</v>
      </c>
      <c r="E23" s="420">
        <f t="shared" si="3"/>
        <v>20781691</v>
      </c>
      <c r="F23" s="420">
        <f t="shared" si="3"/>
        <v>20781691</v>
      </c>
      <c r="G23" s="420">
        <f t="shared" si="3"/>
        <v>20781691</v>
      </c>
      <c r="H23" s="420">
        <f t="shared" si="3"/>
        <v>20781691</v>
      </c>
      <c r="I23" s="420">
        <f t="shared" si="3"/>
        <v>20781691</v>
      </c>
      <c r="J23" s="420">
        <f t="shared" si="3"/>
        <v>20781692</v>
      </c>
      <c r="K23" s="420">
        <f t="shared" si="3"/>
        <v>20781693</v>
      </c>
      <c r="L23" s="420">
        <f t="shared" si="3"/>
        <v>20781690</v>
      </c>
      <c r="M23" s="420">
        <f t="shared" si="3"/>
        <v>20781689</v>
      </c>
      <c r="N23" s="420">
        <f t="shared" si="3"/>
        <v>20781681</v>
      </c>
      <c r="O23" s="421">
        <f t="shared" si="2"/>
        <v>249901679</v>
      </c>
    </row>
    <row r="24" spans="1:15" ht="21" customHeight="1">
      <c r="A24" s="427" t="s">
        <v>67</v>
      </c>
      <c r="B24" s="428" t="s">
        <v>513</v>
      </c>
      <c r="C24" s="429">
        <f t="shared" ref="C24:O24" si="4">C12-C23</f>
        <v>111495424</v>
      </c>
      <c r="D24" s="429">
        <f t="shared" si="4"/>
        <v>-10133221</v>
      </c>
      <c r="E24" s="429">
        <f t="shared" si="4"/>
        <v>-10133221</v>
      </c>
      <c r="F24" s="429">
        <f t="shared" si="4"/>
        <v>-10133221</v>
      </c>
      <c r="G24" s="429">
        <f t="shared" si="4"/>
        <v>-10133221</v>
      </c>
      <c r="H24" s="429">
        <f t="shared" si="4"/>
        <v>-10133221</v>
      </c>
      <c r="I24" s="429">
        <f t="shared" si="4"/>
        <v>-10133221</v>
      </c>
      <c r="J24" s="429">
        <f t="shared" si="4"/>
        <v>-10133222</v>
      </c>
      <c r="K24" s="429">
        <f t="shared" si="4"/>
        <v>-10133223</v>
      </c>
      <c r="L24" s="429">
        <f t="shared" si="4"/>
        <v>-10133221</v>
      </c>
      <c r="M24" s="429">
        <f t="shared" si="4"/>
        <v>-10133222</v>
      </c>
      <c r="N24" s="429">
        <f t="shared" si="4"/>
        <v>-10133210</v>
      </c>
      <c r="O24" s="430">
        <f t="shared" si="4"/>
        <v>0</v>
      </c>
    </row>
    <row r="25" spans="1:15">
      <c r="A25" s="431"/>
    </row>
    <row r="26" spans="1:15">
      <c r="B26" s="432"/>
      <c r="C26" s="433"/>
      <c r="D26" s="433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/2020. (.)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18"/>
  <sheetViews>
    <sheetView zoomScale="80" zoomScaleNormal="80" zoomScalePageLayoutView="80" workbookViewId="0">
      <selection sqref="A1:J1"/>
    </sheetView>
  </sheetViews>
  <sheetFormatPr defaultRowHeight="12.75"/>
  <cols>
    <col min="1" max="1" width="5.83203125" style="509" customWidth="1"/>
    <col min="2" max="2" width="54.83203125" style="313" customWidth="1"/>
    <col min="3" max="7" width="17.6640625" style="313" customWidth="1"/>
    <col min="8" max="9" width="18.33203125" style="313" customWidth="1"/>
    <col min="10" max="10" width="20.6640625" style="313" customWidth="1"/>
    <col min="11" max="260" width="9.33203125" style="313"/>
    <col min="261" max="261" width="5.83203125" style="313" customWidth="1"/>
    <col min="262" max="262" width="54.83203125" style="313" customWidth="1"/>
    <col min="263" max="264" width="17.6640625" style="313" customWidth="1"/>
    <col min="265" max="516" width="9.33203125" style="313"/>
    <col min="517" max="517" width="5.83203125" style="313" customWidth="1"/>
    <col min="518" max="518" width="54.83203125" style="313" customWidth="1"/>
    <col min="519" max="520" width="17.6640625" style="313" customWidth="1"/>
    <col min="521" max="772" width="9.33203125" style="313"/>
    <col min="773" max="773" width="5.83203125" style="313" customWidth="1"/>
    <col min="774" max="774" width="54.83203125" style="313" customWidth="1"/>
    <col min="775" max="776" width="17.6640625" style="313" customWidth="1"/>
    <col min="777" max="1028" width="9.33203125" style="313"/>
    <col min="1029" max="1029" width="5.83203125" style="313" customWidth="1"/>
    <col min="1030" max="1030" width="54.83203125" style="313" customWidth="1"/>
    <col min="1031" max="1032" width="17.6640625" style="313" customWidth="1"/>
    <col min="1033" max="1284" width="9.33203125" style="313"/>
    <col min="1285" max="1285" width="5.83203125" style="313" customWidth="1"/>
    <col min="1286" max="1286" width="54.83203125" style="313" customWidth="1"/>
    <col min="1287" max="1288" width="17.6640625" style="313" customWidth="1"/>
    <col min="1289" max="1540" width="9.33203125" style="313"/>
    <col min="1541" max="1541" width="5.83203125" style="313" customWidth="1"/>
    <col min="1542" max="1542" width="54.83203125" style="313" customWidth="1"/>
    <col min="1543" max="1544" width="17.6640625" style="313" customWidth="1"/>
    <col min="1545" max="1796" width="9.33203125" style="313"/>
    <col min="1797" max="1797" width="5.83203125" style="313" customWidth="1"/>
    <col min="1798" max="1798" width="54.83203125" style="313" customWidth="1"/>
    <col min="1799" max="1800" width="17.6640625" style="313" customWidth="1"/>
    <col min="1801" max="2052" width="9.33203125" style="313"/>
    <col min="2053" max="2053" width="5.83203125" style="313" customWidth="1"/>
    <col min="2054" max="2054" width="54.83203125" style="313" customWidth="1"/>
    <col min="2055" max="2056" width="17.6640625" style="313" customWidth="1"/>
    <col min="2057" max="2308" width="9.33203125" style="313"/>
    <col min="2309" max="2309" width="5.83203125" style="313" customWidth="1"/>
    <col min="2310" max="2310" width="54.83203125" style="313" customWidth="1"/>
    <col min="2311" max="2312" width="17.6640625" style="313" customWidth="1"/>
    <col min="2313" max="2564" width="9.33203125" style="313"/>
    <col min="2565" max="2565" width="5.83203125" style="313" customWidth="1"/>
    <col min="2566" max="2566" width="54.83203125" style="313" customWidth="1"/>
    <col min="2567" max="2568" width="17.6640625" style="313" customWidth="1"/>
    <col min="2569" max="2820" width="9.33203125" style="313"/>
    <col min="2821" max="2821" width="5.83203125" style="313" customWidth="1"/>
    <col min="2822" max="2822" width="54.83203125" style="313" customWidth="1"/>
    <col min="2823" max="2824" width="17.6640625" style="313" customWidth="1"/>
    <col min="2825" max="3076" width="9.33203125" style="313"/>
    <col min="3077" max="3077" width="5.83203125" style="313" customWidth="1"/>
    <col min="3078" max="3078" width="54.83203125" style="313" customWidth="1"/>
    <col min="3079" max="3080" width="17.6640625" style="313" customWidth="1"/>
    <col min="3081" max="3332" width="9.33203125" style="313"/>
    <col min="3333" max="3333" width="5.83203125" style="313" customWidth="1"/>
    <col min="3334" max="3334" width="54.83203125" style="313" customWidth="1"/>
    <col min="3335" max="3336" width="17.6640625" style="313" customWidth="1"/>
    <col min="3337" max="3588" width="9.33203125" style="313"/>
    <col min="3589" max="3589" width="5.83203125" style="313" customWidth="1"/>
    <col min="3590" max="3590" width="54.83203125" style="313" customWidth="1"/>
    <col min="3591" max="3592" width="17.6640625" style="313" customWidth="1"/>
    <col min="3593" max="3844" width="9.33203125" style="313"/>
    <col min="3845" max="3845" width="5.83203125" style="313" customWidth="1"/>
    <col min="3846" max="3846" width="54.83203125" style="313" customWidth="1"/>
    <col min="3847" max="3848" width="17.6640625" style="313" customWidth="1"/>
    <col min="3849" max="4100" width="9.33203125" style="313"/>
    <col min="4101" max="4101" width="5.83203125" style="313" customWidth="1"/>
    <col min="4102" max="4102" width="54.83203125" style="313" customWidth="1"/>
    <col min="4103" max="4104" width="17.6640625" style="313" customWidth="1"/>
    <col min="4105" max="4356" width="9.33203125" style="313"/>
    <col min="4357" max="4357" width="5.83203125" style="313" customWidth="1"/>
    <col min="4358" max="4358" width="54.83203125" style="313" customWidth="1"/>
    <col min="4359" max="4360" width="17.6640625" style="313" customWidth="1"/>
    <col min="4361" max="4612" width="9.33203125" style="313"/>
    <col min="4613" max="4613" width="5.83203125" style="313" customWidth="1"/>
    <col min="4614" max="4614" width="54.83203125" style="313" customWidth="1"/>
    <col min="4615" max="4616" width="17.6640625" style="313" customWidth="1"/>
    <col min="4617" max="4868" width="9.33203125" style="313"/>
    <col min="4869" max="4869" width="5.83203125" style="313" customWidth="1"/>
    <col min="4870" max="4870" width="54.83203125" style="313" customWidth="1"/>
    <col min="4871" max="4872" width="17.6640625" style="313" customWidth="1"/>
    <col min="4873" max="5124" width="9.33203125" style="313"/>
    <col min="5125" max="5125" width="5.83203125" style="313" customWidth="1"/>
    <col min="5126" max="5126" width="54.83203125" style="313" customWidth="1"/>
    <col min="5127" max="5128" width="17.6640625" style="313" customWidth="1"/>
    <col min="5129" max="5380" width="9.33203125" style="313"/>
    <col min="5381" max="5381" width="5.83203125" style="313" customWidth="1"/>
    <col min="5382" max="5382" width="54.83203125" style="313" customWidth="1"/>
    <col min="5383" max="5384" width="17.6640625" style="313" customWidth="1"/>
    <col min="5385" max="5636" width="9.33203125" style="313"/>
    <col min="5637" max="5637" width="5.83203125" style="313" customWidth="1"/>
    <col min="5638" max="5638" width="54.83203125" style="313" customWidth="1"/>
    <col min="5639" max="5640" width="17.6640625" style="313" customWidth="1"/>
    <col min="5641" max="5892" width="9.33203125" style="313"/>
    <col min="5893" max="5893" width="5.83203125" style="313" customWidth="1"/>
    <col min="5894" max="5894" width="54.83203125" style="313" customWidth="1"/>
    <col min="5895" max="5896" width="17.6640625" style="313" customWidth="1"/>
    <col min="5897" max="6148" width="9.33203125" style="313"/>
    <col min="6149" max="6149" width="5.83203125" style="313" customWidth="1"/>
    <col min="6150" max="6150" width="54.83203125" style="313" customWidth="1"/>
    <col min="6151" max="6152" width="17.6640625" style="313" customWidth="1"/>
    <col min="6153" max="6404" width="9.33203125" style="313"/>
    <col min="6405" max="6405" width="5.83203125" style="313" customWidth="1"/>
    <col min="6406" max="6406" width="54.83203125" style="313" customWidth="1"/>
    <col min="6407" max="6408" width="17.6640625" style="313" customWidth="1"/>
    <col min="6409" max="6660" width="9.33203125" style="313"/>
    <col min="6661" max="6661" width="5.83203125" style="313" customWidth="1"/>
    <col min="6662" max="6662" width="54.83203125" style="313" customWidth="1"/>
    <col min="6663" max="6664" width="17.6640625" style="313" customWidth="1"/>
    <col min="6665" max="6916" width="9.33203125" style="313"/>
    <col min="6917" max="6917" width="5.83203125" style="313" customWidth="1"/>
    <col min="6918" max="6918" width="54.83203125" style="313" customWidth="1"/>
    <col min="6919" max="6920" width="17.6640625" style="313" customWidth="1"/>
    <col min="6921" max="7172" width="9.33203125" style="313"/>
    <col min="7173" max="7173" width="5.83203125" style="313" customWidth="1"/>
    <col min="7174" max="7174" width="54.83203125" style="313" customWidth="1"/>
    <col min="7175" max="7176" width="17.6640625" style="313" customWidth="1"/>
    <col min="7177" max="7428" width="9.33203125" style="313"/>
    <col min="7429" max="7429" width="5.83203125" style="313" customWidth="1"/>
    <col min="7430" max="7430" width="54.83203125" style="313" customWidth="1"/>
    <col min="7431" max="7432" width="17.6640625" style="313" customWidth="1"/>
    <col min="7433" max="7684" width="9.33203125" style="313"/>
    <col min="7685" max="7685" width="5.83203125" style="313" customWidth="1"/>
    <col min="7686" max="7686" width="54.83203125" style="313" customWidth="1"/>
    <col min="7687" max="7688" width="17.6640625" style="313" customWidth="1"/>
    <col min="7689" max="7940" width="9.33203125" style="313"/>
    <col min="7941" max="7941" width="5.83203125" style="313" customWidth="1"/>
    <col min="7942" max="7942" width="54.83203125" style="313" customWidth="1"/>
    <col min="7943" max="7944" width="17.6640625" style="313" customWidth="1"/>
    <col min="7945" max="8196" width="9.33203125" style="313"/>
    <col min="8197" max="8197" width="5.83203125" style="313" customWidth="1"/>
    <col min="8198" max="8198" width="54.83203125" style="313" customWidth="1"/>
    <col min="8199" max="8200" width="17.6640625" style="313" customWidth="1"/>
    <col min="8201" max="8452" width="9.33203125" style="313"/>
    <col min="8453" max="8453" width="5.83203125" style="313" customWidth="1"/>
    <col min="8454" max="8454" width="54.83203125" style="313" customWidth="1"/>
    <col min="8455" max="8456" width="17.6640625" style="313" customWidth="1"/>
    <col min="8457" max="8708" width="9.33203125" style="313"/>
    <col min="8709" max="8709" width="5.83203125" style="313" customWidth="1"/>
    <col min="8710" max="8710" width="54.83203125" style="313" customWidth="1"/>
    <col min="8711" max="8712" width="17.6640625" style="313" customWidth="1"/>
    <col min="8713" max="8964" width="9.33203125" style="313"/>
    <col min="8965" max="8965" width="5.83203125" style="313" customWidth="1"/>
    <col min="8966" max="8966" width="54.83203125" style="313" customWidth="1"/>
    <col min="8967" max="8968" width="17.6640625" style="313" customWidth="1"/>
    <col min="8969" max="9220" width="9.33203125" style="313"/>
    <col min="9221" max="9221" width="5.83203125" style="313" customWidth="1"/>
    <col min="9222" max="9222" width="54.83203125" style="313" customWidth="1"/>
    <col min="9223" max="9224" width="17.6640625" style="313" customWidth="1"/>
    <col min="9225" max="9476" width="9.33203125" style="313"/>
    <col min="9477" max="9477" width="5.83203125" style="313" customWidth="1"/>
    <col min="9478" max="9478" width="54.83203125" style="313" customWidth="1"/>
    <col min="9479" max="9480" width="17.6640625" style="313" customWidth="1"/>
    <col min="9481" max="9732" width="9.33203125" style="313"/>
    <col min="9733" max="9733" width="5.83203125" style="313" customWidth="1"/>
    <col min="9734" max="9734" width="54.83203125" style="313" customWidth="1"/>
    <col min="9735" max="9736" width="17.6640625" style="313" customWidth="1"/>
    <col min="9737" max="9988" width="9.33203125" style="313"/>
    <col min="9989" max="9989" width="5.83203125" style="313" customWidth="1"/>
    <col min="9990" max="9990" width="54.83203125" style="313" customWidth="1"/>
    <col min="9991" max="9992" width="17.6640625" style="313" customWidth="1"/>
    <col min="9993" max="10244" width="9.33203125" style="313"/>
    <col min="10245" max="10245" width="5.83203125" style="313" customWidth="1"/>
    <col min="10246" max="10246" width="54.83203125" style="313" customWidth="1"/>
    <col min="10247" max="10248" width="17.6640625" style="313" customWidth="1"/>
    <col min="10249" max="10500" width="9.33203125" style="313"/>
    <col min="10501" max="10501" width="5.83203125" style="313" customWidth="1"/>
    <col min="10502" max="10502" width="54.83203125" style="313" customWidth="1"/>
    <col min="10503" max="10504" width="17.6640625" style="313" customWidth="1"/>
    <col min="10505" max="10756" width="9.33203125" style="313"/>
    <col min="10757" max="10757" width="5.83203125" style="313" customWidth="1"/>
    <col min="10758" max="10758" width="54.83203125" style="313" customWidth="1"/>
    <col min="10759" max="10760" width="17.6640625" style="313" customWidth="1"/>
    <col min="10761" max="11012" width="9.33203125" style="313"/>
    <col min="11013" max="11013" width="5.83203125" style="313" customWidth="1"/>
    <col min="11014" max="11014" width="54.83203125" style="313" customWidth="1"/>
    <col min="11015" max="11016" width="17.6640625" style="313" customWidth="1"/>
    <col min="11017" max="11268" width="9.33203125" style="313"/>
    <col min="11269" max="11269" width="5.83203125" style="313" customWidth="1"/>
    <col min="11270" max="11270" width="54.83203125" style="313" customWidth="1"/>
    <col min="11271" max="11272" width="17.6640625" style="313" customWidth="1"/>
    <col min="11273" max="11524" width="9.33203125" style="313"/>
    <col min="11525" max="11525" width="5.83203125" style="313" customWidth="1"/>
    <col min="11526" max="11526" width="54.83203125" style="313" customWidth="1"/>
    <col min="11527" max="11528" width="17.6640625" style="313" customWidth="1"/>
    <col min="11529" max="11780" width="9.33203125" style="313"/>
    <col min="11781" max="11781" width="5.83203125" style="313" customWidth="1"/>
    <col min="11782" max="11782" width="54.83203125" style="313" customWidth="1"/>
    <col min="11783" max="11784" width="17.6640625" style="313" customWidth="1"/>
    <col min="11785" max="12036" width="9.33203125" style="313"/>
    <col min="12037" max="12037" width="5.83203125" style="313" customWidth="1"/>
    <col min="12038" max="12038" width="54.83203125" style="313" customWidth="1"/>
    <col min="12039" max="12040" width="17.6640625" style="313" customWidth="1"/>
    <col min="12041" max="12292" width="9.33203125" style="313"/>
    <col min="12293" max="12293" width="5.83203125" style="313" customWidth="1"/>
    <col min="12294" max="12294" width="54.83203125" style="313" customWidth="1"/>
    <col min="12295" max="12296" width="17.6640625" style="313" customWidth="1"/>
    <col min="12297" max="12548" width="9.33203125" style="313"/>
    <col min="12549" max="12549" width="5.83203125" style="313" customWidth="1"/>
    <col min="12550" max="12550" width="54.83203125" style="313" customWidth="1"/>
    <col min="12551" max="12552" width="17.6640625" style="313" customWidth="1"/>
    <col min="12553" max="12804" width="9.33203125" style="313"/>
    <col min="12805" max="12805" width="5.83203125" style="313" customWidth="1"/>
    <col min="12806" max="12806" width="54.83203125" style="313" customWidth="1"/>
    <col min="12807" max="12808" width="17.6640625" style="313" customWidth="1"/>
    <col min="12809" max="13060" width="9.33203125" style="313"/>
    <col min="13061" max="13061" width="5.83203125" style="313" customWidth="1"/>
    <col min="13062" max="13062" width="54.83203125" style="313" customWidth="1"/>
    <col min="13063" max="13064" width="17.6640625" style="313" customWidth="1"/>
    <col min="13065" max="13316" width="9.33203125" style="313"/>
    <col min="13317" max="13317" width="5.83203125" style="313" customWidth="1"/>
    <col min="13318" max="13318" width="54.83203125" style="313" customWidth="1"/>
    <col min="13319" max="13320" width="17.6640625" style="313" customWidth="1"/>
    <col min="13321" max="13572" width="9.33203125" style="313"/>
    <col min="13573" max="13573" width="5.83203125" style="313" customWidth="1"/>
    <col min="13574" max="13574" width="54.83203125" style="313" customWidth="1"/>
    <col min="13575" max="13576" width="17.6640625" style="313" customWidth="1"/>
    <col min="13577" max="13828" width="9.33203125" style="313"/>
    <col min="13829" max="13829" width="5.83203125" style="313" customWidth="1"/>
    <col min="13830" max="13830" width="54.83203125" style="313" customWidth="1"/>
    <col min="13831" max="13832" width="17.6640625" style="313" customWidth="1"/>
    <col min="13833" max="14084" width="9.33203125" style="313"/>
    <col min="14085" max="14085" width="5.83203125" style="313" customWidth="1"/>
    <col min="14086" max="14086" width="54.83203125" style="313" customWidth="1"/>
    <col min="14087" max="14088" width="17.6640625" style="313" customWidth="1"/>
    <col min="14089" max="14340" width="9.33203125" style="313"/>
    <col min="14341" max="14341" width="5.83203125" style="313" customWidth="1"/>
    <col min="14342" max="14342" width="54.83203125" style="313" customWidth="1"/>
    <col min="14343" max="14344" width="17.6640625" style="313" customWidth="1"/>
    <col min="14345" max="14596" width="9.33203125" style="313"/>
    <col min="14597" max="14597" width="5.83203125" style="313" customWidth="1"/>
    <col min="14598" max="14598" width="54.83203125" style="313" customWidth="1"/>
    <col min="14599" max="14600" width="17.6640625" style="313" customWidth="1"/>
    <col min="14601" max="14852" width="9.33203125" style="313"/>
    <col min="14853" max="14853" width="5.83203125" style="313" customWidth="1"/>
    <col min="14854" max="14854" width="54.83203125" style="313" customWidth="1"/>
    <col min="14855" max="14856" width="17.6640625" style="313" customWidth="1"/>
    <col min="14857" max="15108" width="9.33203125" style="313"/>
    <col min="15109" max="15109" width="5.83203125" style="313" customWidth="1"/>
    <col min="15110" max="15110" width="54.83203125" style="313" customWidth="1"/>
    <col min="15111" max="15112" width="17.6640625" style="313" customWidth="1"/>
    <col min="15113" max="15364" width="9.33203125" style="313"/>
    <col min="15365" max="15365" width="5.83203125" style="313" customWidth="1"/>
    <col min="15366" max="15366" width="54.83203125" style="313" customWidth="1"/>
    <col min="15367" max="15368" width="17.6640625" style="313" customWidth="1"/>
    <col min="15369" max="15620" width="9.33203125" style="313"/>
    <col min="15621" max="15621" width="5.83203125" style="313" customWidth="1"/>
    <col min="15622" max="15622" width="54.83203125" style="313" customWidth="1"/>
    <col min="15623" max="15624" width="17.6640625" style="313" customWidth="1"/>
    <col min="15625" max="15876" width="9.33203125" style="313"/>
    <col min="15877" max="15877" width="5.83203125" style="313" customWidth="1"/>
    <col min="15878" max="15878" width="54.83203125" style="313" customWidth="1"/>
    <col min="15879" max="15880" width="17.6640625" style="313" customWidth="1"/>
    <col min="15881" max="16132" width="9.33203125" style="313"/>
    <col min="16133" max="16133" width="5.83203125" style="313" customWidth="1"/>
    <col min="16134" max="16134" width="54.83203125" style="313" customWidth="1"/>
    <col min="16135" max="16136" width="17.6640625" style="313" customWidth="1"/>
    <col min="16137" max="16384" width="9.33203125" style="313"/>
  </cols>
  <sheetData>
    <row r="1" spans="1:10" ht="44.25" customHeight="1">
      <c r="A1" s="1286" t="s">
        <v>712</v>
      </c>
      <c r="B1" s="1286"/>
      <c r="C1" s="1286"/>
      <c r="D1" s="1286"/>
      <c r="E1" s="1286"/>
      <c r="F1" s="1286"/>
      <c r="G1" s="1286"/>
      <c r="H1" s="1286"/>
      <c r="I1" s="1286"/>
      <c r="J1" s="1286"/>
    </row>
    <row r="2" spans="1:10" ht="20.25" customHeight="1">
      <c r="A2" s="1283"/>
      <c r="B2" s="1283"/>
      <c r="C2" s="1283"/>
      <c r="D2" s="1283"/>
      <c r="E2" s="1283"/>
      <c r="F2" s="1283"/>
      <c r="G2" s="1283"/>
    </row>
    <row r="3" spans="1:10" ht="20.25" customHeight="1">
      <c r="A3" s="1283"/>
      <c r="B3" s="1283"/>
      <c r="C3" s="1283"/>
      <c r="D3" s="1283"/>
      <c r="E3" s="1283"/>
      <c r="F3" s="1283"/>
      <c r="G3" s="1283"/>
    </row>
    <row r="4" spans="1:10" s="494" customFormat="1" ht="15.75" thickBot="1">
      <c r="A4" s="493"/>
      <c r="G4" s="1285" t="s">
        <v>660</v>
      </c>
      <c r="H4" s="1285"/>
      <c r="I4" s="1285"/>
      <c r="J4" s="1285"/>
    </row>
    <row r="5" spans="1:10" s="497" customFormat="1" ht="48" customHeight="1" thickBot="1">
      <c r="A5" s="495" t="s">
        <v>396</v>
      </c>
      <c r="B5" s="496" t="s">
        <v>3</v>
      </c>
      <c r="C5" s="496" t="s">
        <v>527</v>
      </c>
      <c r="D5" s="836" t="s">
        <v>731</v>
      </c>
      <c r="E5" s="836" t="s">
        <v>740</v>
      </c>
      <c r="F5" s="836" t="s">
        <v>730</v>
      </c>
      <c r="G5" s="836" t="s">
        <v>528</v>
      </c>
      <c r="H5" s="919" t="s">
        <v>731</v>
      </c>
      <c r="I5" s="919" t="s">
        <v>740</v>
      </c>
      <c r="J5" s="919" t="s">
        <v>734</v>
      </c>
    </row>
    <row r="6" spans="1:10" s="497" customFormat="1" ht="14.1" customHeight="1" thickBot="1">
      <c r="A6" s="495">
        <v>1</v>
      </c>
      <c r="B6" s="496">
        <v>2</v>
      </c>
      <c r="C6" s="496">
        <v>3</v>
      </c>
      <c r="D6" s="836">
        <v>4</v>
      </c>
      <c r="E6" s="836">
        <v>5</v>
      </c>
      <c r="F6" s="836">
        <v>6</v>
      </c>
      <c r="G6" s="836">
        <v>7</v>
      </c>
      <c r="H6" s="919">
        <v>8</v>
      </c>
      <c r="I6" s="919">
        <v>9</v>
      </c>
      <c r="J6" s="919">
        <v>10</v>
      </c>
    </row>
    <row r="7" spans="1:10" ht="18" customHeight="1">
      <c r="A7" s="498" t="s">
        <v>9</v>
      </c>
      <c r="B7" s="1142" t="s">
        <v>85</v>
      </c>
      <c r="C7" s="499">
        <v>800000</v>
      </c>
      <c r="D7" s="1143"/>
      <c r="E7" s="1143"/>
      <c r="F7" s="1144">
        <v>800000</v>
      </c>
      <c r="G7" s="837">
        <v>312500</v>
      </c>
      <c r="H7" s="1145"/>
      <c r="I7" s="1145"/>
      <c r="J7" s="922">
        <v>312500</v>
      </c>
    </row>
    <row r="8" spans="1:10" ht="18" customHeight="1">
      <c r="A8" s="500" t="s">
        <v>12</v>
      </c>
      <c r="B8" s="501" t="s">
        <v>688</v>
      </c>
      <c r="C8" s="502">
        <v>900000</v>
      </c>
      <c r="D8" s="504">
        <v>-900000</v>
      </c>
      <c r="E8" s="504"/>
      <c r="F8" s="920">
        <v>0</v>
      </c>
      <c r="G8" s="838">
        <v>277759</v>
      </c>
      <c r="H8" s="1146">
        <v>-277759</v>
      </c>
      <c r="I8" s="1146"/>
      <c r="J8" s="923">
        <v>0</v>
      </c>
    </row>
    <row r="9" spans="1:10" ht="18" customHeight="1">
      <c r="A9" s="500" t="s">
        <v>15</v>
      </c>
      <c r="B9" s="501"/>
      <c r="C9" s="502"/>
      <c r="D9" s="504"/>
      <c r="E9" s="504"/>
      <c r="F9" s="920"/>
      <c r="G9" s="838"/>
      <c r="H9" s="1146"/>
      <c r="I9" s="1146"/>
      <c r="J9" s="923"/>
    </row>
    <row r="10" spans="1:10" ht="18" customHeight="1">
      <c r="A10" s="500" t="s">
        <v>18</v>
      </c>
      <c r="B10" s="501"/>
      <c r="C10" s="502"/>
      <c r="D10" s="504"/>
      <c r="E10" s="504"/>
      <c r="F10" s="920"/>
      <c r="G10" s="838"/>
      <c r="H10" s="1146"/>
      <c r="I10" s="1146"/>
      <c r="J10" s="923"/>
    </row>
    <row r="11" spans="1:10" ht="18" customHeight="1">
      <c r="A11" s="500" t="s">
        <v>21</v>
      </c>
      <c r="B11" s="501"/>
      <c r="C11" s="502"/>
      <c r="D11" s="504"/>
      <c r="E11" s="504"/>
      <c r="F11" s="920"/>
      <c r="G11" s="838"/>
      <c r="H11" s="1146"/>
      <c r="I11" s="1146"/>
      <c r="J11" s="923"/>
    </row>
    <row r="12" spans="1:10" ht="18" customHeight="1">
      <c r="A12" s="500" t="s">
        <v>24</v>
      </c>
      <c r="B12" s="501"/>
      <c r="C12" s="502"/>
      <c r="D12" s="504"/>
      <c r="E12" s="504"/>
      <c r="F12" s="920"/>
      <c r="G12" s="838"/>
      <c r="H12" s="1146"/>
      <c r="I12" s="1146"/>
      <c r="J12" s="923"/>
    </row>
    <row r="13" spans="1:10" ht="18" customHeight="1">
      <c r="A13" s="503" t="s">
        <v>27</v>
      </c>
      <c r="B13" s="501"/>
      <c r="C13" s="504"/>
      <c r="D13" s="838"/>
      <c r="E13" s="838"/>
      <c r="F13" s="921"/>
      <c r="G13" s="838"/>
      <c r="H13" s="1146"/>
      <c r="I13" s="1146"/>
      <c r="J13" s="923"/>
    </row>
    <row r="14" spans="1:10" ht="18" customHeight="1">
      <c r="A14" s="503" t="s">
        <v>30</v>
      </c>
      <c r="B14" s="501"/>
      <c r="C14" s="504"/>
      <c r="D14" s="838"/>
      <c r="E14" s="838"/>
      <c r="F14" s="921"/>
      <c r="G14" s="838"/>
      <c r="H14" s="1146"/>
      <c r="I14" s="1146"/>
      <c r="J14" s="923"/>
    </row>
    <row r="15" spans="1:10" ht="18" customHeight="1">
      <c r="A15" s="503" t="s">
        <v>33</v>
      </c>
      <c r="B15" s="501"/>
      <c r="C15" s="504"/>
      <c r="D15" s="838"/>
      <c r="E15" s="838"/>
      <c r="F15" s="921"/>
      <c r="G15" s="838"/>
      <c r="H15" s="1146"/>
      <c r="I15" s="1146"/>
      <c r="J15" s="923"/>
    </row>
    <row r="16" spans="1:10" ht="18" customHeight="1">
      <c r="A16" s="503" t="s">
        <v>36</v>
      </c>
      <c r="B16" s="501"/>
      <c r="C16" s="504"/>
      <c r="D16" s="838"/>
      <c r="E16" s="838"/>
      <c r="F16" s="921"/>
      <c r="G16" s="838"/>
      <c r="H16" s="1146"/>
      <c r="I16" s="1146"/>
      <c r="J16" s="923"/>
    </row>
    <row r="17" spans="1:10" ht="18" customHeight="1" thickBot="1">
      <c r="A17" s="505" t="s">
        <v>38</v>
      </c>
      <c r="B17" s="506" t="s">
        <v>506</v>
      </c>
      <c r="C17" s="507">
        <f>SUM(C7:C16)</f>
        <v>1700000</v>
      </c>
      <c r="D17" s="507">
        <f>SUM(D7:D16)</f>
        <v>-900000</v>
      </c>
      <c r="E17" s="507">
        <f>SUM(E7:E16)</f>
        <v>0</v>
      </c>
      <c r="F17" s="507">
        <f>SUM(F7:F16)</f>
        <v>800000</v>
      </c>
      <c r="G17" s="839">
        <f>SUM(G7:G16)</f>
        <v>590259</v>
      </c>
      <c r="H17" s="839">
        <f t="shared" ref="H17:J17" si="0">SUM(H7:H16)</f>
        <v>-277759</v>
      </c>
      <c r="I17" s="839">
        <f t="shared" si="0"/>
        <v>0</v>
      </c>
      <c r="J17" s="839">
        <f t="shared" si="0"/>
        <v>312500</v>
      </c>
    </row>
    <row r="18" spans="1:10" ht="25.5" customHeight="1">
      <c r="A18" s="508"/>
      <c r="B18" s="1284"/>
      <c r="C18" s="1284"/>
      <c r="D18" s="1284"/>
      <c r="E18" s="1284"/>
      <c r="F18" s="1284"/>
      <c r="G18" s="1284"/>
    </row>
  </sheetData>
  <mergeCells count="5">
    <mergeCell ref="A2:G2"/>
    <mergeCell ref="B18:G18"/>
    <mergeCell ref="A3:G3"/>
    <mergeCell ref="G4:J4"/>
    <mergeCell ref="A1:J1"/>
  </mergeCells>
  <printOptions horizontalCentered="1"/>
  <pageMargins left="0.78740157480314965" right="0.78740157480314965" top="1.1023622047244095" bottom="0.98425196850393704" header="0.78740157480314965" footer="0.78740157480314965"/>
  <pageSetup paperSize="9" scale="45" orientation="portrait" horizontalDpi="300" verticalDpi="300" r:id="rId1"/>
  <headerFooter alignWithMargins="0">
    <oddHeader>&amp;R&amp;"Times New Roman CE,Félkövér dőlt"&amp;11 12. melléklet az /2020. (.)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1"/>
    </sheetView>
  </sheetViews>
  <sheetFormatPr defaultRowHeight="12.75"/>
  <cols>
    <col min="1" max="1" width="6.1640625" customWidth="1"/>
    <col min="2" max="2" width="21.6640625" customWidth="1"/>
    <col min="3" max="10" width="16.33203125" customWidth="1"/>
  </cols>
  <sheetData>
    <row r="1" spans="1:10" ht="41.25" customHeight="1">
      <c r="A1" s="1287" t="s">
        <v>713</v>
      </c>
      <c r="B1" s="1288"/>
      <c r="C1" s="1288"/>
      <c r="D1" s="1288"/>
      <c r="E1" s="1288"/>
      <c r="F1" s="1288"/>
      <c r="G1" s="1288"/>
      <c r="H1" s="1288"/>
      <c r="I1" s="1288"/>
      <c r="J1" s="1288"/>
    </row>
    <row r="2" spans="1:10" ht="12.75" customHeight="1">
      <c r="A2" s="549"/>
      <c r="B2" s="550"/>
      <c r="C2" s="550"/>
      <c r="D2" s="550"/>
      <c r="E2" s="550"/>
      <c r="F2" s="550"/>
      <c r="G2" s="550"/>
      <c r="H2" s="550"/>
      <c r="I2" s="550"/>
      <c r="J2" s="551" t="s">
        <v>548</v>
      </c>
    </row>
    <row r="3" spans="1:10" ht="38.25">
      <c r="A3" s="552" t="s">
        <v>396</v>
      </c>
      <c r="B3" s="553" t="s">
        <v>549</v>
      </c>
      <c r="C3" s="553" t="s">
        <v>553</v>
      </c>
      <c r="D3" s="553" t="s">
        <v>550</v>
      </c>
      <c r="E3" s="553" t="s">
        <v>551</v>
      </c>
      <c r="F3" s="553" t="s">
        <v>552</v>
      </c>
      <c r="G3" s="553" t="s">
        <v>739</v>
      </c>
      <c r="H3" s="553" t="s">
        <v>738</v>
      </c>
      <c r="I3" s="553" t="s">
        <v>554</v>
      </c>
      <c r="J3" s="554" t="s">
        <v>397</v>
      </c>
    </row>
    <row r="4" spans="1:10" ht="48" customHeight="1">
      <c r="A4" s="782" t="s">
        <v>9</v>
      </c>
      <c r="B4" s="783" t="s">
        <v>669</v>
      </c>
      <c r="C4" s="968"/>
      <c r="D4" s="968">
        <v>3</v>
      </c>
      <c r="E4" s="968"/>
      <c r="F4" s="968">
        <v>1</v>
      </c>
      <c r="G4" s="968"/>
      <c r="H4" s="968"/>
      <c r="I4" s="968"/>
      <c r="J4" s="968">
        <f t="shared" ref="J4:J9" si="0">SUM(C4:I4)</f>
        <v>4</v>
      </c>
    </row>
    <row r="5" spans="1:10" ht="33" customHeight="1">
      <c r="A5" s="782" t="s">
        <v>12</v>
      </c>
      <c r="B5" s="783" t="s">
        <v>625</v>
      </c>
      <c r="C5" s="968"/>
      <c r="D5" s="968">
        <v>3</v>
      </c>
      <c r="E5" s="968"/>
      <c r="F5" s="968"/>
      <c r="G5" s="968">
        <v>5</v>
      </c>
      <c r="H5" s="968"/>
      <c r="I5" s="968"/>
      <c r="J5" s="968">
        <f t="shared" si="0"/>
        <v>8</v>
      </c>
    </row>
    <row r="6" spans="1:10" ht="33" customHeight="1">
      <c r="A6" s="782" t="s">
        <v>15</v>
      </c>
      <c r="B6" s="783" t="s">
        <v>731</v>
      </c>
      <c r="C6" s="968"/>
      <c r="D6" s="968"/>
      <c r="E6" s="968"/>
      <c r="F6" s="968"/>
      <c r="G6" s="968"/>
      <c r="H6" s="968">
        <v>1</v>
      </c>
      <c r="I6" s="968">
        <v>2</v>
      </c>
      <c r="J6" s="968">
        <f t="shared" si="0"/>
        <v>3</v>
      </c>
    </row>
    <row r="7" spans="1:10" ht="33" customHeight="1">
      <c r="A7" s="782" t="s">
        <v>18</v>
      </c>
      <c r="B7" s="783" t="s">
        <v>740</v>
      </c>
      <c r="C7" s="968"/>
      <c r="D7" s="968"/>
      <c r="E7" s="968"/>
      <c r="F7" s="968"/>
      <c r="G7" s="968"/>
      <c r="H7" s="968"/>
      <c r="I7" s="968"/>
      <c r="J7" s="968">
        <f t="shared" si="0"/>
        <v>0</v>
      </c>
    </row>
    <row r="8" spans="1:10" ht="33" customHeight="1">
      <c r="A8" s="782" t="s">
        <v>21</v>
      </c>
      <c r="B8" s="783" t="s">
        <v>730</v>
      </c>
      <c r="C8" s="968"/>
      <c r="D8" s="968"/>
      <c r="E8" s="968"/>
      <c r="F8" s="968"/>
      <c r="G8" s="968"/>
      <c r="H8" s="968">
        <v>1</v>
      </c>
      <c r="I8" s="968">
        <v>2</v>
      </c>
      <c r="J8" s="968">
        <f t="shared" si="0"/>
        <v>3</v>
      </c>
    </row>
    <row r="9" spans="1:10" ht="35.25" customHeight="1">
      <c r="A9" s="784"/>
      <c r="B9" s="785" t="s">
        <v>397</v>
      </c>
      <c r="C9" s="967">
        <f>C4+C5</f>
        <v>0</v>
      </c>
      <c r="D9" s="967">
        <f t="shared" ref="D9:F9" si="1">D4+D5</f>
        <v>6</v>
      </c>
      <c r="E9" s="967">
        <f t="shared" si="1"/>
        <v>0</v>
      </c>
      <c r="F9" s="967">
        <f t="shared" si="1"/>
        <v>1</v>
      </c>
      <c r="G9" s="967">
        <v>5</v>
      </c>
      <c r="H9" s="967">
        <v>1</v>
      </c>
      <c r="I9" s="967">
        <v>2</v>
      </c>
      <c r="J9" s="967">
        <f t="shared" si="0"/>
        <v>15</v>
      </c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5" orientation="portrait" r:id="rId1"/>
  <headerFooter>
    <oddHeader>&amp;R&amp;"Times New Roman CE,Félkövér dőlt"&amp;11 13. melléklet az /2020. (.)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19"/>
  <sheetViews>
    <sheetView view="pageLayout" topLeftCell="A4" workbookViewId="0">
      <selection activeCell="E8" sqref="E8"/>
    </sheetView>
  </sheetViews>
  <sheetFormatPr defaultColWidth="9.33203125" defaultRowHeight="15"/>
  <cols>
    <col min="1" max="1" width="11.5" style="457" customWidth="1"/>
    <col min="2" max="2" width="59.5" style="456" customWidth="1"/>
    <col min="3" max="3" width="23.6640625" style="492" customWidth="1"/>
    <col min="4" max="5" width="17.83203125" style="456" customWidth="1"/>
    <col min="6" max="7" width="19" style="456" customWidth="1"/>
    <col min="8" max="16384" width="9.33203125" style="456"/>
  </cols>
  <sheetData>
    <row r="1" spans="1:6" ht="42" customHeight="1">
      <c r="A1" s="1291" t="s">
        <v>714</v>
      </c>
      <c r="B1" s="1291"/>
      <c r="C1" s="1291"/>
      <c r="D1" s="1291"/>
      <c r="E1" s="1291"/>
      <c r="F1" s="1291"/>
    </row>
    <row r="2" spans="1:6" ht="15" customHeight="1">
      <c r="C2" s="458"/>
    </row>
    <row r="3" spans="1:6" s="459" customFormat="1" ht="25.5" customHeight="1">
      <c r="A3" s="1290" t="s">
        <v>519</v>
      </c>
      <c r="B3" s="1290"/>
      <c r="C3" s="1290"/>
      <c r="D3" s="1290"/>
      <c r="E3" s="1290"/>
      <c r="F3" s="1290"/>
    </row>
    <row r="4" spans="1:6">
      <c r="A4" s="460"/>
      <c r="B4" s="461"/>
      <c r="C4" s="1289" t="s">
        <v>1</v>
      </c>
      <c r="D4" s="1289"/>
      <c r="E4" s="1289"/>
      <c r="F4" s="1289"/>
    </row>
    <row r="5" spans="1:6" s="465" customFormat="1" ht="27.75" customHeight="1">
      <c r="A5" s="462" t="s">
        <v>520</v>
      </c>
      <c r="B5" s="463" t="s">
        <v>521</v>
      </c>
      <c r="C5" s="464" t="s">
        <v>529</v>
      </c>
      <c r="D5" s="841" t="s">
        <v>731</v>
      </c>
      <c r="E5" s="841" t="s">
        <v>740</v>
      </c>
      <c r="F5" s="840" t="s">
        <v>730</v>
      </c>
    </row>
    <row r="6" spans="1:6" ht="34.5" customHeight="1">
      <c r="A6" s="466" t="s">
        <v>9</v>
      </c>
      <c r="B6" s="467" t="s">
        <v>522</v>
      </c>
      <c r="C6" s="468"/>
      <c r="D6" s="924"/>
      <c r="E6" s="925"/>
      <c r="F6" s="927">
        <f>SUM(C6:E6)</f>
        <v>0</v>
      </c>
    </row>
    <row r="7" spans="1:6" ht="25.5" customHeight="1">
      <c r="A7" s="469" t="s">
        <v>12</v>
      </c>
      <c r="B7" s="470" t="s">
        <v>523</v>
      </c>
      <c r="C7" s="471">
        <v>102833388</v>
      </c>
      <c r="D7" s="926">
        <v>-6926904</v>
      </c>
      <c r="E7" s="927">
        <v>-2177552</v>
      </c>
      <c r="F7" s="927">
        <f>SUM(C7:E7)</f>
        <v>93728932</v>
      </c>
    </row>
    <row r="8" spans="1:6" s="475" customFormat="1" ht="25.5" customHeight="1">
      <c r="A8" s="472" t="s">
        <v>15</v>
      </c>
      <c r="B8" s="473" t="s">
        <v>397</v>
      </c>
      <c r="C8" s="474">
        <f>SUM(C6:C7)</f>
        <v>102833388</v>
      </c>
      <c r="D8" s="474">
        <f t="shared" ref="D8:E8" si="0">SUM(D6:D7)</f>
        <v>-6926904</v>
      </c>
      <c r="E8" s="474">
        <f t="shared" si="0"/>
        <v>-2177552</v>
      </c>
      <c r="F8" s="928">
        <f>SUM(C8:E8)</f>
        <v>93728932</v>
      </c>
    </row>
    <row r="10" spans="1:6" s="459" customFormat="1" ht="25.5" customHeight="1">
      <c r="A10" s="1290" t="s">
        <v>524</v>
      </c>
      <c r="B10" s="1290"/>
      <c r="C10" s="1290"/>
      <c r="D10" s="1290"/>
      <c r="E10" s="1290"/>
      <c r="F10" s="1290"/>
    </row>
    <row r="11" spans="1:6">
      <c r="A11" s="460"/>
      <c r="B11" s="461"/>
      <c r="C11" s="476"/>
    </row>
    <row r="12" spans="1:6" s="465" customFormat="1" ht="28.5">
      <c r="A12" s="462" t="s">
        <v>520</v>
      </c>
      <c r="B12" s="463" t="s">
        <v>521</v>
      </c>
      <c r="C12" s="464" t="s">
        <v>529</v>
      </c>
      <c r="D12" s="841" t="s">
        <v>731</v>
      </c>
      <c r="E12" s="841" t="s">
        <v>740</v>
      </c>
      <c r="F12" s="840" t="s">
        <v>730</v>
      </c>
    </row>
    <row r="13" spans="1:6" ht="25.5" customHeight="1">
      <c r="A13" s="466" t="s">
        <v>9</v>
      </c>
      <c r="B13" s="467" t="s">
        <v>525</v>
      </c>
      <c r="C13" s="477"/>
      <c r="D13" s="924"/>
      <c r="E13" s="929"/>
      <c r="F13" s="929"/>
    </row>
    <row r="14" spans="1:6" ht="25.5" customHeight="1">
      <c r="A14" s="478" t="s">
        <v>12</v>
      </c>
      <c r="B14" s="479"/>
      <c r="C14" s="480"/>
      <c r="D14" s="930"/>
      <c r="E14" s="931"/>
      <c r="F14" s="931"/>
    </row>
    <row r="15" spans="1:6" ht="25.5" customHeight="1">
      <c r="A15" s="466" t="s">
        <v>15</v>
      </c>
      <c r="B15" s="481"/>
      <c r="C15" s="482"/>
      <c r="D15" s="930"/>
      <c r="E15" s="931"/>
      <c r="F15" s="931"/>
    </row>
    <row r="16" spans="1:6" ht="25.5" customHeight="1">
      <c r="A16" s="483" t="s">
        <v>18</v>
      </c>
      <c r="B16" s="481"/>
      <c r="C16" s="482"/>
      <c r="D16" s="932"/>
      <c r="E16" s="927"/>
      <c r="F16" s="927"/>
    </row>
    <row r="17" spans="1:6" ht="25.5" customHeight="1">
      <c r="A17" s="484" t="s">
        <v>21</v>
      </c>
      <c r="B17" s="485" t="s">
        <v>397</v>
      </c>
      <c r="C17" s="486">
        <f>SUM(C13:C16)</f>
        <v>0</v>
      </c>
      <c r="D17" s="933"/>
      <c r="E17" s="934"/>
      <c r="F17" s="934"/>
    </row>
    <row r="18" spans="1:6" ht="25.5" customHeight="1">
      <c r="A18" s="487" t="s">
        <v>24</v>
      </c>
      <c r="B18" s="488" t="s">
        <v>526</v>
      </c>
      <c r="C18" s="489">
        <f>SUM(C8+C17)</f>
        <v>102833388</v>
      </c>
      <c r="D18" s="489">
        <f t="shared" ref="D18:F18" si="1">SUM(D8+D17)</f>
        <v>-6926904</v>
      </c>
      <c r="E18" s="489">
        <f t="shared" si="1"/>
        <v>-2177552</v>
      </c>
      <c r="F18" s="489">
        <f t="shared" si="1"/>
        <v>93728932</v>
      </c>
    </row>
    <row r="19" spans="1:6" ht="18.75">
      <c r="A19" s="490"/>
      <c r="B19" s="491"/>
      <c r="C19" s="491"/>
    </row>
  </sheetData>
  <mergeCells count="4">
    <mergeCell ref="C4:F4"/>
    <mergeCell ref="A3:F3"/>
    <mergeCell ref="A1:F1"/>
    <mergeCell ref="A10:F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0" orientation="portrait" horizontalDpi="4294967293" verticalDpi="4294967293" r:id="rId1"/>
  <headerFooter scaleWithDoc="0">
    <oddHeader>&amp;R&amp;"Times New Roman,Félkövér dőlt"&amp;11 14.  melléklet a /2020. (.)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view="pageLayout" workbookViewId="0">
      <selection activeCell="C28" sqref="C28"/>
    </sheetView>
  </sheetViews>
  <sheetFormatPr defaultRowHeight="15.75"/>
  <cols>
    <col min="1" max="1" width="7" style="87" customWidth="1"/>
    <col min="2" max="2" width="55.5" style="87" customWidth="1"/>
    <col min="3" max="3" width="12.6640625" style="88" customWidth="1"/>
    <col min="4" max="6" width="12.6640625" style="87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292" t="s">
        <v>670</v>
      </c>
      <c r="B1" s="1293"/>
      <c r="C1" s="1293"/>
      <c r="D1" s="1293"/>
      <c r="E1" s="1293"/>
      <c r="F1" s="1293"/>
    </row>
    <row r="3" spans="1:6" ht="15.95" customHeight="1">
      <c r="A3" s="1157" t="s">
        <v>530</v>
      </c>
      <c r="B3" s="1157"/>
      <c r="C3" s="1157"/>
      <c r="D3" s="1157"/>
      <c r="E3" s="1157"/>
      <c r="F3" s="1157"/>
    </row>
    <row r="4" spans="1:6" ht="15.95" customHeight="1">
      <c r="A4" s="1158"/>
      <c r="B4" s="1158"/>
      <c r="D4" s="394"/>
      <c r="E4" s="394"/>
      <c r="F4" s="3" t="s">
        <v>660</v>
      </c>
    </row>
    <row r="5" spans="1:6" ht="31.5" customHeight="1">
      <c r="A5" s="195" t="s">
        <v>2</v>
      </c>
      <c r="B5" s="31" t="s">
        <v>3</v>
      </c>
      <c r="C5" s="31" t="s">
        <v>531</v>
      </c>
      <c r="D5" s="31" t="s">
        <v>687</v>
      </c>
      <c r="E5" s="31" t="s">
        <v>693</v>
      </c>
      <c r="F5" s="196" t="s">
        <v>715</v>
      </c>
    </row>
    <row r="6" spans="1:6" s="7" customFormat="1" ht="12" customHeight="1">
      <c r="A6" s="510" t="s">
        <v>5</v>
      </c>
      <c r="B6" s="511" t="s">
        <v>6</v>
      </c>
      <c r="C6" s="511" t="s">
        <v>7</v>
      </c>
      <c r="D6" s="511" t="s">
        <v>8</v>
      </c>
      <c r="E6" s="512" t="s">
        <v>268</v>
      </c>
      <c r="F6" s="513" t="s">
        <v>448</v>
      </c>
    </row>
    <row r="7" spans="1:6" s="11" customFormat="1" ht="17.25" customHeight="1">
      <c r="A7" s="514" t="s">
        <v>9</v>
      </c>
      <c r="B7" s="515" t="s">
        <v>532</v>
      </c>
      <c r="C7" s="516">
        <v>34124480</v>
      </c>
      <c r="D7" s="516">
        <v>27350000</v>
      </c>
      <c r="E7" s="517">
        <v>27500000</v>
      </c>
      <c r="F7" s="518">
        <v>27600000</v>
      </c>
    </row>
    <row r="8" spans="1:6" s="11" customFormat="1" ht="17.25" customHeight="1">
      <c r="A8" s="519" t="s">
        <v>12</v>
      </c>
      <c r="B8" s="520" t="s">
        <v>533</v>
      </c>
      <c r="C8" s="521">
        <v>35491357</v>
      </c>
      <c r="D8" s="521"/>
      <c r="E8" s="522"/>
      <c r="F8" s="523"/>
    </row>
    <row r="9" spans="1:6" s="11" customFormat="1" ht="17.25" customHeight="1">
      <c r="A9" s="519" t="s">
        <v>15</v>
      </c>
      <c r="B9" s="520" t="s">
        <v>534</v>
      </c>
      <c r="C9" s="521">
        <v>56635800</v>
      </c>
      <c r="D9" s="521">
        <v>52700000</v>
      </c>
      <c r="E9" s="522">
        <v>52900000</v>
      </c>
      <c r="F9" s="523">
        <v>52900000</v>
      </c>
    </row>
    <row r="10" spans="1:6" s="11" customFormat="1" ht="17.25" customHeight="1">
      <c r="A10" s="519" t="s">
        <v>18</v>
      </c>
      <c r="B10" s="520" t="s">
        <v>437</v>
      </c>
      <c r="C10" s="521"/>
      <c r="D10" s="521"/>
      <c r="E10" s="522"/>
      <c r="F10" s="523"/>
    </row>
    <row r="11" spans="1:6" s="11" customFormat="1" ht="17.25" customHeight="1">
      <c r="A11" s="519" t="s">
        <v>21</v>
      </c>
      <c r="B11" s="520" t="s">
        <v>535</v>
      </c>
      <c r="C11" s="521">
        <v>1500000</v>
      </c>
      <c r="D11" s="521">
        <v>1500000</v>
      </c>
      <c r="E11" s="522">
        <v>1200000</v>
      </c>
      <c r="F11" s="523">
        <v>1200000</v>
      </c>
    </row>
    <row r="12" spans="1:6" s="11" customFormat="1" ht="17.25" customHeight="1">
      <c r="A12" s="519" t="s">
        <v>24</v>
      </c>
      <c r="B12" s="524" t="s">
        <v>536</v>
      </c>
      <c r="C12" s="521"/>
      <c r="D12" s="521"/>
      <c r="E12" s="522"/>
      <c r="F12" s="523"/>
    </row>
    <row r="13" spans="1:6" s="11" customFormat="1" ht="17.25" customHeight="1">
      <c r="A13" s="519" t="s">
        <v>27</v>
      </c>
      <c r="B13" s="520" t="s">
        <v>537</v>
      </c>
      <c r="C13" s="525">
        <f>SUM(C7:C11)</f>
        <v>127751637</v>
      </c>
      <c r="D13" s="525">
        <f>SUM(D7:D12)</f>
        <v>81550000</v>
      </c>
      <c r="E13" s="525">
        <v>81600000</v>
      </c>
      <c r="F13" s="526">
        <f>SUM(F7:F12)</f>
        <v>81700000</v>
      </c>
    </row>
    <row r="14" spans="1:6" s="11" customFormat="1" ht="17.25" customHeight="1">
      <c r="A14" s="527" t="s">
        <v>30</v>
      </c>
      <c r="B14" s="528" t="s">
        <v>538</v>
      </c>
      <c r="C14" s="529">
        <v>122150042</v>
      </c>
      <c r="D14" s="529">
        <f>C14*1</f>
        <v>122150042</v>
      </c>
      <c r="E14" s="529">
        <f>D14*1</f>
        <v>122150042</v>
      </c>
      <c r="F14" s="529">
        <f>E14*1.1</f>
        <v>134365046.20000002</v>
      </c>
    </row>
    <row r="15" spans="1:6" s="11" customFormat="1" ht="27" customHeight="1">
      <c r="A15" s="195" t="s">
        <v>33</v>
      </c>
      <c r="B15" s="83" t="s">
        <v>539</v>
      </c>
      <c r="C15" s="530">
        <f>+C13+C14</f>
        <v>249901679</v>
      </c>
      <c r="D15" s="530">
        <f>+D13+D14</f>
        <v>203700042</v>
      </c>
      <c r="E15" s="530">
        <f>+E13+E14</f>
        <v>203750042</v>
      </c>
      <c r="F15" s="531">
        <f>+F13+F14</f>
        <v>216065046.20000002</v>
      </c>
    </row>
    <row r="16" spans="1:6" s="11" customFormat="1" ht="12" customHeight="1">
      <c r="A16" s="532"/>
      <c r="B16" s="533"/>
      <c r="C16" s="534"/>
      <c r="D16" s="535"/>
      <c r="E16" s="535"/>
      <c r="F16" s="536"/>
    </row>
    <row r="17" spans="1:7" s="11" customFormat="1" ht="12" customHeight="1">
      <c r="A17" s="1157" t="s">
        <v>484</v>
      </c>
      <c r="B17" s="1157"/>
      <c r="C17" s="1157"/>
      <c r="D17" s="1157"/>
      <c r="E17" s="1157"/>
      <c r="F17" s="1157"/>
    </row>
    <row r="18" spans="1:7" s="11" customFormat="1" ht="12" customHeight="1">
      <c r="A18" s="1294"/>
      <c r="B18" s="1294"/>
      <c r="C18" s="88"/>
      <c r="D18" s="394"/>
      <c r="E18" s="394"/>
      <c r="F18" s="3" t="s">
        <v>660</v>
      </c>
    </row>
    <row r="19" spans="1:7" s="11" customFormat="1" ht="31.5" customHeight="1">
      <c r="A19" s="195" t="s">
        <v>2</v>
      </c>
      <c r="B19" s="31" t="s">
        <v>3</v>
      </c>
      <c r="C19" s="31" t="s">
        <v>531</v>
      </c>
      <c r="D19" s="31" t="s">
        <v>687</v>
      </c>
      <c r="E19" s="31" t="s">
        <v>693</v>
      </c>
      <c r="F19" s="196" t="s">
        <v>715</v>
      </c>
      <c r="G19" s="537"/>
    </row>
    <row r="20" spans="1:7" s="11" customFormat="1" ht="12" customHeight="1">
      <c r="A20" s="510" t="s">
        <v>5</v>
      </c>
      <c r="B20" s="511" t="s">
        <v>6</v>
      </c>
      <c r="C20" s="511" t="s">
        <v>7</v>
      </c>
      <c r="D20" s="511" t="s">
        <v>8</v>
      </c>
      <c r="E20" s="512" t="s">
        <v>268</v>
      </c>
      <c r="F20" s="513" t="s">
        <v>448</v>
      </c>
      <c r="G20" s="537"/>
    </row>
    <row r="21" spans="1:7" s="11" customFormat="1" ht="17.25" customHeight="1">
      <c r="A21" s="81" t="s">
        <v>9</v>
      </c>
      <c r="B21" s="538" t="s">
        <v>540</v>
      </c>
      <c r="C21" s="521">
        <v>200118679</v>
      </c>
      <c r="D21" s="521">
        <f>C21*1.005</f>
        <v>201119272.39499998</v>
      </c>
      <c r="E21" s="521">
        <f>D21*1.005</f>
        <v>202124868.75697497</v>
      </c>
      <c r="F21" s="523">
        <f>E21*1.005</f>
        <v>203135493.1007598</v>
      </c>
      <c r="G21" s="537"/>
    </row>
    <row r="22" spans="1:7" ht="17.25" customHeight="1">
      <c r="A22" s="81" t="s">
        <v>12</v>
      </c>
      <c r="B22" s="539" t="s">
        <v>541</v>
      </c>
      <c r="C22" s="525">
        <v>49261603</v>
      </c>
      <c r="D22" s="525">
        <f>+D23+D24+D25</f>
        <v>7300000</v>
      </c>
      <c r="E22" s="525">
        <f t="shared" ref="E22:F22" si="0">+E23+E24+E25</f>
        <v>0</v>
      </c>
      <c r="F22" s="525">
        <f t="shared" si="0"/>
        <v>0</v>
      </c>
    </row>
    <row r="23" spans="1:7" ht="17.25" customHeight="1">
      <c r="A23" s="50" t="s">
        <v>542</v>
      </c>
      <c r="B23" s="520" t="s">
        <v>230</v>
      </c>
      <c r="C23" s="521">
        <v>22152836</v>
      </c>
      <c r="D23" s="521">
        <v>7300000</v>
      </c>
      <c r="E23" s="521"/>
      <c r="F23" s="523"/>
    </row>
    <row r="24" spans="1:7" ht="17.25" customHeight="1">
      <c r="A24" s="50" t="s">
        <v>543</v>
      </c>
      <c r="B24" s="520" t="s">
        <v>232</v>
      </c>
      <c r="C24" s="521">
        <v>27108767</v>
      </c>
      <c r="D24" s="521"/>
      <c r="E24" s="521"/>
      <c r="F24" s="523"/>
    </row>
    <row r="25" spans="1:7" ht="17.25" customHeight="1">
      <c r="A25" s="50" t="s">
        <v>544</v>
      </c>
      <c r="B25" s="524" t="s">
        <v>234</v>
      </c>
      <c r="C25" s="521"/>
      <c r="D25" s="521"/>
      <c r="E25" s="521"/>
      <c r="F25" s="523"/>
    </row>
    <row r="26" spans="1:7" ht="17.25" customHeight="1">
      <c r="A26" s="81" t="s">
        <v>15</v>
      </c>
      <c r="B26" s="540" t="s">
        <v>545</v>
      </c>
      <c r="C26" s="541">
        <f>+C21+C22</f>
        <v>249380282</v>
      </c>
      <c r="D26" s="541">
        <f>SUM(D21:D23)</f>
        <v>215719272.39499998</v>
      </c>
      <c r="E26" s="541">
        <f>SUM(E21:E25)</f>
        <v>202124868.75697497</v>
      </c>
      <c r="F26" s="541">
        <f>SUM(F21)</f>
        <v>203135493.1007598</v>
      </c>
    </row>
    <row r="27" spans="1:7" ht="17.25" customHeight="1">
      <c r="A27" s="542" t="s">
        <v>18</v>
      </c>
      <c r="B27" s="543" t="s">
        <v>546</v>
      </c>
      <c r="C27" s="544">
        <v>521397</v>
      </c>
      <c r="D27" s="544">
        <f t="shared" ref="D27:F27" si="1">C27*1.1</f>
        <v>573536.70000000007</v>
      </c>
      <c r="E27" s="544">
        <f t="shared" si="1"/>
        <v>630890.37000000011</v>
      </c>
      <c r="F27" s="545">
        <f t="shared" si="1"/>
        <v>693979.40700000012</v>
      </c>
      <c r="G27" s="84"/>
    </row>
    <row r="28" spans="1:7" s="11" customFormat="1" ht="17.25" customHeight="1">
      <c r="A28" s="546" t="s">
        <v>21</v>
      </c>
      <c r="B28" s="86" t="s">
        <v>547</v>
      </c>
      <c r="C28" s="547">
        <f>+C26+C27</f>
        <v>249901679</v>
      </c>
      <c r="D28" s="547">
        <f>+D26+D27</f>
        <v>216292809.09499997</v>
      </c>
      <c r="E28" s="547">
        <f>+E26+E27</f>
        <v>202755759.12697497</v>
      </c>
      <c r="F28" s="548">
        <f>+F26+F27</f>
        <v>203829472.50775981</v>
      </c>
    </row>
    <row r="29" spans="1:7">
      <c r="C29" s="87"/>
    </row>
    <row r="30" spans="1:7">
      <c r="C30" s="87"/>
    </row>
    <row r="31" spans="1:7">
      <c r="C31" s="87"/>
    </row>
    <row r="32" spans="1:7" ht="16.5" customHeight="1">
      <c r="C32" s="87"/>
    </row>
    <row r="33" spans="3:8">
      <c r="C33" s="87"/>
    </row>
    <row r="34" spans="3:8">
      <c r="C34" s="87"/>
    </row>
    <row r="35" spans="3:8" s="87" customFormat="1">
      <c r="G35" s="1"/>
      <c r="H35" s="1"/>
    </row>
    <row r="36" spans="3:8" s="87" customFormat="1">
      <c r="G36" s="1"/>
      <c r="H36" s="1"/>
    </row>
    <row r="37" spans="3:8" s="87" customFormat="1">
      <c r="G37" s="1"/>
      <c r="H37" s="1"/>
    </row>
    <row r="38" spans="3:8" s="87" customFormat="1">
      <c r="G38" s="1"/>
      <c r="H38" s="1"/>
    </row>
    <row r="39" spans="3:8" s="87" customFormat="1">
      <c r="G39" s="1"/>
      <c r="H39" s="1"/>
    </row>
    <row r="40" spans="3:8" s="87" customFormat="1">
      <c r="G40" s="1"/>
      <c r="H40" s="1"/>
    </row>
    <row r="41" spans="3:8" s="87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/2020. (.)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18"/>
  <sheetViews>
    <sheetView topLeftCell="A91" zoomScaleSheetLayoutView="100" zoomScalePageLayoutView="120" workbookViewId="0">
      <selection activeCell="F98" sqref="F98"/>
    </sheetView>
  </sheetViews>
  <sheetFormatPr defaultColWidth="9.33203125" defaultRowHeight="15.75"/>
  <cols>
    <col min="1" max="1" width="6.33203125" style="87" customWidth="1"/>
    <col min="2" max="2" width="76.33203125" style="87" customWidth="1"/>
    <col min="3" max="3" width="11.1640625" style="87" customWidth="1"/>
    <col min="4" max="4" width="20.83203125" style="88" customWidth="1"/>
    <col min="5" max="6" width="18" style="1" customWidth="1"/>
    <col min="7" max="7" width="21.5" style="1" customWidth="1"/>
    <col min="8" max="8" width="9.6640625" style="1" bestFit="1" customWidth="1"/>
    <col min="9" max="11" width="11" style="1" bestFit="1" customWidth="1"/>
    <col min="12" max="13" width="9.6640625" style="1" bestFit="1" customWidth="1"/>
    <col min="14" max="14" width="11" style="1" bestFit="1" customWidth="1"/>
    <col min="15" max="16384" width="9.33203125" style="1"/>
  </cols>
  <sheetData>
    <row r="1" spans="1:7" ht="60" customHeight="1">
      <c r="A1" s="1156" t="s">
        <v>696</v>
      </c>
      <c r="B1" s="1156"/>
      <c r="C1" s="1156"/>
      <c r="D1" s="1156"/>
      <c r="E1" s="1156"/>
      <c r="F1" s="1156"/>
      <c r="G1" s="1156"/>
    </row>
    <row r="2" spans="1:7" ht="15.95" customHeight="1">
      <c r="A2" s="1157" t="s">
        <v>0</v>
      </c>
      <c r="B2" s="1157"/>
      <c r="C2" s="1157"/>
      <c r="D2" s="1157"/>
      <c r="E2" s="1157"/>
      <c r="F2" s="1157"/>
      <c r="G2" s="1157"/>
    </row>
    <row r="3" spans="1:7" ht="15.95" customHeight="1">
      <c r="A3" s="1159"/>
      <c r="B3" s="1160"/>
      <c r="C3" s="788"/>
      <c r="D3" s="1162" t="s">
        <v>1</v>
      </c>
      <c r="E3" s="1162"/>
      <c r="F3" s="1162"/>
      <c r="G3" s="1162"/>
    </row>
    <row r="4" spans="1:7" ht="38.1" customHeight="1">
      <c r="A4" s="4" t="s">
        <v>2</v>
      </c>
      <c r="B4" s="5" t="s">
        <v>3</v>
      </c>
      <c r="C4" s="5" t="s">
        <v>4</v>
      </c>
      <c r="D4" s="5" t="s">
        <v>697</v>
      </c>
      <c r="E4" s="31" t="s">
        <v>731</v>
      </c>
      <c r="F4" s="31" t="s">
        <v>740</v>
      </c>
      <c r="G4" s="196" t="s">
        <v>730</v>
      </c>
    </row>
    <row r="5" spans="1:7" s="7" customFormat="1" ht="12" customHeight="1">
      <c r="A5" s="4" t="s">
        <v>5</v>
      </c>
      <c r="B5" s="5" t="s">
        <v>6</v>
      </c>
      <c r="C5" s="5" t="s">
        <v>7</v>
      </c>
      <c r="D5" s="5" t="s">
        <v>8</v>
      </c>
      <c r="E5" s="984" t="s">
        <v>268</v>
      </c>
      <c r="F5" s="984" t="s">
        <v>448</v>
      </c>
      <c r="G5" s="985" t="s">
        <v>689</v>
      </c>
    </row>
    <row r="6" spans="1:7" s="11" customFormat="1" ht="15.75" customHeight="1">
      <c r="A6" s="8" t="s">
        <v>9</v>
      </c>
      <c r="B6" s="9" t="s">
        <v>10</v>
      </c>
      <c r="C6" s="10" t="s">
        <v>11</v>
      </c>
      <c r="D6" s="975">
        <v>0</v>
      </c>
      <c r="E6" s="986">
        <v>122319</v>
      </c>
      <c r="F6" s="986">
        <v>33495</v>
      </c>
      <c r="G6" s="852">
        <f>SUM(D6:F6)</f>
        <v>155814</v>
      </c>
    </row>
    <row r="7" spans="1:7" s="11" customFormat="1" ht="15.75" customHeight="1">
      <c r="A7" s="12" t="s">
        <v>12</v>
      </c>
      <c r="B7" s="13" t="s">
        <v>13</v>
      </c>
      <c r="C7" s="14" t="s">
        <v>14</v>
      </c>
      <c r="D7" s="976">
        <v>10862500</v>
      </c>
      <c r="E7" s="987">
        <v>847400</v>
      </c>
      <c r="F7" s="987"/>
      <c r="G7" s="852">
        <f t="shared" ref="G7:G9" si="0">SUM(D7:F7)</f>
        <v>11709900</v>
      </c>
    </row>
    <row r="8" spans="1:7" s="11" customFormat="1" ht="24" customHeight="1">
      <c r="A8" s="12" t="s">
        <v>15</v>
      </c>
      <c r="B8" s="13" t="s">
        <v>16</v>
      </c>
      <c r="C8" s="14" t="s">
        <v>17</v>
      </c>
      <c r="D8" s="976">
        <v>372407</v>
      </c>
      <c r="E8" s="987">
        <v>4124833</v>
      </c>
      <c r="F8" s="987">
        <v>724981</v>
      </c>
      <c r="G8" s="852">
        <f t="shared" si="0"/>
        <v>5222221</v>
      </c>
    </row>
    <row r="9" spans="1:7" s="11" customFormat="1" ht="15.75" customHeight="1">
      <c r="A9" s="12" t="s">
        <v>18</v>
      </c>
      <c r="B9" s="13" t="s">
        <v>19</v>
      </c>
      <c r="C9" s="14" t="s">
        <v>20</v>
      </c>
      <c r="D9" s="976">
        <v>1800000</v>
      </c>
      <c r="E9" s="987">
        <v>200000</v>
      </c>
      <c r="F9" s="987"/>
      <c r="G9" s="852">
        <f t="shared" si="0"/>
        <v>2000000</v>
      </c>
    </row>
    <row r="10" spans="1:7" s="11" customFormat="1" ht="15.75" customHeight="1">
      <c r="A10" s="8" t="s">
        <v>21</v>
      </c>
      <c r="B10" s="13" t="s">
        <v>22</v>
      </c>
      <c r="C10" s="14" t="s">
        <v>23</v>
      </c>
      <c r="D10" s="976"/>
      <c r="E10" s="987"/>
      <c r="F10" s="987">
        <v>522450</v>
      </c>
      <c r="G10" s="852">
        <f>SUM(F10)</f>
        <v>522450</v>
      </c>
    </row>
    <row r="11" spans="1:7" s="11" customFormat="1" ht="15.75" customHeight="1">
      <c r="A11" s="12" t="s">
        <v>24</v>
      </c>
      <c r="B11" s="13" t="s">
        <v>25</v>
      </c>
      <c r="C11" s="14" t="s">
        <v>26</v>
      </c>
      <c r="D11" s="976"/>
      <c r="E11" s="987"/>
      <c r="F11" s="987"/>
      <c r="G11" s="852"/>
    </row>
    <row r="12" spans="1:7" s="11" customFormat="1" ht="15.75" customHeight="1">
      <c r="A12" s="15" t="s">
        <v>27</v>
      </c>
      <c r="B12" s="16" t="s">
        <v>28</v>
      </c>
      <c r="C12" s="17" t="s">
        <v>29</v>
      </c>
      <c r="D12" s="977">
        <f>SUM(D6:D11)</f>
        <v>13034907</v>
      </c>
      <c r="E12" s="988">
        <f>SUM(E6:E11)</f>
        <v>5294552</v>
      </c>
      <c r="F12" s="988">
        <f>SUM(F6:F10)</f>
        <v>1280926</v>
      </c>
      <c r="G12" s="854">
        <v>19640385</v>
      </c>
    </row>
    <row r="13" spans="1:7" s="11" customFormat="1" ht="15.75" customHeight="1">
      <c r="A13" s="12" t="s">
        <v>30</v>
      </c>
      <c r="B13" s="13" t="s">
        <v>31</v>
      </c>
      <c r="C13" s="14" t="s">
        <v>32</v>
      </c>
      <c r="D13" s="976"/>
      <c r="E13" s="987"/>
      <c r="F13" s="987"/>
      <c r="G13" s="853"/>
    </row>
    <row r="14" spans="1:7" s="11" customFormat="1" ht="15.75" customHeight="1">
      <c r="A14" s="8" t="s">
        <v>33</v>
      </c>
      <c r="B14" s="13" t="s">
        <v>34</v>
      </c>
      <c r="C14" s="14" t="s">
        <v>35</v>
      </c>
      <c r="D14" s="976">
        <f>D18+D19+D20</f>
        <v>12500000</v>
      </c>
      <c r="E14" s="987">
        <f>SUM(E17:E21)</f>
        <v>2014095</v>
      </c>
      <c r="F14" s="987"/>
      <c r="G14" s="853">
        <f>SUM(D14:F14)</f>
        <v>14514095</v>
      </c>
    </row>
    <row r="15" spans="1:7" s="11" customFormat="1" ht="24" customHeight="1">
      <c r="A15" s="12" t="s">
        <v>36</v>
      </c>
      <c r="B15" s="18" t="s">
        <v>37</v>
      </c>
      <c r="C15" s="14" t="s">
        <v>35</v>
      </c>
      <c r="D15" s="976"/>
      <c r="E15" s="987"/>
      <c r="F15" s="987"/>
      <c r="G15" s="853"/>
    </row>
    <row r="16" spans="1:7" s="11" customFormat="1" ht="18.75" customHeight="1">
      <c r="A16" s="12" t="s">
        <v>38</v>
      </c>
      <c r="B16" s="19" t="s">
        <v>39</v>
      </c>
      <c r="C16" s="14" t="s">
        <v>35</v>
      </c>
      <c r="D16" s="976"/>
      <c r="E16" s="987"/>
      <c r="F16" s="987"/>
      <c r="G16" s="853"/>
    </row>
    <row r="17" spans="1:7" s="11" customFormat="1" ht="15.75" customHeight="1">
      <c r="A17" s="8" t="s">
        <v>40</v>
      </c>
      <c r="B17" s="19" t="s">
        <v>41</v>
      </c>
      <c r="C17" s="14" t="s">
        <v>35</v>
      </c>
      <c r="D17" s="976"/>
      <c r="E17" s="987"/>
      <c r="F17" s="987"/>
      <c r="G17" s="853"/>
    </row>
    <row r="18" spans="1:7" s="11" customFormat="1" ht="19.5" customHeight="1">
      <c r="A18" s="12" t="s">
        <v>42</v>
      </c>
      <c r="B18" s="19" t="s">
        <v>43</v>
      </c>
      <c r="C18" s="14" t="s">
        <v>35</v>
      </c>
      <c r="D18" s="976">
        <v>2000000</v>
      </c>
      <c r="E18" s="987"/>
      <c r="F18" s="987"/>
      <c r="G18" s="853">
        <f>SUM(D18:F18)</f>
        <v>2000000</v>
      </c>
    </row>
    <row r="19" spans="1:7" s="11" customFormat="1" ht="19.5" customHeight="1">
      <c r="A19" s="12" t="s">
        <v>44</v>
      </c>
      <c r="B19" s="19" t="s">
        <v>45</v>
      </c>
      <c r="C19" s="14" t="s">
        <v>35</v>
      </c>
      <c r="D19" s="976">
        <v>10500000</v>
      </c>
      <c r="E19" s="987">
        <v>587500</v>
      </c>
      <c r="F19" s="987"/>
      <c r="G19" s="853">
        <f>SUM(D19:F19)</f>
        <v>11087500</v>
      </c>
    </row>
    <row r="20" spans="1:7" s="11" customFormat="1" ht="24" customHeight="1">
      <c r="A20" s="8" t="s">
        <v>46</v>
      </c>
      <c r="B20" s="19" t="s">
        <v>47</v>
      </c>
      <c r="C20" s="14" t="s">
        <v>35</v>
      </c>
      <c r="D20" s="976"/>
      <c r="E20" s="987">
        <v>1426595</v>
      </c>
      <c r="F20" s="987"/>
      <c r="G20" s="853">
        <f>SUM(D20:F20)</f>
        <v>1426595</v>
      </c>
    </row>
    <row r="21" spans="1:7" s="11" customFormat="1" ht="24.75" customHeight="1">
      <c r="A21" s="20" t="s">
        <v>48</v>
      </c>
      <c r="B21" s="19" t="s">
        <v>49</v>
      </c>
      <c r="C21" s="21" t="s">
        <v>35</v>
      </c>
      <c r="D21" s="976"/>
      <c r="E21" s="989"/>
      <c r="F21" s="989"/>
      <c r="G21" s="855"/>
    </row>
    <row r="22" spans="1:7" s="11" customFormat="1" ht="18" customHeight="1">
      <c r="A22" s="22" t="s">
        <v>50</v>
      </c>
      <c r="B22" s="23" t="s">
        <v>51</v>
      </c>
      <c r="C22" s="24" t="s">
        <v>52</v>
      </c>
      <c r="D22" s="978">
        <f>D12+D14</f>
        <v>25534907</v>
      </c>
      <c r="E22" s="990">
        <f>SUM(E12,E14)</f>
        <v>7308647</v>
      </c>
      <c r="F22" s="990">
        <f>SUM(F12)</f>
        <v>1280926</v>
      </c>
      <c r="G22" s="991">
        <f>SUM(D22:F22)</f>
        <v>34124480</v>
      </c>
    </row>
    <row r="23" spans="1:7" s="11" customFormat="1" ht="15.75" customHeight="1">
      <c r="A23" s="8" t="s">
        <v>53</v>
      </c>
      <c r="B23" s="25" t="s">
        <v>54</v>
      </c>
      <c r="C23" s="10" t="s">
        <v>55</v>
      </c>
      <c r="D23" s="976"/>
      <c r="E23" s="986"/>
      <c r="F23" s="986"/>
      <c r="G23" s="852"/>
    </row>
    <row r="24" spans="1:7" s="11" customFormat="1" ht="15.75" customHeight="1">
      <c r="A24" s="12" t="s">
        <v>56</v>
      </c>
      <c r="B24" s="26" t="s">
        <v>57</v>
      </c>
      <c r="C24" s="14" t="s">
        <v>58</v>
      </c>
      <c r="D24" s="976"/>
      <c r="E24" s="987">
        <v>4019013</v>
      </c>
      <c r="F24" s="987">
        <v>31472344</v>
      </c>
      <c r="G24" s="853">
        <f>SUM(D24:F24)</f>
        <v>35491357</v>
      </c>
    </row>
    <row r="25" spans="1:7" s="11" customFormat="1" ht="15.75" customHeight="1">
      <c r="A25" s="12" t="s">
        <v>59</v>
      </c>
      <c r="B25" s="18" t="s">
        <v>60</v>
      </c>
      <c r="C25" s="14" t="s">
        <v>58</v>
      </c>
      <c r="D25" s="976"/>
      <c r="E25" s="987"/>
      <c r="F25" s="987"/>
      <c r="G25" s="853"/>
    </row>
    <row r="26" spans="1:7" s="11" customFormat="1" ht="18.75" customHeight="1">
      <c r="A26" s="8" t="s">
        <v>61</v>
      </c>
      <c r="B26" s="27" t="s">
        <v>62</v>
      </c>
      <c r="C26" s="14" t="s">
        <v>58</v>
      </c>
      <c r="D26" s="976"/>
      <c r="E26" s="987"/>
      <c r="F26" s="987"/>
      <c r="G26" s="853"/>
    </row>
    <row r="27" spans="1:7" s="11" customFormat="1" ht="15.75" customHeight="1">
      <c r="A27" s="12" t="s">
        <v>63</v>
      </c>
      <c r="B27" s="27" t="s">
        <v>64</v>
      </c>
      <c r="C27" s="14" t="s">
        <v>58</v>
      </c>
      <c r="D27" s="976"/>
      <c r="E27" s="987"/>
      <c r="F27" s="987"/>
      <c r="G27" s="853"/>
    </row>
    <row r="28" spans="1:7" s="11" customFormat="1" ht="15.75" customHeight="1">
      <c r="A28" s="12" t="s">
        <v>65</v>
      </c>
      <c r="B28" s="27" t="s">
        <v>66</v>
      </c>
      <c r="C28" s="14" t="s">
        <v>58</v>
      </c>
      <c r="D28" s="976"/>
      <c r="E28" s="987">
        <v>4019013</v>
      </c>
      <c r="F28" s="987">
        <v>31472344</v>
      </c>
      <c r="G28" s="853">
        <f>SUM(D28:F28)</f>
        <v>35491357</v>
      </c>
    </row>
    <row r="29" spans="1:7" s="11" customFormat="1" ht="24.75" customHeight="1">
      <c r="A29" s="8" t="s">
        <v>67</v>
      </c>
      <c r="B29" s="27" t="s">
        <v>68</v>
      </c>
      <c r="C29" s="14" t="s">
        <v>58</v>
      </c>
      <c r="D29" s="976"/>
      <c r="E29" s="987"/>
      <c r="F29" s="987"/>
      <c r="G29" s="853"/>
    </row>
    <row r="30" spans="1:7" s="11" customFormat="1" ht="24" customHeight="1">
      <c r="A30" s="20" t="s">
        <v>69</v>
      </c>
      <c r="B30" s="28" t="s">
        <v>70</v>
      </c>
      <c r="C30" s="21" t="s">
        <v>58</v>
      </c>
      <c r="D30" s="976"/>
      <c r="E30" s="992"/>
      <c r="F30" s="992"/>
      <c r="G30" s="857"/>
    </row>
    <row r="31" spans="1:7" s="11" customFormat="1" ht="22.5" customHeight="1">
      <c r="A31" s="29" t="s">
        <v>71</v>
      </c>
      <c r="B31" s="30" t="s">
        <v>72</v>
      </c>
      <c r="C31" s="31" t="s">
        <v>73</v>
      </c>
      <c r="D31" s="979">
        <f>SUM(D23+D24)</f>
        <v>0</v>
      </c>
      <c r="E31" s="990">
        <f>SUM(E28:E30)</f>
        <v>4019013</v>
      </c>
      <c r="F31" s="990">
        <f>SUM(F24)</f>
        <v>31472344</v>
      </c>
      <c r="G31" s="991">
        <f>SUM(D31:F31)</f>
        <v>35491357</v>
      </c>
    </row>
    <row r="32" spans="1:7" s="11" customFormat="1" ht="14.25" customHeight="1">
      <c r="A32" s="32" t="s">
        <v>74</v>
      </c>
      <c r="B32" s="33" t="s">
        <v>75</v>
      </c>
      <c r="C32" s="34" t="s">
        <v>76</v>
      </c>
      <c r="D32" s="975"/>
      <c r="E32" s="986">
        <v>77263</v>
      </c>
      <c r="F32" s="986"/>
      <c r="G32" s="852">
        <f>SUM(D32:F32)</f>
        <v>77263</v>
      </c>
    </row>
    <row r="33" spans="1:7" s="11" customFormat="1" ht="14.25" customHeight="1">
      <c r="A33" s="12" t="s">
        <v>77</v>
      </c>
      <c r="B33" s="13" t="s">
        <v>78</v>
      </c>
      <c r="C33" s="14" t="s">
        <v>79</v>
      </c>
      <c r="D33" s="976">
        <f>D34+D36</f>
        <v>6300000</v>
      </c>
      <c r="E33" s="987"/>
      <c r="F33" s="987">
        <v>326228</v>
      </c>
      <c r="G33" s="853">
        <f>SUM(D33:F33)</f>
        <v>6626228</v>
      </c>
    </row>
    <row r="34" spans="1:7" s="11" customFormat="1" ht="14.25" customHeight="1">
      <c r="A34" s="12" t="s">
        <v>80</v>
      </c>
      <c r="B34" s="35" t="s">
        <v>81</v>
      </c>
      <c r="C34" s="36" t="s">
        <v>79</v>
      </c>
      <c r="D34" s="976">
        <v>5500000</v>
      </c>
      <c r="E34" s="987"/>
      <c r="F34" s="987">
        <v>120662</v>
      </c>
      <c r="G34" s="853">
        <f>SUM(D34:F34)</f>
        <v>5620662</v>
      </c>
    </row>
    <row r="35" spans="1:7" s="11" customFormat="1" ht="14.25" customHeight="1">
      <c r="A35" s="8" t="s">
        <v>82</v>
      </c>
      <c r="B35" s="37" t="s">
        <v>83</v>
      </c>
      <c r="C35" s="36" t="s">
        <v>79</v>
      </c>
      <c r="D35" s="976"/>
      <c r="E35" s="987"/>
      <c r="F35" s="987"/>
      <c r="G35" s="853"/>
    </row>
    <row r="36" spans="1:7" s="11" customFormat="1" ht="14.25" customHeight="1">
      <c r="A36" s="8" t="s">
        <v>84</v>
      </c>
      <c r="B36" s="37" t="s">
        <v>85</v>
      </c>
      <c r="C36" s="36" t="s">
        <v>79</v>
      </c>
      <c r="D36" s="976">
        <v>800000</v>
      </c>
      <c r="E36" s="987"/>
      <c r="F36" s="987">
        <v>205566</v>
      </c>
      <c r="G36" s="853">
        <f>SUM(D36:F36)</f>
        <v>1005566</v>
      </c>
    </row>
    <row r="37" spans="1:7" s="11" customFormat="1" ht="14.25" customHeight="1">
      <c r="A37" s="12" t="s">
        <v>86</v>
      </c>
      <c r="B37" s="38" t="s">
        <v>87</v>
      </c>
      <c r="C37" s="14" t="s">
        <v>88</v>
      </c>
      <c r="D37" s="976">
        <f>D38+D39</f>
        <v>30000000</v>
      </c>
      <c r="E37" s="987"/>
      <c r="F37" s="987">
        <v>2530307</v>
      </c>
      <c r="G37" s="853">
        <f>SUM(D37:F37)</f>
        <v>32530307</v>
      </c>
    </row>
    <row r="38" spans="1:7" s="11" customFormat="1" ht="14.25" customHeight="1">
      <c r="A38" s="12" t="s">
        <v>89</v>
      </c>
      <c r="B38" s="39" t="s">
        <v>90</v>
      </c>
      <c r="C38" s="36" t="s">
        <v>88</v>
      </c>
      <c r="D38" s="976">
        <v>30000000</v>
      </c>
      <c r="E38" s="987"/>
      <c r="F38" s="987">
        <v>2530307</v>
      </c>
      <c r="G38" s="853">
        <f>SUM(D38:F38)</f>
        <v>32530307</v>
      </c>
    </row>
    <row r="39" spans="1:7" s="11" customFormat="1" ht="14.25" customHeight="1">
      <c r="A39" s="8" t="s">
        <v>91</v>
      </c>
      <c r="B39" s="39" t="s">
        <v>92</v>
      </c>
      <c r="C39" s="36" t="s">
        <v>88</v>
      </c>
      <c r="D39" s="976"/>
      <c r="E39" s="987"/>
      <c r="F39" s="987"/>
      <c r="G39" s="853"/>
    </row>
    <row r="40" spans="1:7" s="11" customFormat="1" ht="17.25" customHeight="1">
      <c r="A40" s="8" t="s">
        <v>93</v>
      </c>
      <c r="B40" s="40" t="s">
        <v>94</v>
      </c>
      <c r="C40" s="14" t="s">
        <v>95</v>
      </c>
      <c r="D40" s="976">
        <v>900000</v>
      </c>
      <c r="E40" s="987">
        <v>-900000</v>
      </c>
      <c r="F40" s="987">
        <v>4269</v>
      </c>
      <c r="G40" s="853">
        <f>SUM(F40)</f>
        <v>4269</v>
      </c>
    </row>
    <row r="41" spans="1:7" s="11" customFormat="1" ht="17.25" customHeight="1">
      <c r="A41" s="12" t="s">
        <v>96</v>
      </c>
      <c r="B41" s="38" t="s">
        <v>97</v>
      </c>
      <c r="C41" s="14" t="s">
        <v>98</v>
      </c>
      <c r="D41" s="976"/>
      <c r="E41" s="987"/>
      <c r="F41" s="987"/>
      <c r="G41" s="853"/>
    </row>
    <row r="42" spans="1:7" s="11" customFormat="1" ht="14.25" customHeight="1">
      <c r="A42" s="12" t="s">
        <v>99</v>
      </c>
      <c r="B42" s="39" t="s">
        <v>100</v>
      </c>
      <c r="C42" s="36" t="s">
        <v>98</v>
      </c>
      <c r="D42" s="976"/>
      <c r="E42" s="987"/>
      <c r="F42" s="987"/>
      <c r="G42" s="853"/>
    </row>
    <row r="43" spans="1:7" s="11" customFormat="1" ht="14.25" customHeight="1">
      <c r="A43" s="8" t="s">
        <v>101</v>
      </c>
      <c r="B43" s="39" t="s">
        <v>102</v>
      </c>
      <c r="C43" s="36" t="s">
        <v>98</v>
      </c>
      <c r="D43" s="976"/>
      <c r="E43" s="987"/>
      <c r="F43" s="987"/>
      <c r="G43" s="853"/>
    </row>
    <row r="44" spans="1:7" s="11" customFormat="1" ht="14.25" customHeight="1">
      <c r="A44" s="759" t="s">
        <v>103</v>
      </c>
      <c r="B44" s="760" t="s">
        <v>104</v>
      </c>
      <c r="C44" s="736" t="s">
        <v>105</v>
      </c>
      <c r="D44" s="980"/>
      <c r="E44" s="992"/>
      <c r="F44" s="992"/>
      <c r="G44" s="857"/>
    </row>
    <row r="45" spans="1:7" s="11" customFormat="1" ht="17.25" customHeight="1">
      <c r="A45" s="29" t="s">
        <v>106</v>
      </c>
      <c r="B45" s="30" t="s">
        <v>107</v>
      </c>
      <c r="C45" s="31" t="s">
        <v>108</v>
      </c>
      <c r="D45" s="979">
        <f>D32+D33+D37+D40+D41+D44</f>
        <v>37200000</v>
      </c>
      <c r="E45" s="990">
        <f>SUM(E32:E44)</f>
        <v>-822737</v>
      </c>
      <c r="F45" s="990">
        <v>5717339</v>
      </c>
      <c r="G45" s="991">
        <f>SUM(D45:F45)</f>
        <v>42094602</v>
      </c>
    </row>
    <row r="46" spans="1:7" s="11" customFormat="1" ht="14.25" customHeight="1">
      <c r="A46" s="32" t="s">
        <v>109</v>
      </c>
      <c r="B46" s="43" t="s">
        <v>110</v>
      </c>
      <c r="C46" s="44" t="s">
        <v>111</v>
      </c>
      <c r="D46" s="976">
        <v>7500000</v>
      </c>
      <c r="E46" s="986"/>
      <c r="F46" s="986"/>
      <c r="G46" s="852">
        <f>SUM(D46:F46)</f>
        <v>7500000</v>
      </c>
    </row>
    <row r="47" spans="1:7" s="11" customFormat="1" ht="14.25" customHeight="1">
      <c r="A47" s="12" t="s">
        <v>112</v>
      </c>
      <c r="B47" s="26" t="s">
        <v>113</v>
      </c>
      <c r="C47" s="45" t="s">
        <v>114</v>
      </c>
      <c r="D47" s="976">
        <v>500000</v>
      </c>
      <c r="E47" s="987"/>
      <c r="F47" s="987"/>
      <c r="G47" s="853">
        <f>SUM(D47:F47)</f>
        <v>500000</v>
      </c>
    </row>
    <row r="48" spans="1:7" s="11" customFormat="1" ht="14.25" customHeight="1">
      <c r="A48" s="12" t="s">
        <v>115</v>
      </c>
      <c r="B48" s="26" t="s">
        <v>116</v>
      </c>
      <c r="C48" s="45" t="s">
        <v>117</v>
      </c>
      <c r="D48" s="976">
        <v>2000000</v>
      </c>
      <c r="E48" s="987"/>
      <c r="F48" s="987"/>
      <c r="G48" s="853">
        <f>SUM(D48:F48)</f>
        <v>2000000</v>
      </c>
    </row>
    <row r="49" spans="1:7" s="11" customFormat="1" ht="14.25" customHeight="1">
      <c r="A49" s="12" t="s">
        <v>118</v>
      </c>
      <c r="B49" s="26" t="s">
        <v>119</v>
      </c>
      <c r="C49" s="45" t="s">
        <v>120</v>
      </c>
      <c r="D49" s="976"/>
      <c r="E49" s="987"/>
      <c r="F49" s="987">
        <v>106193</v>
      </c>
      <c r="G49" s="853">
        <v>106193</v>
      </c>
    </row>
    <row r="50" spans="1:7" s="11" customFormat="1" ht="14.25" customHeight="1">
      <c r="A50" s="12" t="s">
        <v>121</v>
      </c>
      <c r="B50" s="26" t="s">
        <v>122</v>
      </c>
      <c r="C50" s="45" t="s">
        <v>123</v>
      </c>
      <c r="D50" s="976"/>
      <c r="E50" s="987"/>
      <c r="F50" s="987"/>
      <c r="G50" s="853"/>
    </row>
    <row r="51" spans="1:7" s="11" customFormat="1" ht="14.25" customHeight="1">
      <c r="A51" s="12" t="s">
        <v>124</v>
      </c>
      <c r="B51" s="26" t="s">
        <v>125</v>
      </c>
      <c r="C51" s="45" t="s">
        <v>126</v>
      </c>
      <c r="D51" s="976">
        <v>2430000</v>
      </c>
      <c r="E51" s="987"/>
      <c r="F51" s="987"/>
      <c r="G51" s="853">
        <f>SUM(D51:F51)</f>
        <v>2430000</v>
      </c>
    </row>
    <row r="52" spans="1:7" s="11" customFormat="1" ht="14.25" customHeight="1">
      <c r="A52" s="12" t="s">
        <v>127</v>
      </c>
      <c r="B52" s="26" t="s">
        <v>128</v>
      </c>
      <c r="C52" s="45" t="s">
        <v>129</v>
      </c>
      <c r="D52" s="976"/>
      <c r="E52" s="987"/>
      <c r="F52" s="987"/>
      <c r="G52" s="853"/>
    </row>
    <row r="53" spans="1:7" s="11" customFormat="1" ht="14.25" customHeight="1">
      <c r="A53" s="12" t="s">
        <v>130</v>
      </c>
      <c r="B53" s="26" t="s">
        <v>131</v>
      </c>
      <c r="C53" s="45" t="s">
        <v>132</v>
      </c>
      <c r="D53" s="976"/>
      <c r="E53" s="987"/>
      <c r="F53" s="987">
        <v>5</v>
      </c>
      <c r="G53" s="853">
        <v>5</v>
      </c>
    </row>
    <row r="54" spans="1:7" s="11" customFormat="1" ht="14.25" customHeight="1">
      <c r="A54" s="12" t="s">
        <v>133</v>
      </c>
      <c r="B54" s="26" t="s">
        <v>134</v>
      </c>
      <c r="C54" s="45" t="s">
        <v>135</v>
      </c>
      <c r="D54" s="976"/>
      <c r="E54" s="987"/>
      <c r="F54" s="987"/>
      <c r="G54" s="853"/>
    </row>
    <row r="55" spans="1:7" s="11" customFormat="1" ht="14.25" customHeight="1">
      <c r="A55" s="12" t="s">
        <v>136</v>
      </c>
      <c r="B55" s="26" t="s">
        <v>137</v>
      </c>
      <c r="C55" s="45" t="s">
        <v>138</v>
      </c>
      <c r="D55" s="976"/>
      <c r="E55" s="987"/>
      <c r="F55" s="987"/>
      <c r="G55" s="853"/>
    </row>
    <row r="56" spans="1:7" s="11" customFormat="1" ht="14.25" customHeight="1">
      <c r="A56" s="20" t="s">
        <v>139</v>
      </c>
      <c r="B56" s="46" t="s">
        <v>140</v>
      </c>
      <c r="C56" s="42" t="s">
        <v>141</v>
      </c>
      <c r="D56" s="976"/>
      <c r="E56" s="992">
        <v>5000</v>
      </c>
      <c r="F56" s="992">
        <v>2000000</v>
      </c>
      <c r="G56" s="857">
        <f>SUM(E56:F56)</f>
        <v>2005000</v>
      </c>
    </row>
    <row r="57" spans="1:7" s="11" customFormat="1" ht="15.75" customHeight="1">
      <c r="A57" s="22" t="s">
        <v>142</v>
      </c>
      <c r="B57" s="47" t="s">
        <v>143</v>
      </c>
      <c r="C57" s="24" t="s">
        <v>144</v>
      </c>
      <c r="D57" s="981">
        <f>SUM(D46:D56)</f>
        <v>12430000</v>
      </c>
      <c r="E57" s="981">
        <f t="shared" ref="E57:F57" si="1">SUM(E46:E56)</f>
        <v>5000</v>
      </c>
      <c r="F57" s="981">
        <f t="shared" si="1"/>
        <v>2106198</v>
      </c>
      <c r="G57" s="991">
        <f>SUM(D57:F57)</f>
        <v>14541198</v>
      </c>
    </row>
    <row r="58" spans="1:7" s="11" customFormat="1" ht="14.25" customHeight="1">
      <c r="A58" s="48" t="s">
        <v>145</v>
      </c>
      <c r="B58" s="25" t="s">
        <v>146</v>
      </c>
      <c r="C58" s="49" t="s">
        <v>147</v>
      </c>
      <c r="D58" s="762"/>
      <c r="E58" s="986"/>
      <c r="F58" s="986"/>
      <c r="G58" s="852"/>
    </row>
    <row r="59" spans="1:7" s="11" customFormat="1" ht="14.25" customHeight="1">
      <c r="A59" s="50" t="s">
        <v>148</v>
      </c>
      <c r="B59" s="26" t="s">
        <v>149</v>
      </c>
      <c r="C59" s="45" t="s">
        <v>150</v>
      </c>
      <c r="D59" s="982"/>
      <c r="E59" s="987"/>
      <c r="F59" s="987"/>
      <c r="G59" s="853"/>
    </row>
    <row r="60" spans="1:7" s="11" customFormat="1" ht="14.25" customHeight="1">
      <c r="A60" s="50" t="s">
        <v>151</v>
      </c>
      <c r="B60" s="26" t="s">
        <v>152</v>
      </c>
      <c r="C60" s="45" t="s">
        <v>153</v>
      </c>
      <c r="D60" s="982"/>
      <c r="E60" s="987"/>
      <c r="F60" s="987"/>
      <c r="G60" s="853"/>
    </row>
    <row r="61" spans="1:7" s="11" customFormat="1" ht="14.25" customHeight="1">
      <c r="A61" s="50" t="s">
        <v>154</v>
      </c>
      <c r="B61" s="26" t="s">
        <v>155</v>
      </c>
      <c r="C61" s="45" t="s">
        <v>156</v>
      </c>
      <c r="D61" s="982"/>
      <c r="E61" s="987"/>
      <c r="F61" s="987"/>
      <c r="G61" s="853"/>
    </row>
    <row r="62" spans="1:7" s="11" customFormat="1" ht="14.25" customHeight="1">
      <c r="A62" s="51" t="s">
        <v>157</v>
      </c>
      <c r="B62" s="46" t="s">
        <v>158</v>
      </c>
      <c r="C62" s="42" t="s">
        <v>159</v>
      </c>
      <c r="D62" s="763"/>
      <c r="E62" s="992"/>
      <c r="F62" s="992"/>
      <c r="G62" s="857"/>
    </row>
    <row r="63" spans="1:7" s="11" customFormat="1" ht="14.25" customHeight="1">
      <c r="A63" s="29" t="s">
        <v>160</v>
      </c>
      <c r="B63" s="47" t="s">
        <v>161</v>
      </c>
      <c r="C63" s="60" t="s">
        <v>162</v>
      </c>
      <c r="D63" s="978">
        <f>SUM(D58:D62)</f>
        <v>0</v>
      </c>
      <c r="E63" s="993"/>
      <c r="F63" s="993"/>
      <c r="G63" s="994"/>
    </row>
    <row r="64" spans="1:7" s="11" customFormat="1" ht="16.5" customHeight="1">
      <c r="A64" s="32" t="s">
        <v>163</v>
      </c>
      <c r="B64" s="52" t="s">
        <v>164</v>
      </c>
      <c r="C64" s="53" t="s">
        <v>165</v>
      </c>
      <c r="D64" s="976"/>
      <c r="E64" s="986"/>
      <c r="F64" s="986"/>
      <c r="G64" s="852"/>
    </row>
    <row r="65" spans="1:7" s="11" customFormat="1" ht="17.25" customHeight="1">
      <c r="A65" s="20" t="s">
        <v>166</v>
      </c>
      <c r="B65" s="46" t="s">
        <v>167</v>
      </c>
      <c r="C65" s="54" t="s">
        <v>168</v>
      </c>
      <c r="D65" s="976">
        <v>1500000</v>
      </c>
      <c r="E65" s="992"/>
      <c r="F65" s="992"/>
      <c r="G65" s="857">
        <f>SUM(D65:F65)</f>
        <v>1500000</v>
      </c>
    </row>
    <row r="66" spans="1:7" s="11" customFormat="1" ht="17.25" customHeight="1">
      <c r="A66" s="29" t="s">
        <v>169</v>
      </c>
      <c r="B66" s="23" t="s">
        <v>170</v>
      </c>
      <c r="C66" s="24" t="s">
        <v>171</v>
      </c>
      <c r="D66" s="978">
        <f>SUM(D64:D65)</f>
        <v>1500000</v>
      </c>
      <c r="E66" s="978">
        <f t="shared" ref="E66:F66" si="2">SUM(E64:E65)</f>
        <v>0</v>
      </c>
      <c r="F66" s="978">
        <f t="shared" si="2"/>
        <v>0</v>
      </c>
      <c r="G66" s="991">
        <f>SUM(G65)</f>
        <v>1500000</v>
      </c>
    </row>
    <row r="67" spans="1:7" s="11" customFormat="1" ht="16.5" customHeight="1">
      <c r="A67" s="8" t="s">
        <v>172</v>
      </c>
      <c r="B67" s="9" t="s">
        <v>173</v>
      </c>
      <c r="C67" s="10" t="s">
        <v>174</v>
      </c>
      <c r="D67" s="762"/>
      <c r="E67" s="995"/>
      <c r="F67" s="995"/>
      <c r="G67" s="860"/>
    </row>
    <row r="68" spans="1:7" s="11" customFormat="1" ht="14.25" customHeight="1">
      <c r="A68" s="20" t="s">
        <v>175</v>
      </c>
      <c r="B68" s="46" t="s">
        <v>176</v>
      </c>
      <c r="C68" s="21" t="s">
        <v>177</v>
      </c>
      <c r="D68" s="763"/>
      <c r="E68" s="992"/>
      <c r="F68" s="992"/>
      <c r="G68" s="857"/>
    </row>
    <row r="69" spans="1:7" s="11" customFormat="1" ht="15.75" customHeight="1">
      <c r="A69" s="20" t="s">
        <v>178</v>
      </c>
      <c r="B69" s="55" t="s">
        <v>179</v>
      </c>
      <c r="C69" s="56" t="s">
        <v>180</v>
      </c>
      <c r="D69" s="983">
        <f>SUM(D67:D68)</f>
        <v>0</v>
      </c>
      <c r="E69" s="983">
        <f t="shared" ref="E69:F69" si="3">SUM(E67:E68)</f>
        <v>0</v>
      </c>
      <c r="F69" s="983">
        <f t="shared" si="3"/>
        <v>0</v>
      </c>
      <c r="G69" s="994"/>
    </row>
    <row r="70" spans="1:7" s="11" customFormat="1" ht="21" customHeight="1">
      <c r="A70" s="29" t="s">
        <v>181</v>
      </c>
      <c r="B70" s="47" t="s">
        <v>182</v>
      </c>
      <c r="C70" s="57" t="s">
        <v>183</v>
      </c>
      <c r="D70" s="979">
        <f>SUM(D22+D31+D45+D57+D63+D66+D69)</f>
        <v>76664907</v>
      </c>
      <c r="E70" s="979">
        <f t="shared" ref="E70" si="4">SUM(E22+E31+E45+E57+E63+E66+E69)</f>
        <v>10509923</v>
      </c>
      <c r="F70" s="979">
        <f>SUM(F22,F31,F45,F57,F63,F66)</f>
        <v>40576807</v>
      </c>
      <c r="G70" s="991">
        <f>SUM(D70:F70)</f>
        <v>127751637</v>
      </c>
    </row>
    <row r="71" spans="1:7" s="11" customFormat="1" ht="14.25" customHeight="1">
      <c r="A71" s="8" t="s">
        <v>184</v>
      </c>
      <c r="B71" s="9" t="s">
        <v>185</v>
      </c>
      <c r="C71" s="10" t="s">
        <v>186</v>
      </c>
      <c r="D71" s="976"/>
      <c r="E71" s="995"/>
      <c r="F71" s="995"/>
      <c r="G71" s="860"/>
    </row>
    <row r="72" spans="1:7" s="11" customFormat="1" ht="14.25" customHeight="1">
      <c r="A72" s="12" t="s">
        <v>187</v>
      </c>
      <c r="B72" s="13" t="s">
        <v>188</v>
      </c>
      <c r="C72" s="14" t="s">
        <v>189</v>
      </c>
      <c r="D72" s="976">
        <v>121379928</v>
      </c>
      <c r="E72" s="987">
        <v>770114</v>
      </c>
      <c r="F72" s="987"/>
      <c r="G72" s="853">
        <f>SUM(D72:F72)</f>
        <v>122150042</v>
      </c>
    </row>
    <row r="73" spans="1:7" s="11" customFormat="1" ht="14.25" customHeight="1">
      <c r="A73" s="12" t="s">
        <v>190</v>
      </c>
      <c r="B73" s="58" t="s">
        <v>191</v>
      </c>
      <c r="C73" s="36" t="s">
        <v>192</v>
      </c>
      <c r="D73" s="976">
        <v>121379928</v>
      </c>
      <c r="E73" s="987">
        <v>611306</v>
      </c>
      <c r="F73" s="987"/>
      <c r="G73" s="853">
        <f>SUM(D73:F73)</f>
        <v>121991234</v>
      </c>
    </row>
    <row r="74" spans="1:7" s="11" customFormat="1" ht="14.25" customHeight="1">
      <c r="A74" s="12" t="s">
        <v>193</v>
      </c>
      <c r="B74" s="58" t="s">
        <v>194</v>
      </c>
      <c r="C74" s="36" t="s">
        <v>195</v>
      </c>
      <c r="D74" s="976"/>
      <c r="E74" s="987"/>
      <c r="F74" s="987"/>
      <c r="G74" s="853"/>
    </row>
    <row r="75" spans="1:7" s="11" customFormat="1" ht="14.25" customHeight="1">
      <c r="A75" s="41" t="s">
        <v>196</v>
      </c>
      <c r="B75" s="706" t="s">
        <v>611</v>
      </c>
      <c r="C75" s="705" t="s">
        <v>612</v>
      </c>
      <c r="D75" s="976"/>
      <c r="E75" s="992"/>
      <c r="F75" s="992"/>
      <c r="G75" s="857"/>
    </row>
    <row r="76" spans="1:7" s="11" customFormat="1" ht="14.25" customHeight="1">
      <c r="A76" s="29" t="s">
        <v>199</v>
      </c>
      <c r="B76" s="59" t="s">
        <v>616</v>
      </c>
      <c r="C76" s="60" t="s">
        <v>198</v>
      </c>
      <c r="D76" s="979">
        <f>D71+D72+D75</f>
        <v>121379928</v>
      </c>
      <c r="E76" s="979">
        <f t="shared" ref="E76:F76" si="5">E71+E72+E75</f>
        <v>770114</v>
      </c>
      <c r="F76" s="979">
        <f t="shared" si="5"/>
        <v>0</v>
      </c>
      <c r="G76" s="991">
        <f>SUM(D76:F76)</f>
        <v>122150042</v>
      </c>
    </row>
    <row r="77" spans="1:7" s="11" customFormat="1" ht="18.75" customHeight="1">
      <c r="A77" s="29" t="s">
        <v>613</v>
      </c>
      <c r="B77" s="59" t="s">
        <v>614</v>
      </c>
      <c r="C77" s="60" t="s">
        <v>615</v>
      </c>
      <c r="D77" s="979">
        <f>D70+D76</f>
        <v>198044835</v>
      </c>
      <c r="E77" s="979">
        <f t="shared" ref="E77:F77" si="6">E70+E76</f>
        <v>11280037</v>
      </c>
      <c r="F77" s="979">
        <f t="shared" si="6"/>
        <v>40576807</v>
      </c>
      <c r="G77" s="991">
        <f>SUM(D77:F77)</f>
        <v>249901679</v>
      </c>
    </row>
    <row r="78" spans="1:7" ht="17.25" customHeight="1">
      <c r="A78" s="1157"/>
      <c r="B78" s="1157"/>
      <c r="C78" s="1157"/>
      <c r="D78" s="1157"/>
    </row>
    <row r="79" spans="1:7" s="61" customFormat="1" ht="16.5" customHeight="1">
      <c r="A79" s="812" t="s">
        <v>201</v>
      </c>
      <c r="B79" s="812"/>
      <c r="C79" s="812"/>
      <c r="D79" s="812"/>
    </row>
    <row r="80" spans="1:7" ht="49.5" customHeight="1">
      <c r="A80" s="4" t="s">
        <v>2</v>
      </c>
      <c r="B80" s="5" t="s">
        <v>202</v>
      </c>
      <c r="C80" s="5" t="s">
        <v>4</v>
      </c>
      <c r="D80" s="6" t="str">
        <f>+D4</f>
        <v>2020. évi eredeti előirányzat</v>
      </c>
      <c r="E80" s="356" t="s">
        <v>731</v>
      </c>
      <c r="F80" s="356" t="s">
        <v>740</v>
      </c>
      <c r="G80" s="356" t="s">
        <v>730</v>
      </c>
    </row>
    <row r="81" spans="1:7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  <c r="E81" s="974" t="s">
        <v>268</v>
      </c>
      <c r="F81" s="974" t="s">
        <v>448</v>
      </c>
      <c r="G81" s="974" t="s">
        <v>689</v>
      </c>
    </row>
    <row r="82" spans="1:7" ht="15.75" customHeight="1">
      <c r="A82" s="48" t="s">
        <v>9</v>
      </c>
      <c r="B82" s="62" t="s">
        <v>203</v>
      </c>
      <c r="C82" s="63" t="s">
        <v>204</v>
      </c>
      <c r="D82" s="851">
        <v>28758909</v>
      </c>
      <c r="E82" s="861">
        <v>2609598</v>
      </c>
      <c r="F82" s="969">
        <v>1014500</v>
      </c>
      <c r="G82" s="862">
        <f>SUM(D82:F82)</f>
        <v>32383007</v>
      </c>
    </row>
    <row r="83" spans="1:7" ht="15.75" customHeight="1">
      <c r="A83" s="50" t="s">
        <v>12</v>
      </c>
      <c r="B83" s="64" t="s">
        <v>205</v>
      </c>
      <c r="C83" s="65" t="s">
        <v>206</v>
      </c>
      <c r="D83" s="851">
        <v>5608026</v>
      </c>
      <c r="E83" s="863">
        <v>603216</v>
      </c>
      <c r="F83" s="970">
        <v>2247</v>
      </c>
      <c r="G83" s="864">
        <f>SUM(D83:F83)</f>
        <v>6213489</v>
      </c>
    </row>
    <row r="84" spans="1:7" ht="15.75" customHeight="1">
      <c r="A84" s="50" t="s">
        <v>15</v>
      </c>
      <c r="B84" s="64" t="s">
        <v>207</v>
      </c>
      <c r="C84" s="65" t="s">
        <v>208</v>
      </c>
      <c r="D84" s="851">
        <v>43500000</v>
      </c>
      <c r="E84" s="863">
        <v>14994127</v>
      </c>
      <c r="F84" s="970">
        <v>4864953</v>
      </c>
      <c r="G84" s="864">
        <f t="shared" ref="G84:G94" si="7">SUM(D84:F84)</f>
        <v>63359080</v>
      </c>
    </row>
    <row r="85" spans="1:7" ht="15.75" customHeight="1">
      <c r="A85" s="48" t="s">
        <v>18</v>
      </c>
      <c r="B85" s="64" t="s">
        <v>209</v>
      </c>
      <c r="C85" s="65" t="s">
        <v>210</v>
      </c>
      <c r="D85" s="851">
        <v>1600000</v>
      </c>
      <c r="E85" s="863"/>
      <c r="F85" s="970">
        <v>552450</v>
      </c>
      <c r="G85" s="864">
        <f t="shared" si="7"/>
        <v>2152450</v>
      </c>
    </row>
    <row r="86" spans="1:7" ht="15.75" customHeight="1">
      <c r="A86" s="50" t="s">
        <v>21</v>
      </c>
      <c r="B86" s="64" t="s">
        <v>211</v>
      </c>
      <c r="C86" s="65" t="s">
        <v>212</v>
      </c>
      <c r="D86" s="851">
        <f>SUM(D90:D93)</f>
        <v>103083388</v>
      </c>
      <c r="E86" s="863">
        <f>SUM(E93)</f>
        <v>-6926904</v>
      </c>
      <c r="F86" s="970">
        <v>-145831</v>
      </c>
      <c r="G86" s="864">
        <f t="shared" si="7"/>
        <v>96010653</v>
      </c>
    </row>
    <row r="87" spans="1:7" ht="15.75" customHeight="1">
      <c r="A87" s="50" t="s">
        <v>24</v>
      </c>
      <c r="B87" s="64" t="s">
        <v>213</v>
      </c>
      <c r="C87" s="65" t="s">
        <v>214</v>
      </c>
      <c r="D87" s="851"/>
      <c r="E87" s="863"/>
      <c r="F87" s="970">
        <v>1531721</v>
      </c>
      <c r="G87" s="864">
        <f t="shared" si="7"/>
        <v>1531721</v>
      </c>
    </row>
    <row r="88" spans="1:7" ht="15.75" customHeight="1">
      <c r="A88" s="50" t="s">
        <v>27</v>
      </c>
      <c r="B88" s="66" t="s">
        <v>215</v>
      </c>
      <c r="C88" s="98" t="s">
        <v>216</v>
      </c>
      <c r="D88" s="851"/>
      <c r="E88" s="863"/>
      <c r="F88" s="970"/>
      <c r="G88" s="864">
        <f t="shared" si="7"/>
        <v>0</v>
      </c>
    </row>
    <row r="89" spans="1:7" ht="15.75" customHeight="1">
      <c r="A89" s="48" t="s">
        <v>30</v>
      </c>
      <c r="B89" s="66" t="s">
        <v>217</v>
      </c>
      <c r="C89" s="98" t="s">
        <v>218</v>
      </c>
      <c r="D89" s="851"/>
      <c r="E89" s="863"/>
      <c r="F89" s="970"/>
      <c r="G89" s="864">
        <f t="shared" si="7"/>
        <v>0</v>
      </c>
    </row>
    <row r="90" spans="1:7" ht="15.75" customHeight="1">
      <c r="A90" s="50" t="s">
        <v>33</v>
      </c>
      <c r="B90" s="67" t="s">
        <v>219</v>
      </c>
      <c r="C90" s="98" t="s">
        <v>220</v>
      </c>
      <c r="D90" s="851">
        <v>250000</v>
      </c>
      <c r="E90" s="863"/>
      <c r="F90" s="970"/>
      <c r="G90" s="864">
        <f t="shared" si="7"/>
        <v>250000</v>
      </c>
    </row>
    <row r="91" spans="1:7" ht="15.75" customHeight="1">
      <c r="A91" s="50" t="s">
        <v>36</v>
      </c>
      <c r="B91" s="66" t="s">
        <v>221</v>
      </c>
      <c r="C91" s="98" t="s">
        <v>222</v>
      </c>
      <c r="D91" s="851"/>
      <c r="E91" s="863"/>
      <c r="F91" s="970">
        <v>500000</v>
      </c>
      <c r="G91" s="864">
        <f t="shared" si="7"/>
        <v>500000</v>
      </c>
    </row>
    <row r="92" spans="1:7" ht="15.75" customHeight="1">
      <c r="A92" s="50" t="s">
        <v>38</v>
      </c>
      <c r="B92" s="66" t="s">
        <v>223</v>
      </c>
      <c r="C92" s="98" t="s">
        <v>224</v>
      </c>
      <c r="D92" s="851">
        <v>0</v>
      </c>
      <c r="E92" s="863"/>
      <c r="F92" s="970"/>
      <c r="G92" s="864">
        <f t="shared" si="7"/>
        <v>0</v>
      </c>
    </row>
    <row r="93" spans="1:7" ht="15.75" customHeight="1">
      <c r="A93" s="48" t="s">
        <v>40</v>
      </c>
      <c r="B93" s="66" t="s">
        <v>225</v>
      </c>
      <c r="C93" s="98" t="s">
        <v>226</v>
      </c>
      <c r="D93" s="851">
        <v>102833388</v>
      </c>
      <c r="E93" s="863">
        <v>-6926904</v>
      </c>
      <c r="F93" s="970">
        <v>-2177552</v>
      </c>
      <c r="G93" s="864">
        <f t="shared" si="7"/>
        <v>93728932</v>
      </c>
    </row>
    <row r="94" spans="1:7" ht="15.75" customHeight="1">
      <c r="A94" s="50" t="s">
        <v>42</v>
      </c>
      <c r="B94" s="66" t="s">
        <v>227</v>
      </c>
      <c r="C94" s="68" t="s">
        <v>226</v>
      </c>
      <c r="D94" s="851">
        <v>102833388</v>
      </c>
      <c r="E94" s="863">
        <v>-6926904</v>
      </c>
      <c r="F94" s="970">
        <v>-2177552</v>
      </c>
      <c r="G94" s="864">
        <f t="shared" si="7"/>
        <v>93728932</v>
      </c>
    </row>
    <row r="95" spans="1:7" ht="15.75" customHeight="1">
      <c r="A95" s="51" t="s">
        <v>44</v>
      </c>
      <c r="B95" s="69" t="s">
        <v>228</v>
      </c>
      <c r="C95" s="70" t="s">
        <v>226</v>
      </c>
      <c r="D95" s="851"/>
      <c r="E95" s="865"/>
      <c r="F95" s="971"/>
      <c r="G95" s="866"/>
    </row>
    <row r="96" spans="1:7" ht="15.75" customHeight="1">
      <c r="A96" s="71" t="s">
        <v>46</v>
      </c>
      <c r="B96" s="72" t="s">
        <v>442</v>
      </c>
      <c r="C96" s="31" t="s">
        <v>229</v>
      </c>
      <c r="D96" s="859">
        <f>D82+D83+D84+D85+D86</f>
        <v>182550323</v>
      </c>
      <c r="E96" s="856">
        <f>SUM(E82:E86)</f>
        <v>11280037</v>
      </c>
      <c r="F96" s="856">
        <f>SUM(F82:F86)</f>
        <v>6288319</v>
      </c>
      <c r="G96" s="856">
        <f>SUM(D96:F96)</f>
        <v>200118679</v>
      </c>
    </row>
    <row r="97" spans="1:7" ht="16.5" customHeight="1">
      <c r="A97" s="48" t="s">
        <v>48</v>
      </c>
      <c r="B97" s="62" t="s">
        <v>230</v>
      </c>
      <c r="C97" s="63" t="s">
        <v>231</v>
      </c>
      <c r="D97" s="867">
        <v>14973115</v>
      </c>
      <c r="E97" s="861"/>
      <c r="F97" s="969">
        <v>7179721</v>
      </c>
      <c r="G97" s="862">
        <f>SUM(D97:F97)</f>
        <v>22152836</v>
      </c>
    </row>
    <row r="98" spans="1:7" ht="16.5" customHeight="1">
      <c r="A98" s="50" t="s">
        <v>50</v>
      </c>
      <c r="B98" s="64" t="s">
        <v>232</v>
      </c>
      <c r="C98" s="65" t="s">
        <v>233</v>
      </c>
      <c r="D98" s="851"/>
      <c r="E98" s="863"/>
      <c r="F98" s="970">
        <v>27108767</v>
      </c>
      <c r="G98" s="864">
        <f>SUM(F98)</f>
        <v>27108767</v>
      </c>
    </row>
    <row r="99" spans="1:7" ht="16.5" customHeight="1">
      <c r="A99" s="48" t="s">
        <v>53</v>
      </c>
      <c r="B99" s="13" t="s">
        <v>234</v>
      </c>
      <c r="C99" s="14" t="s">
        <v>235</v>
      </c>
      <c r="D99" s="851"/>
      <c r="E99" s="863"/>
      <c r="F99" s="970"/>
      <c r="G99" s="864"/>
    </row>
    <row r="100" spans="1:7" ht="16.5" customHeight="1">
      <c r="A100" s="50" t="s">
        <v>56</v>
      </c>
      <c r="B100" s="64" t="s">
        <v>236</v>
      </c>
      <c r="C100" s="14" t="s">
        <v>237</v>
      </c>
      <c r="D100" s="851"/>
      <c r="E100" s="863"/>
      <c r="F100" s="970"/>
      <c r="G100" s="864"/>
    </row>
    <row r="101" spans="1:7" ht="16.5" customHeight="1">
      <c r="A101" s="48" t="s">
        <v>59</v>
      </c>
      <c r="B101" s="73" t="s">
        <v>217</v>
      </c>
      <c r="C101" s="14" t="s">
        <v>238</v>
      </c>
      <c r="D101" s="851"/>
      <c r="E101" s="863"/>
      <c r="F101" s="970"/>
      <c r="G101" s="864"/>
    </row>
    <row r="102" spans="1:7" ht="16.5" customHeight="1">
      <c r="A102" s="50" t="s">
        <v>61</v>
      </c>
      <c r="B102" s="73" t="s">
        <v>239</v>
      </c>
      <c r="C102" s="14" t="s">
        <v>240</v>
      </c>
      <c r="D102" s="851"/>
      <c r="E102" s="863"/>
      <c r="F102" s="970"/>
      <c r="G102" s="864"/>
    </row>
    <row r="103" spans="1:7" ht="16.5" customHeight="1">
      <c r="A103" s="48" t="s">
        <v>63</v>
      </c>
      <c r="B103" s="73" t="s">
        <v>241</v>
      </c>
      <c r="C103" s="14" t="s">
        <v>242</v>
      </c>
      <c r="D103" s="851"/>
      <c r="E103" s="863"/>
      <c r="F103" s="970"/>
      <c r="G103" s="864"/>
    </row>
    <row r="104" spans="1:7" ht="16.5" customHeight="1">
      <c r="A104" s="50" t="s">
        <v>65</v>
      </c>
      <c r="B104" s="73" t="s">
        <v>243</v>
      </c>
      <c r="C104" s="14" t="s">
        <v>244</v>
      </c>
      <c r="D104" s="851"/>
      <c r="E104" s="863"/>
      <c r="F104" s="970"/>
      <c r="G104" s="864"/>
    </row>
    <row r="105" spans="1:7" ht="16.5" customHeight="1">
      <c r="A105" s="74" t="s">
        <v>67</v>
      </c>
      <c r="B105" s="75" t="s">
        <v>245</v>
      </c>
      <c r="C105" s="14" t="s">
        <v>246</v>
      </c>
      <c r="D105" s="851"/>
      <c r="E105" s="868"/>
      <c r="F105" s="972"/>
      <c r="G105" s="869"/>
    </row>
    <row r="106" spans="1:7" ht="16.5" customHeight="1">
      <c r="A106" s="71" t="s">
        <v>69</v>
      </c>
      <c r="B106" s="72" t="s">
        <v>441</v>
      </c>
      <c r="C106" s="31" t="s">
        <v>247</v>
      </c>
      <c r="D106" s="858">
        <f>+D97+D98+D99</f>
        <v>14973115</v>
      </c>
      <c r="E106" s="856"/>
      <c r="F106" s="856">
        <f>SUM(F97:F105)</f>
        <v>34288488</v>
      </c>
      <c r="G106" s="856">
        <f>SUM(D106:F106)</f>
        <v>49261603</v>
      </c>
    </row>
    <row r="107" spans="1:7" ht="16.5" customHeight="1">
      <c r="A107" s="76" t="s">
        <v>71</v>
      </c>
      <c r="B107" s="47" t="s">
        <v>248</v>
      </c>
      <c r="C107" s="31" t="s">
        <v>249</v>
      </c>
      <c r="D107" s="730">
        <f>SUM(D96+D106)</f>
        <v>197523438</v>
      </c>
      <c r="E107" s="856">
        <f>SUM(E82:E86)</f>
        <v>11280037</v>
      </c>
      <c r="F107" s="856">
        <f>SUM(F96,F106)</f>
        <v>40576807</v>
      </c>
      <c r="G107" s="856">
        <f>SUM(D107:F107)</f>
        <v>249380282</v>
      </c>
    </row>
    <row r="108" spans="1:7" ht="16.5" customHeight="1">
      <c r="A108" s="77" t="s">
        <v>74</v>
      </c>
      <c r="B108" s="78" t="s">
        <v>250</v>
      </c>
      <c r="C108" s="79" t="s">
        <v>251</v>
      </c>
      <c r="D108" s="851"/>
      <c r="E108" s="870"/>
      <c r="F108" s="973"/>
      <c r="G108" s="871"/>
    </row>
    <row r="109" spans="1:7" ht="16.5" customHeight="1">
      <c r="A109" s="50" t="s">
        <v>77</v>
      </c>
      <c r="B109" s="80" t="s">
        <v>252</v>
      </c>
      <c r="C109" s="65" t="s">
        <v>253</v>
      </c>
      <c r="D109" s="851"/>
      <c r="E109" s="863"/>
      <c r="F109" s="970"/>
      <c r="G109" s="864"/>
    </row>
    <row r="110" spans="1:7" ht="16.5" customHeight="1">
      <c r="A110" s="81" t="s">
        <v>80</v>
      </c>
      <c r="B110" s="80" t="s">
        <v>254</v>
      </c>
      <c r="C110" s="65" t="s">
        <v>255</v>
      </c>
      <c r="D110" s="851">
        <v>521397</v>
      </c>
      <c r="E110" s="863"/>
      <c r="F110" s="970"/>
      <c r="G110" s="864">
        <f>SUM(D110:F110)</f>
        <v>521397</v>
      </c>
    </row>
    <row r="111" spans="1:7" ht="16.5" customHeight="1">
      <c r="A111" s="50" t="s">
        <v>82</v>
      </c>
      <c r="B111" s="771" t="s">
        <v>432</v>
      </c>
      <c r="C111" s="65" t="s">
        <v>257</v>
      </c>
      <c r="D111" s="851"/>
      <c r="E111" s="868"/>
      <c r="F111" s="972"/>
      <c r="G111" s="869">
        <f>SUM(D111:F111)</f>
        <v>0</v>
      </c>
    </row>
    <row r="112" spans="1:7" ht="16.5" customHeight="1">
      <c r="A112" s="82" t="s">
        <v>84</v>
      </c>
      <c r="B112" s="30" t="s">
        <v>258</v>
      </c>
      <c r="C112" s="31" t="s">
        <v>259</v>
      </c>
      <c r="D112" s="872">
        <f>SUM(D108:D111)</f>
        <v>521397</v>
      </c>
      <c r="E112" s="856"/>
      <c r="F112" s="856"/>
      <c r="G112" s="856">
        <f>SUM(D112:F112)</f>
        <v>521397</v>
      </c>
    </row>
    <row r="113" spans="1:7" s="11" customFormat="1" ht="16.5" customHeight="1">
      <c r="A113" s="85">
        <v>32</v>
      </c>
      <c r="B113" s="23" t="s">
        <v>260</v>
      </c>
      <c r="C113" s="86" t="s">
        <v>261</v>
      </c>
      <c r="D113" s="872">
        <f>D107+D112</f>
        <v>198044835</v>
      </c>
      <c r="E113" s="856">
        <f>SUM(E107)</f>
        <v>11280037</v>
      </c>
      <c r="F113" s="856">
        <f>SUM(F107)</f>
        <v>40576807</v>
      </c>
      <c r="G113" s="856">
        <f>SUM(D113:F113)</f>
        <v>249901679</v>
      </c>
    </row>
    <row r="114" spans="1:7" ht="16.5" customHeight="1"/>
    <row r="115" spans="1:7" ht="30.75" customHeight="1">
      <c r="A115" s="1161" t="s">
        <v>262</v>
      </c>
      <c r="B115" s="1161"/>
      <c r="C115" s="1161"/>
      <c r="D115" s="1161"/>
    </row>
    <row r="116" spans="1:7" ht="15" customHeight="1">
      <c r="A116" s="1158"/>
      <c r="B116" s="1158"/>
      <c r="C116" s="2"/>
      <c r="D116" s="89"/>
    </row>
    <row r="117" spans="1:7" ht="29.25" customHeight="1">
      <c r="A117" s="90">
        <v>1</v>
      </c>
      <c r="B117" s="91" t="s">
        <v>263</v>
      </c>
      <c r="C117" s="92"/>
      <c r="D117" s="93">
        <f>D70-D107</f>
        <v>-120858531</v>
      </c>
      <c r="E117" s="93">
        <f t="shared" ref="E117:G117" si="8">E70-E107</f>
        <v>-770114</v>
      </c>
      <c r="F117" s="93">
        <f t="shared" si="8"/>
        <v>0</v>
      </c>
      <c r="G117" s="93">
        <f t="shared" si="8"/>
        <v>-121628645</v>
      </c>
    </row>
    <row r="118" spans="1:7" ht="40.5" customHeight="1">
      <c r="A118" s="94" t="s">
        <v>12</v>
      </c>
      <c r="B118" s="95" t="s">
        <v>264</v>
      </c>
      <c r="C118" s="96"/>
      <c r="D118" s="97">
        <f>D76-D112</f>
        <v>120858531</v>
      </c>
      <c r="E118" s="97">
        <f t="shared" ref="E118:G118" si="9">E76-E112</f>
        <v>770114</v>
      </c>
      <c r="F118" s="97">
        <f t="shared" si="9"/>
        <v>0</v>
      </c>
      <c r="G118" s="97">
        <f t="shared" si="9"/>
        <v>121628645</v>
      </c>
    </row>
  </sheetData>
  <mergeCells count="7">
    <mergeCell ref="A1:G1"/>
    <mergeCell ref="A2:G2"/>
    <mergeCell ref="A116:B116"/>
    <mergeCell ref="A3:B3"/>
    <mergeCell ref="A78:D78"/>
    <mergeCell ref="A115:D115"/>
    <mergeCell ref="D3:G3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5" fitToHeight="2" orientation="portrait" r:id="rId1"/>
  <headerFooter alignWithMargins="0">
    <oddHeader>&amp;R&amp;"Times New Roman CE,Félkövér dőlt"&amp;11 1. melléklet az /2020. (.) önkormányzati rendelethez</oddHeader>
  </headerFooter>
  <rowBreaks count="2" manualBreakCount="2">
    <brk id="4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view="pageLayout" zoomScale="80" zoomScalePageLayoutView="80" workbookViewId="0">
      <selection activeCell="E3" sqref="E3"/>
    </sheetView>
  </sheetViews>
  <sheetFormatPr defaultColWidth="9.33203125" defaultRowHeight="15"/>
  <cols>
    <col min="1" max="1" width="41.33203125" style="434" customWidth="1"/>
    <col min="2" max="2" width="19.6640625" style="434" customWidth="1"/>
    <col min="3" max="3" width="16.6640625" style="434" customWidth="1"/>
    <col min="4" max="9" width="16" style="434" customWidth="1"/>
    <col min="10" max="10" width="17.83203125" style="434" customWidth="1"/>
    <col min="11" max="16384" width="9.33203125" style="434"/>
  </cols>
  <sheetData>
    <row r="1" spans="1:10">
      <c r="A1" s="1295" t="s">
        <v>642</v>
      </c>
      <c r="B1" s="1295"/>
      <c r="C1" s="1295"/>
      <c r="D1" s="1295"/>
      <c r="E1" s="1295"/>
      <c r="F1" s="1295"/>
      <c r="G1" s="1295"/>
      <c r="H1" s="1295"/>
      <c r="I1" s="1295"/>
    </row>
    <row r="2" spans="1:10" ht="56.25" customHeight="1">
      <c r="A2" s="1296" t="s">
        <v>666</v>
      </c>
      <c r="B2" s="1296"/>
      <c r="C2" s="1296"/>
      <c r="D2" s="1296"/>
      <c r="E2" s="1296"/>
      <c r="F2" s="1296"/>
      <c r="G2" s="1296"/>
      <c r="H2" s="1296"/>
      <c r="I2" s="1296"/>
    </row>
    <row r="3" spans="1:10" ht="18.75" customHeight="1">
      <c r="A3" s="435"/>
      <c r="B3" s="435"/>
      <c r="C3" s="435"/>
      <c r="D3" s="435"/>
      <c r="E3" s="435"/>
      <c r="F3" s="435"/>
      <c r="G3" s="435"/>
      <c r="H3" s="435"/>
      <c r="I3" s="435"/>
    </row>
    <row r="4" spans="1:10">
      <c r="A4" s="436"/>
      <c r="B4" s="436"/>
      <c r="C4" s="436"/>
      <c r="D4" s="436"/>
      <c r="E4" s="436"/>
      <c r="F4" s="436"/>
      <c r="G4" s="436"/>
      <c r="H4" s="1297" t="s">
        <v>1</v>
      </c>
      <c r="I4" s="1297"/>
    </row>
    <row r="5" spans="1:10" s="437" customFormat="1" ht="71.25" customHeight="1">
      <c r="A5" s="1298" t="s">
        <v>514</v>
      </c>
      <c r="B5" s="1300" t="s">
        <v>515</v>
      </c>
      <c r="C5" s="1298" t="s">
        <v>516</v>
      </c>
      <c r="D5" s="1302" t="s">
        <v>717</v>
      </c>
      <c r="E5" s="1302"/>
      <c r="F5" s="1302" t="s">
        <v>718</v>
      </c>
      <c r="G5" s="1302"/>
      <c r="H5" s="1302" t="s">
        <v>719</v>
      </c>
      <c r="I5" s="1303"/>
    </row>
    <row r="6" spans="1:10" s="440" customFormat="1">
      <c r="A6" s="1299"/>
      <c r="B6" s="1301"/>
      <c r="C6" s="1299"/>
      <c r="D6" s="438" t="s">
        <v>517</v>
      </c>
      <c r="E6" s="438" t="s">
        <v>518</v>
      </c>
      <c r="F6" s="438" t="s">
        <v>517</v>
      </c>
      <c r="G6" s="438" t="s">
        <v>518</v>
      </c>
      <c r="H6" s="438" t="s">
        <v>517</v>
      </c>
      <c r="I6" s="439" t="s">
        <v>518</v>
      </c>
    </row>
    <row r="7" spans="1:10">
      <c r="A7" s="653"/>
      <c r="B7" s="442"/>
      <c r="C7" s="441"/>
      <c r="D7" s="443"/>
      <c r="E7" s="443"/>
      <c r="F7" s="443"/>
      <c r="G7" s="443"/>
      <c r="H7" s="443"/>
      <c r="I7" s="444"/>
    </row>
    <row r="8" spans="1:10" s="450" customFormat="1">
      <c r="A8" s="653"/>
      <c r="B8" s="446"/>
      <c r="C8" s="445"/>
      <c r="D8" s="447"/>
      <c r="E8" s="447"/>
      <c r="F8" s="447"/>
      <c r="G8" s="447"/>
      <c r="H8" s="447"/>
      <c r="I8" s="448"/>
      <c r="J8" s="449"/>
    </row>
    <row r="9" spans="1:10" s="455" customFormat="1" ht="26.25" customHeight="1">
      <c r="A9" s="654" t="s">
        <v>397</v>
      </c>
      <c r="B9" s="451">
        <f>SUM(B7:B8)</f>
        <v>0</v>
      </c>
      <c r="C9" s="452"/>
      <c r="D9" s="453">
        <f t="shared" ref="D9:I9" si="0">SUM(D7:D8)</f>
        <v>0</v>
      </c>
      <c r="E9" s="453">
        <f t="shared" si="0"/>
        <v>0</v>
      </c>
      <c r="F9" s="453">
        <f t="shared" si="0"/>
        <v>0</v>
      </c>
      <c r="G9" s="453">
        <f t="shared" si="0"/>
        <v>0</v>
      </c>
      <c r="H9" s="453">
        <f t="shared" si="0"/>
        <v>0</v>
      </c>
      <c r="I9" s="454">
        <f t="shared" si="0"/>
        <v>0</v>
      </c>
    </row>
    <row r="10" spans="1:10">
      <c r="A10" s="436"/>
      <c r="B10" s="436"/>
      <c r="C10" s="436"/>
      <c r="D10" s="436"/>
      <c r="E10" s="436"/>
      <c r="F10" s="436"/>
      <c r="G10" s="436"/>
      <c r="H10" s="436"/>
      <c r="I10" s="436"/>
    </row>
    <row r="11" spans="1:10">
      <c r="A11" s="436"/>
      <c r="B11" s="436"/>
      <c r="C11" s="436"/>
      <c r="D11" s="436"/>
      <c r="E11" s="436"/>
      <c r="F11" s="436"/>
      <c r="G11" s="436"/>
      <c r="H11" s="436"/>
      <c r="I11" s="436"/>
    </row>
    <row r="12" spans="1:10">
      <c r="A12" s="436"/>
      <c r="B12" s="436"/>
      <c r="C12" s="436"/>
      <c r="D12" s="436"/>
      <c r="E12" s="436"/>
      <c r="F12" s="436"/>
      <c r="G12" s="436"/>
      <c r="H12" s="436"/>
      <c r="I12" s="436"/>
    </row>
    <row r="13" spans="1:10">
      <c r="A13" s="436"/>
      <c r="B13" s="436"/>
      <c r="C13" s="436"/>
      <c r="D13" s="436"/>
      <c r="E13" s="436"/>
      <c r="F13" s="436"/>
      <c r="G13" s="436"/>
      <c r="H13" s="436"/>
      <c r="I13" s="436"/>
    </row>
    <row r="14" spans="1:10">
      <c r="A14" s="436"/>
      <c r="B14" s="436"/>
      <c r="C14" s="436"/>
      <c r="D14" s="436"/>
      <c r="E14" s="436"/>
      <c r="F14" s="436"/>
      <c r="G14" s="436"/>
      <c r="H14" s="436"/>
      <c r="I14" s="436"/>
    </row>
    <row r="15" spans="1:10">
      <c r="A15" s="436"/>
      <c r="B15" s="436"/>
      <c r="C15" s="436"/>
      <c r="D15" s="436"/>
      <c r="E15" s="436"/>
      <c r="F15" s="436"/>
      <c r="G15" s="436"/>
      <c r="H15" s="436"/>
      <c r="I15" s="436"/>
    </row>
    <row r="16" spans="1:10">
      <c r="A16" s="436"/>
      <c r="B16" s="436"/>
      <c r="C16" s="436"/>
      <c r="D16" s="436"/>
      <c r="E16" s="436"/>
      <c r="F16" s="436"/>
      <c r="G16" s="436"/>
      <c r="H16" s="436"/>
      <c r="I16" s="436"/>
    </row>
    <row r="17" spans="1:9">
      <c r="A17" s="436"/>
      <c r="B17" s="436"/>
      <c r="C17" s="436"/>
      <c r="D17" s="436"/>
      <c r="E17" s="436"/>
      <c r="F17" s="436"/>
      <c r="G17" s="436"/>
      <c r="H17" s="436"/>
      <c r="I17" s="436"/>
    </row>
    <row r="18" spans="1:9">
      <c r="A18" s="436"/>
      <c r="B18" s="436"/>
      <c r="C18" s="436"/>
      <c r="D18" s="436"/>
      <c r="E18" s="436"/>
      <c r="F18" s="436"/>
      <c r="G18" s="436"/>
      <c r="H18" s="436"/>
      <c r="I18" s="436"/>
    </row>
    <row r="19" spans="1:9">
      <c r="A19" s="436"/>
      <c r="B19" s="436"/>
      <c r="C19" s="436"/>
      <c r="D19" s="436"/>
      <c r="E19" s="436"/>
      <c r="F19" s="436"/>
      <c r="G19" s="436"/>
      <c r="H19" s="436"/>
      <c r="I19" s="436"/>
    </row>
    <row r="20" spans="1:9">
      <c r="A20" s="436"/>
      <c r="B20" s="436"/>
      <c r="C20" s="436"/>
      <c r="D20" s="436"/>
      <c r="E20" s="436"/>
      <c r="F20" s="436"/>
      <c r="G20" s="436"/>
      <c r="H20" s="436"/>
      <c r="I20" s="436"/>
    </row>
    <row r="21" spans="1:9">
      <c r="A21" s="436"/>
      <c r="B21" s="436"/>
      <c r="C21" s="436"/>
      <c r="D21" s="436"/>
      <c r="E21" s="436"/>
      <c r="F21" s="436"/>
      <c r="G21" s="436"/>
      <c r="H21" s="436"/>
      <c r="I21" s="436"/>
    </row>
    <row r="22" spans="1:9">
      <c r="A22" s="436"/>
      <c r="B22" s="436"/>
      <c r="C22" s="436"/>
      <c r="D22" s="436"/>
      <c r="E22" s="436"/>
      <c r="F22" s="436"/>
      <c r="G22" s="436"/>
      <c r="H22" s="436"/>
      <c r="I22" s="436"/>
    </row>
    <row r="23" spans="1:9">
      <c r="A23" s="436"/>
      <c r="B23" s="436"/>
      <c r="C23" s="436"/>
      <c r="D23" s="436"/>
      <c r="E23" s="436"/>
      <c r="F23" s="436"/>
      <c r="G23" s="436"/>
      <c r="H23" s="436"/>
      <c r="I23" s="436"/>
    </row>
    <row r="24" spans="1:9">
      <c r="A24" s="436"/>
      <c r="B24" s="436"/>
      <c r="C24" s="436"/>
      <c r="D24" s="436"/>
      <c r="E24" s="436"/>
      <c r="F24" s="436"/>
      <c r="G24" s="436"/>
      <c r="H24" s="436"/>
      <c r="I24" s="436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/2020. (.)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view="pageLayout" zoomScale="80" zoomScalePageLayoutView="80" workbookViewId="0">
      <selection activeCell="G1" sqref="G1"/>
    </sheetView>
  </sheetViews>
  <sheetFormatPr defaultColWidth="9.33203125" defaultRowHeight="15"/>
  <cols>
    <col min="1" max="1" width="8" style="570" customWidth="1"/>
    <col min="2" max="2" width="64.83203125" style="570" customWidth="1"/>
    <col min="3" max="3" width="24" style="570" customWidth="1"/>
    <col min="4" max="16384" width="9.33203125" style="570"/>
  </cols>
  <sheetData>
    <row r="1" spans="1:3" s="569" customFormat="1" ht="60" customHeight="1">
      <c r="A1" s="1308" t="s">
        <v>667</v>
      </c>
      <c r="B1" s="1308"/>
      <c r="C1" s="1308"/>
    </row>
    <row r="2" spans="1:3">
      <c r="C2" s="655" t="s">
        <v>1</v>
      </c>
    </row>
    <row r="3" spans="1:3" ht="16.5" customHeight="1">
      <c r="A3" s="1304" t="s">
        <v>562</v>
      </c>
      <c r="B3" s="1306" t="s">
        <v>267</v>
      </c>
      <c r="C3" s="1309">
        <v>2020</v>
      </c>
    </row>
    <row r="4" spans="1:3" s="571" customFormat="1" ht="16.5" customHeight="1">
      <c r="A4" s="1305"/>
      <c r="B4" s="1307"/>
      <c r="C4" s="1310"/>
    </row>
    <row r="5" spans="1:3" ht="22.5" customHeight="1">
      <c r="A5" s="572" t="s">
        <v>9</v>
      </c>
      <c r="B5" s="573" t="s">
        <v>563</v>
      </c>
      <c r="C5" s="574">
        <v>36377263</v>
      </c>
    </row>
    <row r="6" spans="1:3" ht="22.5" customHeight="1">
      <c r="A6" s="575" t="s">
        <v>12</v>
      </c>
      <c r="B6" s="576" t="s">
        <v>564</v>
      </c>
      <c r="C6" s="577"/>
    </row>
    <row r="7" spans="1:3" ht="22.5" customHeight="1">
      <c r="A7" s="575" t="s">
        <v>15</v>
      </c>
      <c r="B7" s="578" t="s">
        <v>565</v>
      </c>
      <c r="C7" s="577"/>
    </row>
    <row r="8" spans="1:3" ht="31.5" customHeight="1">
      <c r="A8" s="575" t="s">
        <v>18</v>
      </c>
      <c r="B8" s="576" t="s">
        <v>566</v>
      </c>
      <c r="C8" s="577"/>
    </row>
    <row r="9" spans="1:3" ht="22.5" customHeight="1">
      <c r="A9" s="575" t="s">
        <v>21</v>
      </c>
      <c r="B9" s="578" t="s">
        <v>567</v>
      </c>
      <c r="C9" s="580"/>
    </row>
    <row r="10" spans="1:3" ht="28.5" customHeight="1">
      <c r="A10" s="575" t="s">
        <v>24</v>
      </c>
      <c r="B10" s="576" t="s">
        <v>568</v>
      </c>
      <c r="C10" s="580"/>
    </row>
    <row r="11" spans="1:3" ht="22.5" customHeight="1">
      <c r="A11" s="675" t="s">
        <v>27</v>
      </c>
      <c r="B11" s="676" t="s">
        <v>569</v>
      </c>
      <c r="C11" s="677"/>
    </row>
    <row r="12" spans="1:3" s="569" customFormat="1" ht="22.5" customHeight="1">
      <c r="A12" s="678" t="s">
        <v>30</v>
      </c>
      <c r="B12" s="679" t="s">
        <v>570</v>
      </c>
      <c r="C12" s="680">
        <f t="shared" ref="C12" si="0">SUM(C5:C11)</f>
        <v>36377263</v>
      </c>
    </row>
    <row r="13" spans="1:3" s="569" customFormat="1" ht="22.5" customHeight="1">
      <c r="A13" s="681" t="s">
        <v>33</v>
      </c>
      <c r="B13" s="682" t="s">
        <v>571</v>
      </c>
      <c r="C13" s="683">
        <f t="shared" ref="C13" si="1">C12/2</f>
        <v>18188631.5</v>
      </c>
    </row>
    <row r="14" spans="1:3" s="569" customFormat="1" ht="27" customHeight="1">
      <c r="A14" s="678" t="s">
        <v>36</v>
      </c>
      <c r="B14" s="686" t="s">
        <v>572</v>
      </c>
      <c r="C14" s="680">
        <f t="shared" ref="C14" si="2">SUM(C15:C21)</f>
        <v>0</v>
      </c>
    </row>
    <row r="15" spans="1:3" ht="22.5" customHeight="1">
      <c r="A15" s="572" t="s">
        <v>38</v>
      </c>
      <c r="B15" s="684" t="s">
        <v>573</v>
      </c>
      <c r="C15" s="685"/>
    </row>
    <row r="16" spans="1:3" ht="22.5" customHeight="1">
      <c r="A16" s="575" t="s">
        <v>40</v>
      </c>
      <c r="B16" s="579" t="s">
        <v>574</v>
      </c>
      <c r="C16" s="580"/>
    </row>
    <row r="17" spans="1:3" ht="22.5" customHeight="1">
      <c r="A17" s="575" t="s">
        <v>42</v>
      </c>
      <c r="B17" s="579" t="s">
        <v>575</v>
      </c>
      <c r="C17" s="580"/>
    </row>
    <row r="18" spans="1:3" ht="22.5" customHeight="1">
      <c r="A18" s="575" t="s">
        <v>44</v>
      </c>
      <c r="B18" s="579" t="s">
        <v>576</v>
      </c>
      <c r="C18" s="580"/>
    </row>
    <row r="19" spans="1:3" ht="22.5" customHeight="1">
      <c r="A19" s="575" t="s">
        <v>46</v>
      </c>
      <c r="B19" s="579" t="s">
        <v>577</v>
      </c>
      <c r="C19" s="580"/>
    </row>
    <row r="20" spans="1:3" ht="22.5" customHeight="1">
      <c r="A20" s="575" t="s">
        <v>48</v>
      </c>
      <c r="B20" s="579" t="s">
        <v>578</v>
      </c>
      <c r="C20" s="580"/>
    </row>
    <row r="21" spans="1:3" ht="22.5" customHeight="1">
      <c r="A21" s="675" t="s">
        <v>50</v>
      </c>
      <c r="B21" s="687" t="s">
        <v>579</v>
      </c>
      <c r="C21" s="677"/>
    </row>
    <row r="22" spans="1:3" s="569" customFormat="1" ht="30" customHeight="1">
      <c r="A22" s="678" t="s">
        <v>53</v>
      </c>
      <c r="B22" s="686" t="s">
        <v>580</v>
      </c>
      <c r="C22" s="688">
        <f t="shared" ref="C22" si="3">SUM(C23:C29)</f>
        <v>0</v>
      </c>
    </row>
    <row r="23" spans="1:3" ht="22.5" customHeight="1">
      <c r="A23" s="572" t="s">
        <v>56</v>
      </c>
      <c r="B23" s="684" t="s">
        <v>581</v>
      </c>
      <c r="C23" s="685"/>
    </row>
    <row r="24" spans="1:3" ht="22.5" customHeight="1">
      <c r="A24" s="575" t="s">
        <v>59</v>
      </c>
      <c r="B24" s="576" t="s">
        <v>582</v>
      </c>
      <c r="C24" s="580"/>
    </row>
    <row r="25" spans="1:3" ht="22.5" customHeight="1">
      <c r="A25" s="575" t="s">
        <v>61</v>
      </c>
      <c r="B25" s="578" t="s">
        <v>575</v>
      </c>
      <c r="C25" s="580"/>
    </row>
    <row r="26" spans="1:3" ht="22.5" customHeight="1">
      <c r="A26" s="575" t="s">
        <v>63</v>
      </c>
      <c r="B26" s="578" t="s">
        <v>576</v>
      </c>
      <c r="C26" s="580"/>
    </row>
    <row r="27" spans="1:3" ht="22.5" customHeight="1">
      <c r="A27" s="575" t="s">
        <v>65</v>
      </c>
      <c r="B27" s="578" t="s">
        <v>577</v>
      </c>
      <c r="C27" s="580"/>
    </row>
    <row r="28" spans="1:3" ht="22.5" customHeight="1">
      <c r="A28" s="575" t="s">
        <v>67</v>
      </c>
      <c r="B28" s="578" t="s">
        <v>578</v>
      </c>
      <c r="C28" s="580"/>
    </row>
    <row r="29" spans="1:3" ht="22.5" customHeight="1">
      <c r="A29" s="575" t="s">
        <v>69</v>
      </c>
      <c r="B29" s="576" t="s">
        <v>583</v>
      </c>
      <c r="C29" s="580"/>
    </row>
    <row r="30" spans="1:3" ht="22.5" customHeight="1">
      <c r="A30" s="675" t="s">
        <v>71</v>
      </c>
      <c r="B30" s="687" t="s">
        <v>584</v>
      </c>
      <c r="C30" s="677">
        <f t="shared" ref="C30" si="4">C22+C14</f>
        <v>0</v>
      </c>
    </row>
    <row r="31" spans="1:3" ht="27.75" customHeight="1">
      <c r="A31" s="689" t="s">
        <v>74</v>
      </c>
      <c r="B31" s="690" t="s">
        <v>585</v>
      </c>
      <c r="C31" s="691">
        <f t="shared" ref="C31" si="5">C13-C30</f>
        <v>18188631.5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dőlt"17. melléklet az /2020. (.)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44"/>
  <sheetViews>
    <sheetView tabSelected="1" view="pageLayout" workbookViewId="0">
      <selection activeCell="A2" sqref="A2:E2"/>
    </sheetView>
  </sheetViews>
  <sheetFormatPr defaultRowHeight="15"/>
  <cols>
    <col min="1" max="1" width="7.33203125" style="581" customWidth="1"/>
    <col min="2" max="2" width="56.1640625" style="581" customWidth="1"/>
    <col min="3" max="5" width="20.6640625" style="588" customWidth="1"/>
    <col min="6" max="6" width="9.33203125" style="581"/>
    <col min="7" max="7" width="12.83203125" style="581" bestFit="1" customWidth="1"/>
    <col min="8" max="256" width="9.33203125" style="581"/>
    <col min="257" max="257" width="5" style="581" customWidth="1"/>
    <col min="258" max="258" width="76.33203125" style="581" customWidth="1"/>
    <col min="259" max="259" width="17.1640625" style="581" customWidth="1"/>
    <col min="260" max="260" width="19.1640625" style="581" customWidth="1"/>
    <col min="261" max="261" width="17.1640625" style="581" customWidth="1"/>
    <col min="262" max="262" width="9.33203125" style="581"/>
    <col min="263" max="263" width="12.83203125" style="581" bestFit="1" customWidth="1"/>
    <col min="264" max="512" width="9.33203125" style="581"/>
    <col min="513" max="513" width="5" style="581" customWidth="1"/>
    <col min="514" max="514" width="76.33203125" style="581" customWidth="1"/>
    <col min="515" max="515" width="17.1640625" style="581" customWidth="1"/>
    <col min="516" max="516" width="19.1640625" style="581" customWidth="1"/>
    <col min="517" max="517" width="17.1640625" style="581" customWidth="1"/>
    <col min="518" max="518" width="9.33203125" style="581"/>
    <col min="519" max="519" width="12.83203125" style="581" bestFit="1" customWidth="1"/>
    <col min="520" max="768" width="9.33203125" style="581"/>
    <col min="769" max="769" width="5" style="581" customWidth="1"/>
    <col min="770" max="770" width="76.33203125" style="581" customWidth="1"/>
    <col min="771" max="771" width="17.1640625" style="581" customWidth="1"/>
    <col min="772" max="772" width="19.1640625" style="581" customWidth="1"/>
    <col min="773" max="773" width="17.1640625" style="581" customWidth="1"/>
    <col min="774" max="774" width="9.33203125" style="581"/>
    <col min="775" max="775" width="12.83203125" style="581" bestFit="1" customWidth="1"/>
    <col min="776" max="1024" width="9.33203125" style="581"/>
    <col min="1025" max="1025" width="5" style="581" customWidth="1"/>
    <col min="1026" max="1026" width="76.33203125" style="581" customWidth="1"/>
    <col min="1027" max="1027" width="17.1640625" style="581" customWidth="1"/>
    <col min="1028" max="1028" width="19.1640625" style="581" customWidth="1"/>
    <col min="1029" max="1029" width="17.1640625" style="581" customWidth="1"/>
    <col min="1030" max="1030" width="9.33203125" style="581"/>
    <col min="1031" max="1031" width="12.83203125" style="581" bestFit="1" customWidth="1"/>
    <col min="1032" max="1280" width="9.33203125" style="581"/>
    <col min="1281" max="1281" width="5" style="581" customWidth="1"/>
    <col min="1282" max="1282" width="76.33203125" style="581" customWidth="1"/>
    <col min="1283" max="1283" width="17.1640625" style="581" customWidth="1"/>
    <col min="1284" max="1284" width="19.1640625" style="581" customWidth="1"/>
    <col min="1285" max="1285" width="17.1640625" style="581" customWidth="1"/>
    <col min="1286" max="1286" width="9.33203125" style="581"/>
    <col min="1287" max="1287" width="12.83203125" style="581" bestFit="1" customWidth="1"/>
    <col min="1288" max="1536" width="9.33203125" style="581"/>
    <col min="1537" max="1537" width="5" style="581" customWidth="1"/>
    <col min="1538" max="1538" width="76.33203125" style="581" customWidth="1"/>
    <col min="1539" max="1539" width="17.1640625" style="581" customWidth="1"/>
    <col min="1540" max="1540" width="19.1640625" style="581" customWidth="1"/>
    <col min="1541" max="1541" width="17.1640625" style="581" customWidth="1"/>
    <col min="1542" max="1542" width="9.33203125" style="581"/>
    <col min="1543" max="1543" width="12.83203125" style="581" bestFit="1" customWidth="1"/>
    <col min="1544" max="1792" width="9.33203125" style="581"/>
    <col min="1793" max="1793" width="5" style="581" customWidth="1"/>
    <col min="1794" max="1794" width="76.33203125" style="581" customWidth="1"/>
    <col min="1795" max="1795" width="17.1640625" style="581" customWidth="1"/>
    <col min="1796" max="1796" width="19.1640625" style="581" customWidth="1"/>
    <col min="1797" max="1797" width="17.1640625" style="581" customWidth="1"/>
    <col min="1798" max="1798" width="9.33203125" style="581"/>
    <col min="1799" max="1799" width="12.83203125" style="581" bestFit="1" customWidth="1"/>
    <col min="1800" max="2048" width="9.33203125" style="581"/>
    <col min="2049" max="2049" width="5" style="581" customWidth="1"/>
    <col min="2050" max="2050" width="76.33203125" style="581" customWidth="1"/>
    <col min="2051" max="2051" width="17.1640625" style="581" customWidth="1"/>
    <col min="2052" max="2052" width="19.1640625" style="581" customWidth="1"/>
    <col min="2053" max="2053" width="17.1640625" style="581" customWidth="1"/>
    <col min="2054" max="2054" width="9.33203125" style="581"/>
    <col min="2055" max="2055" width="12.83203125" style="581" bestFit="1" customWidth="1"/>
    <col min="2056" max="2304" width="9.33203125" style="581"/>
    <col min="2305" max="2305" width="5" style="581" customWidth="1"/>
    <col min="2306" max="2306" width="76.33203125" style="581" customWidth="1"/>
    <col min="2307" max="2307" width="17.1640625" style="581" customWidth="1"/>
    <col min="2308" max="2308" width="19.1640625" style="581" customWidth="1"/>
    <col min="2309" max="2309" width="17.1640625" style="581" customWidth="1"/>
    <col min="2310" max="2310" width="9.33203125" style="581"/>
    <col min="2311" max="2311" width="12.83203125" style="581" bestFit="1" customWidth="1"/>
    <col min="2312" max="2560" width="9.33203125" style="581"/>
    <col min="2561" max="2561" width="5" style="581" customWidth="1"/>
    <col min="2562" max="2562" width="76.33203125" style="581" customWidth="1"/>
    <col min="2563" max="2563" width="17.1640625" style="581" customWidth="1"/>
    <col min="2564" max="2564" width="19.1640625" style="581" customWidth="1"/>
    <col min="2565" max="2565" width="17.1640625" style="581" customWidth="1"/>
    <col min="2566" max="2566" width="9.33203125" style="581"/>
    <col min="2567" max="2567" width="12.83203125" style="581" bestFit="1" customWidth="1"/>
    <col min="2568" max="2816" width="9.33203125" style="581"/>
    <col min="2817" max="2817" width="5" style="581" customWidth="1"/>
    <col min="2818" max="2818" width="76.33203125" style="581" customWidth="1"/>
    <col min="2819" max="2819" width="17.1640625" style="581" customWidth="1"/>
    <col min="2820" max="2820" width="19.1640625" style="581" customWidth="1"/>
    <col min="2821" max="2821" width="17.1640625" style="581" customWidth="1"/>
    <col min="2822" max="2822" width="9.33203125" style="581"/>
    <col min="2823" max="2823" width="12.83203125" style="581" bestFit="1" customWidth="1"/>
    <col min="2824" max="3072" width="9.33203125" style="581"/>
    <col min="3073" max="3073" width="5" style="581" customWidth="1"/>
    <col min="3074" max="3074" width="76.33203125" style="581" customWidth="1"/>
    <col min="3075" max="3075" width="17.1640625" style="581" customWidth="1"/>
    <col min="3076" max="3076" width="19.1640625" style="581" customWidth="1"/>
    <col min="3077" max="3077" width="17.1640625" style="581" customWidth="1"/>
    <col min="3078" max="3078" width="9.33203125" style="581"/>
    <col min="3079" max="3079" width="12.83203125" style="581" bestFit="1" customWidth="1"/>
    <col min="3080" max="3328" width="9.33203125" style="581"/>
    <col min="3329" max="3329" width="5" style="581" customWidth="1"/>
    <col min="3330" max="3330" width="76.33203125" style="581" customWidth="1"/>
    <col min="3331" max="3331" width="17.1640625" style="581" customWidth="1"/>
    <col min="3332" max="3332" width="19.1640625" style="581" customWidth="1"/>
    <col min="3333" max="3333" width="17.1640625" style="581" customWidth="1"/>
    <col min="3334" max="3334" width="9.33203125" style="581"/>
    <col min="3335" max="3335" width="12.83203125" style="581" bestFit="1" customWidth="1"/>
    <col min="3336" max="3584" width="9.33203125" style="581"/>
    <col min="3585" max="3585" width="5" style="581" customWidth="1"/>
    <col min="3586" max="3586" width="76.33203125" style="581" customWidth="1"/>
    <col min="3587" max="3587" width="17.1640625" style="581" customWidth="1"/>
    <col min="3588" max="3588" width="19.1640625" style="581" customWidth="1"/>
    <col min="3589" max="3589" width="17.1640625" style="581" customWidth="1"/>
    <col min="3590" max="3590" width="9.33203125" style="581"/>
    <col min="3591" max="3591" width="12.83203125" style="581" bestFit="1" customWidth="1"/>
    <col min="3592" max="3840" width="9.33203125" style="581"/>
    <col min="3841" max="3841" width="5" style="581" customWidth="1"/>
    <col min="3842" max="3842" width="76.33203125" style="581" customWidth="1"/>
    <col min="3843" max="3843" width="17.1640625" style="581" customWidth="1"/>
    <col min="3844" max="3844" width="19.1640625" style="581" customWidth="1"/>
    <col min="3845" max="3845" width="17.1640625" style="581" customWidth="1"/>
    <col min="3846" max="3846" width="9.33203125" style="581"/>
    <col min="3847" max="3847" width="12.83203125" style="581" bestFit="1" customWidth="1"/>
    <col min="3848" max="4096" width="9.33203125" style="581"/>
    <col min="4097" max="4097" width="5" style="581" customWidth="1"/>
    <col min="4098" max="4098" width="76.33203125" style="581" customWidth="1"/>
    <col min="4099" max="4099" width="17.1640625" style="581" customWidth="1"/>
    <col min="4100" max="4100" width="19.1640625" style="581" customWidth="1"/>
    <col min="4101" max="4101" width="17.1640625" style="581" customWidth="1"/>
    <col min="4102" max="4102" width="9.33203125" style="581"/>
    <col min="4103" max="4103" width="12.83203125" style="581" bestFit="1" customWidth="1"/>
    <col min="4104" max="4352" width="9.33203125" style="581"/>
    <col min="4353" max="4353" width="5" style="581" customWidth="1"/>
    <col min="4354" max="4354" width="76.33203125" style="581" customWidth="1"/>
    <col min="4355" max="4355" width="17.1640625" style="581" customWidth="1"/>
    <col min="4356" max="4356" width="19.1640625" style="581" customWidth="1"/>
    <col min="4357" max="4357" width="17.1640625" style="581" customWidth="1"/>
    <col min="4358" max="4358" width="9.33203125" style="581"/>
    <col min="4359" max="4359" width="12.83203125" style="581" bestFit="1" customWidth="1"/>
    <col min="4360" max="4608" width="9.33203125" style="581"/>
    <col min="4609" max="4609" width="5" style="581" customWidth="1"/>
    <col min="4610" max="4610" width="76.33203125" style="581" customWidth="1"/>
    <col min="4611" max="4611" width="17.1640625" style="581" customWidth="1"/>
    <col min="4612" max="4612" width="19.1640625" style="581" customWidth="1"/>
    <col min="4613" max="4613" width="17.1640625" style="581" customWidth="1"/>
    <col min="4614" max="4614" width="9.33203125" style="581"/>
    <col min="4615" max="4615" width="12.83203125" style="581" bestFit="1" customWidth="1"/>
    <col min="4616" max="4864" width="9.33203125" style="581"/>
    <col min="4865" max="4865" width="5" style="581" customWidth="1"/>
    <col min="4866" max="4866" width="76.33203125" style="581" customWidth="1"/>
    <col min="4867" max="4867" width="17.1640625" style="581" customWidth="1"/>
    <col min="4868" max="4868" width="19.1640625" style="581" customWidth="1"/>
    <col min="4869" max="4869" width="17.1640625" style="581" customWidth="1"/>
    <col min="4870" max="4870" width="9.33203125" style="581"/>
    <col min="4871" max="4871" width="12.83203125" style="581" bestFit="1" customWidth="1"/>
    <col min="4872" max="5120" width="9.33203125" style="581"/>
    <col min="5121" max="5121" width="5" style="581" customWidth="1"/>
    <col min="5122" max="5122" width="76.33203125" style="581" customWidth="1"/>
    <col min="5123" max="5123" width="17.1640625" style="581" customWidth="1"/>
    <col min="5124" max="5124" width="19.1640625" style="581" customWidth="1"/>
    <col min="5125" max="5125" width="17.1640625" style="581" customWidth="1"/>
    <col min="5126" max="5126" width="9.33203125" style="581"/>
    <col min="5127" max="5127" width="12.83203125" style="581" bestFit="1" customWidth="1"/>
    <col min="5128" max="5376" width="9.33203125" style="581"/>
    <col min="5377" max="5377" width="5" style="581" customWidth="1"/>
    <col min="5378" max="5378" width="76.33203125" style="581" customWidth="1"/>
    <col min="5379" max="5379" width="17.1640625" style="581" customWidth="1"/>
    <col min="5380" max="5380" width="19.1640625" style="581" customWidth="1"/>
    <col min="5381" max="5381" width="17.1640625" style="581" customWidth="1"/>
    <col min="5382" max="5382" width="9.33203125" style="581"/>
    <col min="5383" max="5383" width="12.83203125" style="581" bestFit="1" customWidth="1"/>
    <col min="5384" max="5632" width="9.33203125" style="581"/>
    <col min="5633" max="5633" width="5" style="581" customWidth="1"/>
    <col min="5634" max="5634" width="76.33203125" style="581" customWidth="1"/>
    <col min="5635" max="5635" width="17.1640625" style="581" customWidth="1"/>
    <col min="5636" max="5636" width="19.1640625" style="581" customWidth="1"/>
    <col min="5637" max="5637" width="17.1640625" style="581" customWidth="1"/>
    <col min="5638" max="5638" width="9.33203125" style="581"/>
    <col min="5639" max="5639" width="12.83203125" style="581" bestFit="1" customWidth="1"/>
    <col min="5640" max="5888" width="9.33203125" style="581"/>
    <col min="5889" max="5889" width="5" style="581" customWidth="1"/>
    <col min="5890" max="5890" width="76.33203125" style="581" customWidth="1"/>
    <col min="5891" max="5891" width="17.1640625" style="581" customWidth="1"/>
    <col min="5892" max="5892" width="19.1640625" style="581" customWidth="1"/>
    <col min="5893" max="5893" width="17.1640625" style="581" customWidth="1"/>
    <col min="5894" max="5894" width="9.33203125" style="581"/>
    <col min="5895" max="5895" width="12.83203125" style="581" bestFit="1" customWidth="1"/>
    <col min="5896" max="6144" width="9.33203125" style="581"/>
    <col min="6145" max="6145" width="5" style="581" customWidth="1"/>
    <col min="6146" max="6146" width="76.33203125" style="581" customWidth="1"/>
    <col min="6147" max="6147" width="17.1640625" style="581" customWidth="1"/>
    <col min="6148" max="6148" width="19.1640625" style="581" customWidth="1"/>
    <col min="6149" max="6149" width="17.1640625" style="581" customWidth="1"/>
    <col min="6150" max="6150" width="9.33203125" style="581"/>
    <col min="6151" max="6151" width="12.83203125" style="581" bestFit="1" customWidth="1"/>
    <col min="6152" max="6400" width="9.33203125" style="581"/>
    <col min="6401" max="6401" width="5" style="581" customWidth="1"/>
    <col min="6402" max="6402" width="76.33203125" style="581" customWidth="1"/>
    <col min="6403" max="6403" width="17.1640625" style="581" customWidth="1"/>
    <col min="6404" max="6404" width="19.1640625" style="581" customWidth="1"/>
    <col min="6405" max="6405" width="17.1640625" style="581" customWidth="1"/>
    <col min="6406" max="6406" width="9.33203125" style="581"/>
    <col min="6407" max="6407" width="12.83203125" style="581" bestFit="1" customWidth="1"/>
    <col min="6408" max="6656" width="9.33203125" style="581"/>
    <col min="6657" max="6657" width="5" style="581" customWidth="1"/>
    <col min="6658" max="6658" width="76.33203125" style="581" customWidth="1"/>
    <col min="6659" max="6659" width="17.1640625" style="581" customWidth="1"/>
    <col min="6660" max="6660" width="19.1640625" style="581" customWidth="1"/>
    <col min="6661" max="6661" width="17.1640625" style="581" customWidth="1"/>
    <col min="6662" max="6662" width="9.33203125" style="581"/>
    <col min="6663" max="6663" width="12.83203125" style="581" bestFit="1" customWidth="1"/>
    <col min="6664" max="6912" width="9.33203125" style="581"/>
    <col min="6913" max="6913" width="5" style="581" customWidth="1"/>
    <col min="6914" max="6914" width="76.33203125" style="581" customWidth="1"/>
    <col min="6915" max="6915" width="17.1640625" style="581" customWidth="1"/>
    <col min="6916" max="6916" width="19.1640625" style="581" customWidth="1"/>
    <col min="6917" max="6917" width="17.1640625" style="581" customWidth="1"/>
    <col min="6918" max="6918" width="9.33203125" style="581"/>
    <col min="6919" max="6919" width="12.83203125" style="581" bestFit="1" customWidth="1"/>
    <col min="6920" max="7168" width="9.33203125" style="581"/>
    <col min="7169" max="7169" width="5" style="581" customWidth="1"/>
    <col min="7170" max="7170" width="76.33203125" style="581" customWidth="1"/>
    <col min="7171" max="7171" width="17.1640625" style="581" customWidth="1"/>
    <col min="7172" max="7172" width="19.1640625" style="581" customWidth="1"/>
    <col min="7173" max="7173" width="17.1640625" style="581" customWidth="1"/>
    <col min="7174" max="7174" width="9.33203125" style="581"/>
    <col min="7175" max="7175" width="12.83203125" style="581" bestFit="1" customWidth="1"/>
    <col min="7176" max="7424" width="9.33203125" style="581"/>
    <col min="7425" max="7425" width="5" style="581" customWidth="1"/>
    <col min="7426" max="7426" width="76.33203125" style="581" customWidth="1"/>
    <col min="7427" max="7427" width="17.1640625" style="581" customWidth="1"/>
    <col min="7428" max="7428" width="19.1640625" style="581" customWidth="1"/>
    <col min="7429" max="7429" width="17.1640625" style="581" customWidth="1"/>
    <col min="7430" max="7430" width="9.33203125" style="581"/>
    <col min="7431" max="7431" width="12.83203125" style="581" bestFit="1" customWidth="1"/>
    <col min="7432" max="7680" width="9.33203125" style="581"/>
    <col min="7681" max="7681" width="5" style="581" customWidth="1"/>
    <col min="7682" max="7682" width="76.33203125" style="581" customWidth="1"/>
    <col min="7683" max="7683" width="17.1640625" style="581" customWidth="1"/>
    <col min="7684" max="7684" width="19.1640625" style="581" customWidth="1"/>
    <col min="7685" max="7685" width="17.1640625" style="581" customWidth="1"/>
    <col min="7686" max="7686" width="9.33203125" style="581"/>
    <col min="7687" max="7687" width="12.83203125" style="581" bestFit="1" customWidth="1"/>
    <col min="7688" max="7936" width="9.33203125" style="581"/>
    <col min="7937" max="7937" width="5" style="581" customWidth="1"/>
    <col min="7938" max="7938" width="76.33203125" style="581" customWidth="1"/>
    <col min="7939" max="7939" width="17.1640625" style="581" customWidth="1"/>
    <col min="7940" max="7940" width="19.1640625" style="581" customWidth="1"/>
    <col min="7941" max="7941" width="17.1640625" style="581" customWidth="1"/>
    <col min="7942" max="7942" width="9.33203125" style="581"/>
    <col min="7943" max="7943" width="12.83203125" style="581" bestFit="1" customWidth="1"/>
    <col min="7944" max="8192" width="9.33203125" style="581"/>
    <col min="8193" max="8193" width="5" style="581" customWidth="1"/>
    <col min="8194" max="8194" width="76.33203125" style="581" customWidth="1"/>
    <col min="8195" max="8195" width="17.1640625" style="581" customWidth="1"/>
    <col min="8196" max="8196" width="19.1640625" style="581" customWidth="1"/>
    <col min="8197" max="8197" width="17.1640625" style="581" customWidth="1"/>
    <col min="8198" max="8198" width="9.33203125" style="581"/>
    <col min="8199" max="8199" width="12.83203125" style="581" bestFit="1" customWidth="1"/>
    <col min="8200" max="8448" width="9.33203125" style="581"/>
    <col min="8449" max="8449" width="5" style="581" customWidth="1"/>
    <col min="8450" max="8450" width="76.33203125" style="581" customWidth="1"/>
    <col min="8451" max="8451" width="17.1640625" style="581" customWidth="1"/>
    <col min="8452" max="8452" width="19.1640625" style="581" customWidth="1"/>
    <col min="8453" max="8453" width="17.1640625" style="581" customWidth="1"/>
    <col min="8454" max="8454" width="9.33203125" style="581"/>
    <col min="8455" max="8455" width="12.83203125" style="581" bestFit="1" customWidth="1"/>
    <col min="8456" max="8704" width="9.33203125" style="581"/>
    <col min="8705" max="8705" width="5" style="581" customWidth="1"/>
    <col min="8706" max="8706" width="76.33203125" style="581" customWidth="1"/>
    <col min="8707" max="8707" width="17.1640625" style="581" customWidth="1"/>
    <col min="8708" max="8708" width="19.1640625" style="581" customWidth="1"/>
    <col min="8709" max="8709" width="17.1640625" style="581" customWidth="1"/>
    <col min="8710" max="8710" width="9.33203125" style="581"/>
    <col min="8711" max="8711" width="12.83203125" style="581" bestFit="1" customWidth="1"/>
    <col min="8712" max="8960" width="9.33203125" style="581"/>
    <col min="8961" max="8961" width="5" style="581" customWidth="1"/>
    <col min="8962" max="8962" width="76.33203125" style="581" customWidth="1"/>
    <col min="8963" max="8963" width="17.1640625" style="581" customWidth="1"/>
    <col min="8964" max="8964" width="19.1640625" style="581" customWidth="1"/>
    <col min="8965" max="8965" width="17.1640625" style="581" customWidth="1"/>
    <col min="8966" max="8966" width="9.33203125" style="581"/>
    <col min="8967" max="8967" width="12.83203125" style="581" bestFit="1" customWidth="1"/>
    <col min="8968" max="9216" width="9.33203125" style="581"/>
    <col min="9217" max="9217" width="5" style="581" customWidth="1"/>
    <col min="9218" max="9218" width="76.33203125" style="581" customWidth="1"/>
    <col min="9219" max="9219" width="17.1640625" style="581" customWidth="1"/>
    <col min="9220" max="9220" width="19.1640625" style="581" customWidth="1"/>
    <col min="9221" max="9221" width="17.1640625" style="581" customWidth="1"/>
    <col min="9222" max="9222" width="9.33203125" style="581"/>
    <col min="9223" max="9223" width="12.83203125" style="581" bestFit="1" customWidth="1"/>
    <col min="9224" max="9472" width="9.33203125" style="581"/>
    <col min="9473" max="9473" width="5" style="581" customWidth="1"/>
    <col min="9474" max="9474" width="76.33203125" style="581" customWidth="1"/>
    <col min="9475" max="9475" width="17.1640625" style="581" customWidth="1"/>
    <col min="9476" max="9476" width="19.1640625" style="581" customWidth="1"/>
    <col min="9477" max="9477" width="17.1640625" style="581" customWidth="1"/>
    <col min="9478" max="9478" width="9.33203125" style="581"/>
    <col min="9479" max="9479" width="12.83203125" style="581" bestFit="1" customWidth="1"/>
    <col min="9480" max="9728" width="9.33203125" style="581"/>
    <col min="9729" max="9729" width="5" style="581" customWidth="1"/>
    <col min="9730" max="9730" width="76.33203125" style="581" customWidth="1"/>
    <col min="9731" max="9731" width="17.1640625" style="581" customWidth="1"/>
    <col min="9732" max="9732" width="19.1640625" style="581" customWidth="1"/>
    <col min="9733" max="9733" width="17.1640625" style="581" customWidth="1"/>
    <col min="9734" max="9734" width="9.33203125" style="581"/>
    <col min="9735" max="9735" width="12.83203125" style="581" bestFit="1" customWidth="1"/>
    <col min="9736" max="9984" width="9.33203125" style="581"/>
    <col min="9985" max="9985" width="5" style="581" customWidth="1"/>
    <col min="9986" max="9986" width="76.33203125" style="581" customWidth="1"/>
    <col min="9987" max="9987" width="17.1640625" style="581" customWidth="1"/>
    <col min="9988" max="9988" width="19.1640625" style="581" customWidth="1"/>
    <col min="9989" max="9989" width="17.1640625" style="581" customWidth="1"/>
    <col min="9990" max="9990" width="9.33203125" style="581"/>
    <col min="9991" max="9991" width="12.83203125" style="581" bestFit="1" customWidth="1"/>
    <col min="9992" max="10240" width="9.33203125" style="581"/>
    <col min="10241" max="10241" width="5" style="581" customWidth="1"/>
    <col min="10242" max="10242" width="76.33203125" style="581" customWidth="1"/>
    <col min="10243" max="10243" width="17.1640625" style="581" customWidth="1"/>
    <col min="10244" max="10244" width="19.1640625" style="581" customWidth="1"/>
    <col min="10245" max="10245" width="17.1640625" style="581" customWidth="1"/>
    <col min="10246" max="10246" width="9.33203125" style="581"/>
    <col min="10247" max="10247" width="12.83203125" style="581" bestFit="1" customWidth="1"/>
    <col min="10248" max="10496" width="9.33203125" style="581"/>
    <col min="10497" max="10497" width="5" style="581" customWidth="1"/>
    <col min="10498" max="10498" width="76.33203125" style="581" customWidth="1"/>
    <col min="10499" max="10499" width="17.1640625" style="581" customWidth="1"/>
    <col min="10500" max="10500" width="19.1640625" style="581" customWidth="1"/>
    <col min="10501" max="10501" width="17.1640625" style="581" customWidth="1"/>
    <col min="10502" max="10502" width="9.33203125" style="581"/>
    <col min="10503" max="10503" width="12.83203125" style="581" bestFit="1" customWidth="1"/>
    <col min="10504" max="10752" width="9.33203125" style="581"/>
    <col min="10753" max="10753" width="5" style="581" customWidth="1"/>
    <col min="10754" max="10754" width="76.33203125" style="581" customWidth="1"/>
    <col min="10755" max="10755" width="17.1640625" style="581" customWidth="1"/>
    <col min="10756" max="10756" width="19.1640625" style="581" customWidth="1"/>
    <col min="10757" max="10757" width="17.1640625" style="581" customWidth="1"/>
    <col min="10758" max="10758" width="9.33203125" style="581"/>
    <col min="10759" max="10759" width="12.83203125" style="581" bestFit="1" customWidth="1"/>
    <col min="10760" max="11008" width="9.33203125" style="581"/>
    <col min="11009" max="11009" width="5" style="581" customWidth="1"/>
    <col min="11010" max="11010" width="76.33203125" style="581" customWidth="1"/>
    <col min="11011" max="11011" width="17.1640625" style="581" customWidth="1"/>
    <col min="11012" max="11012" width="19.1640625" style="581" customWidth="1"/>
    <col min="11013" max="11013" width="17.1640625" style="581" customWidth="1"/>
    <col min="11014" max="11014" width="9.33203125" style="581"/>
    <col min="11015" max="11015" width="12.83203125" style="581" bestFit="1" customWidth="1"/>
    <col min="11016" max="11264" width="9.33203125" style="581"/>
    <col min="11265" max="11265" width="5" style="581" customWidth="1"/>
    <col min="11266" max="11266" width="76.33203125" style="581" customWidth="1"/>
    <col min="11267" max="11267" width="17.1640625" style="581" customWidth="1"/>
    <col min="11268" max="11268" width="19.1640625" style="581" customWidth="1"/>
    <col min="11269" max="11269" width="17.1640625" style="581" customWidth="1"/>
    <col min="11270" max="11270" width="9.33203125" style="581"/>
    <col min="11271" max="11271" width="12.83203125" style="581" bestFit="1" customWidth="1"/>
    <col min="11272" max="11520" width="9.33203125" style="581"/>
    <col min="11521" max="11521" width="5" style="581" customWidth="1"/>
    <col min="11522" max="11522" width="76.33203125" style="581" customWidth="1"/>
    <col min="11523" max="11523" width="17.1640625" style="581" customWidth="1"/>
    <col min="11524" max="11524" width="19.1640625" style="581" customWidth="1"/>
    <col min="11525" max="11525" width="17.1640625" style="581" customWidth="1"/>
    <col min="11526" max="11526" width="9.33203125" style="581"/>
    <col min="11527" max="11527" width="12.83203125" style="581" bestFit="1" customWidth="1"/>
    <col min="11528" max="11776" width="9.33203125" style="581"/>
    <col min="11777" max="11777" width="5" style="581" customWidth="1"/>
    <col min="11778" max="11778" width="76.33203125" style="581" customWidth="1"/>
    <col min="11779" max="11779" width="17.1640625" style="581" customWidth="1"/>
    <col min="11780" max="11780" width="19.1640625" style="581" customWidth="1"/>
    <col min="11781" max="11781" width="17.1640625" style="581" customWidth="1"/>
    <col min="11782" max="11782" width="9.33203125" style="581"/>
    <col min="11783" max="11783" width="12.83203125" style="581" bestFit="1" customWidth="1"/>
    <col min="11784" max="12032" width="9.33203125" style="581"/>
    <col min="12033" max="12033" width="5" style="581" customWidth="1"/>
    <col min="12034" max="12034" width="76.33203125" style="581" customWidth="1"/>
    <col min="12035" max="12035" width="17.1640625" style="581" customWidth="1"/>
    <col min="12036" max="12036" width="19.1640625" style="581" customWidth="1"/>
    <col min="12037" max="12037" width="17.1640625" style="581" customWidth="1"/>
    <col min="12038" max="12038" width="9.33203125" style="581"/>
    <col min="12039" max="12039" width="12.83203125" style="581" bestFit="1" customWidth="1"/>
    <col min="12040" max="12288" width="9.33203125" style="581"/>
    <col min="12289" max="12289" width="5" style="581" customWidth="1"/>
    <col min="12290" max="12290" width="76.33203125" style="581" customWidth="1"/>
    <col min="12291" max="12291" width="17.1640625" style="581" customWidth="1"/>
    <col min="12292" max="12292" width="19.1640625" style="581" customWidth="1"/>
    <col min="12293" max="12293" width="17.1640625" style="581" customWidth="1"/>
    <col min="12294" max="12294" width="9.33203125" style="581"/>
    <col min="12295" max="12295" width="12.83203125" style="581" bestFit="1" customWidth="1"/>
    <col min="12296" max="12544" width="9.33203125" style="581"/>
    <col min="12545" max="12545" width="5" style="581" customWidth="1"/>
    <col min="12546" max="12546" width="76.33203125" style="581" customWidth="1"/>
    <col min="12547" max="12547" width="17.1640625" style="581" customWidth="1"/>
    <col min="12548" max="12548" width="19.1640625" style="581" customWidth="1"/>
    <col min="12549" max="12549" width="17.1640625" style="581" customWidth="1"/>
    <col min="12550" max="12550" width="9.33203125" style="581"/>
    <col min="12551" max="12551" width="12.83203125" style="581" bestFit="1" customWidth="1"/>
    <col min="12552" max="12800" width="9.33203125" style="581"/>
    <col min="12801" max="12801" width="5" style="581" customWidth="1"/>
    <col min="12802" max="12802" width="76.33203125" style="581" customWidth="1"/>
    <col min="12803" max="12803" width="17.1640625" style="581" customWidth="1"/>
    <col min="12804" max="12804" width="19.1640625" style="581" customWidth="1"/>
    <col min="12805" max="12805" width="17.1640625" style="581" customWidth="1"/>
    <col min="12806" max="12806" width="9.33203125" style="581"/>
    <col min="12807" max="12807" width="12.83203125" style="581" bestFit="1" customWidth="1"/>
    <col min="12808" max="13056" width="9.33203125" style="581"/>
    <col min="13057" max="13057" width="5" style="581" customWidth="1"/>
    <col min="13058" max="13058" width="76.33203125" style="581" customWidth="1"/>
    <col min="13059" max="13059" width="17.1640625" style="581" customWidth="1"/>
    <col min="13060" max="13060" width="19.1640625" style="581" customWidth="1"/>
    <col min="13061" max="13061" width="17.1640625" style="581" customWidth="1"/>
    <col min="13062" max="13062" width="9.33203125" style="581"/>
    <col min="13063" max="13063" width="12.83203125" style="581" bestFit="1" customWidth="1"/>
    <col min="13064" max="13312" width="9.33203125" style="581"/>
    <col min="13313" max="13313" width="5" style="581" customWidth="1"/>
    <col min="13314" max="13314" width="76.33203125" style="581" customWidth="1"/>
    <col min="13315" max="13315" width="17.1640625" style="581" customWidth="1"/>
    <col min="13316" max="13316" width="19.1640625" style="581" customWidth="1"/>
    <col min="13317" max="13317" width="17.1640625" style="581" customWidth="1"/>
    <col min="13318" max="13318" width="9.33203125" style="581"/>
    <col min="13319" max="13319" width="12.83203125" style="581" bestFit="1" customWidth="1"/>
    <col min="13320" max="13568" width="9.33203125" style="581"/>
    <col min="13569" max="13569" width="5" style="581" customWidth="1"/>
    <col min="13570" max="13570" width="76.33203125" style="581" customWidth="1"/>
    <col min="13571" max="13571" width="17.1640625" style="581" customWidth="1"/>
    <col min="13572" max="13572" width="19.1640625" style="581" customWidth="1"/>
    <col min="13573" max="13573" width="17.1640625" style="581" customWidth="1"/>
    <col min="13574" max="13574" width="9.33203125" style="581"/>
    <col min="13575" max="13575" width="12.83203125" style="581" bestFit="1" customWidth="1"/>
    <col min="13576" max="13824" width="9.33203125" style="581"/>
    <col min="13825" max="13825" width="5" style="581" customWidth="1"/>
    <col min="13826" max="13826" width="76.33203125" style="581" customWidth="1"/>
    <col min="13827" max="13827" width="17.1640625" style="581" customWidth="1"/>
    <col min="13828" max="13828" width="19.1640625" style="581" customWidth="1"/>
    <col min="13829" max="13829" width="17.1640625" style="581" customWidth="1"/>
    <col min="13830" max="13830" width="9.33203125" style="581"/>
    <col min="13831" max="13831" width="12.83203125" style="581" bestFit="1" customWidth="1"/>
    <col min="13832" max="14080" width="9.33203125" style="581"/>
    <col min="14081" max="14081" width="5" style="581" customWidth="1"/>
    <col min="14082" max="14082" width="76.33203125" style="581" customWidth="1"/>
    <col min="14083" max="14083" width="17.1640625" style="581" customWidth="1"/>
    <col min="14084" max="14084" width="19.1640625" style="581" customWidth="1"/>
    <col min="14085" max="14085" width="17.1640625" style="581" customWidth="1"/>
    <col min="14086" max="14086" width="9.33203125" style="581"/>
    <col min="14087" max="14087" width="12.83203125" style="581" bestFit="1" customWidth="1"/>
    <col min="14088" max="14336" width="9.33203125" style="581"/>
    <col min="14337" max="14337" width="5" style="581" customWidth="1"/>
    <col min="14338" max="14338" width="76.33203125" style="581" customWidth="1"/>
    <col min="14339" max="14339" width="17.1640625" style="581" customWidth="1"/>
    <col min="14340" max="14340" width="19.1640625" style="581" customWidth="1"/>
    <col min="14341" max="14341" width="17.1640625" style="581" customWidth="1"/>
    <col min="14342" max="14342" width="9.33203125" style="581"/>
    <col min="14343" max="14343" width="12.83203125" style="581" bestFit="1" customWidth="1"/>
    <col min="14344" max="14592" width="9.33203125" style="581"/>
    <col min="14593" max="14593" width="5" style="581" customWidth="1"/>
    <col min="14594" max="14594" width="76.33203125" style="581" customWidth="1"/>
    <col min="14595" max="14595" width="17.1640625" style="581" customWidth="1"/>
    <col min="14596" max="14596" width="19.1640625" style="581" customWidth="1"/>
    <col min="14597" max="14597" width="17.1640625" style="581" customWidth="1"/>
    <col min="14598" max="14598" width="9.33203125" style="581"/>
    <col min="14599" max="14599" width="12.83203125" style="581" bestFit="1" customWidth="1"/>
    <col min="14600" max="14848" width="9.33203125" style="581"/>
    <col min="14849" max="14849" width="5" style="581" customWidth="1"/>
    <col min="14850" max="14850" width="76.33203125" style="581" customWidth="1"/>
    <col min="14851" max="14851" width="17.1640625" style="581" customWidth="1"/>
    <col min="14852" max="14852" width="19.1640625" style="581" customWidth="1"/>
    <col min="14853" max="14853" width="17.1640625" style="581" customWidth="1"/>
    <col min="14854" max="14854" width="9.33203125" style="581"/>
    <col min="14855" max="14855" width="12.83203125" style="581" bestFit="1" customWidth="1"/>
    <col min="14856" max="15104" width="9.33203125" style="581"/>
    <col min="15105" max="15105" width="5" style="581" customWidth="1"/>
    <col min="15106" max="15106" width="76.33203125" style="581" customWidth="1"/>
    <col min="15107" max="15107" width="17.1640625" style="581" customWidth="1"/>
    <col min="15108" max="15108" width="19.1640625" style="581" customWidth="1"/>
    <col min="15109" max="15109" width="17.1640625" style="581" customWidth="1"/>
    <col min="15110" max="15110" width="9.33203125" style="581"/>
    <col min="15111" max="15111" width="12.83203125" style="581" bestFit="1" customWidth="1"/>
    <col min="15112" max="15360" width="9.33203125" style="581"/>
    <col min="15361" max="15361" width="5" style="581" customWidth="1"/>
    <col min="15362" max="15362" width="76.33203125" style="581" customWidth="1"/>
    <col min="15363" max="15363" width="17.1640625" style="581" customWidth="1"/>
    <col min="15364" max="15364" width="19.1640625" style="581" customWidth="1"/>
    <col min="15365" max="15365" width="17.1640625" style="581" customWidth="1"/>
    <col min="15366" max="15366" width="9.33203125" style="581"/>
    <col min="15367" max="15367" width="12.83203125" style="581" bestFit="1" customWidth="1"/>
    <col min="15368" max="15616" width="9.33203125" style="581"/>
    <col min="15617" max="15617" width="5" style="581" customWidth="1"/>
    <col min="15618" max="15618" width="76.33203125" style="581" customWidth="1"/>
    <col min="15619" max="15619" width="17.1640625" style="581" customWidth="1"/>
    <col min="15620" max="15620" width="19.1640625" style="581" customWidth="1"/>
    <col min="15621" max="15621" width="17.1640625" style="581" customWidth="1"/>
    <col min="15622" max="15622" width="9.33203125" style="581"/>
    <col min="15623" max="15623" width="12.83203125" style="581" bestFit="1" customWidth="1"/>
    <col min="15624" max="15872" width="9.33203125" style="581"/>
    <col min="15873" max="15873" width="5" style="581" customWidth="1"/>
    <col min="15874" max="15874" width="76.33203125" style="581" customWidth="1"/>
    <col min="15875" max="15875" width="17.1640625" style="581" customWidth="1"/>
    <col min="15876" max="15876" width="19.1640625" style="581" customWidth="1"/>
    <col min="15877" max="15877" width="17.1640625" style="581" customWidth="1"/>
    <col min="15878" max="15878" width="9.33203125" style="581"/>
    <col min="15879" max="15879" width="12.83203125" style="581" bestFit="1" customWidth="1"/>
    <col min="15880" max="16128" width="9.33203125" style="581"/>
    <col min="16129" max="16129" width="5" style="581" customWidth="1"/>
    <col min="16130" max="16130" width="76.33203125" style="581" customWidth="1"/>
    <col min="16131" max="16131" width="17.1640625" style="581" customWidth="1"/>
    <col min="16132" max="16132" width="19.1640625" style="581" customWidth="1"/>
    <col min="16133" max="16133" width="17.1640625" style="581" customWidth="1"/>
    <col min="16134" max="16134" width="9.33203125" style="581"/>
    <col min="16135" max="16135" width="12.83203125" style="581" bestFit="1" customWidth="1"/>
    <col min="16136" max="16384" width="9.33203125" style="581"/>
  </cols>
  <sheetData>
    <row r="1" spans="1:7">
      <c r="A1" s="1312" t="s">
        <v>642</v>
      </c>
      <c r="B1" s="1312"/>
      <c r="C1" s="1312"/>
      <c r="D1" s="1312"/>
      <c r="E1" s="1312"/>
    </row>
    <row r="2" spans="1:7" ht="36.75" customHeight="1">
      <c r="A2" s="1311" t="s">
        <v>720</v>
      </c>
      <c r="B2" s="1311"/>
      <c r="C2" s="1311"/>
      <c r="D2" s="1311"/>
      <c r="E2" s="1311"/>
    </row>
    <row r="3" spans="1:7">
      <c r="A3" s="194"/>
      <c r="B3" s="194"/>
      <c r="C3" s="582"/>
      <c r="D3" s="582"/>
      <c r="E3" s="634" t="s">
        <v>1</v>
      </c>
    </row>
    <row r="4" spans="1:7" s="583" customFormat="1" ht="63.75">
      <c r="A4" s="195" t="s">
        <v>396</v>
      </c>
      <c r="B4" s="31" t="s">
        <v>586</v>
      </c>
      <c r="C4" s="607" t="s">
        <v>721</v>
      </c>
      <c r="D4" s="607" t="s">
        <v>722</v>
      </c>
      <c r="E4" s="608" t="s">
        <v>587</v>
      </c>
      <c r="G4" s="584"/>
    </row>
    <row r="5" spans="1:7" s="583" customFormat="1" ht="12" customHeight="1">
      <c r="A5" s="603">
        <v>1</v>
      </c>
      <c r="B5" s="604">
        <v>2</v>
      </c>
      <c r="C5" s="605">
        <v>3</v>
      </c>
      <c r="D5" s="605">
        <v>4</v>
      </c>
      <c r="E5" s="606">
        <v>5</v>
      </c>
    </row>
    <row r="6" spans="1:7" s="583" customFormat="1" ht="18" customHeight="1">
      <c r="A6" s="620" t="s">
        <v>9</v>
      </c>
      <c r="B6" s="601"/>
      <c r="C6" s="602">
        <v>0</v>
      </c>
      <c r="D6" s="602">
        <v>0</v>
      </c>
      <c r="E6" s="621"/>
    </row>
    <row r="7" spans="1:7" s="583" customFormat="1" ht="18" customHeight="1">
      <c r="A7" s="622" t="s">
        <v>12</v>
      </c>
      <c r="B7" s="589"/>
      <c r="C7" s="590">
        <v>0</v>
      </c>
      <c r="D7" s="590">
        <v>0</v>
      </c>
      <c r="E7" s="623"/>
    </row>
    <row r="8" spans="1:7" s="583" customFormat="1" ht="18" customHeight="1">
      <c r="A8" s="622" t="s">
        <v>15</v>
      </c>
      <c r="B8" s="591"/>
      <c r="C8" s="590"/>
      <c r="D8" s="590"/>
      <c r="E8" s="623"/>
    </row>
    <row r="9" spans="1:7" s="583" customFormat="1" ht="18" customHeight="1">
      <c r="A9" s="620" t="s">
        <v>18</v>
      </c>
      <c r="B9" s="589"/>
      <c r="C9" s="592"/>
      <c r="D9" s="592"/>
      <c r="E9" s="623"/>
    </row>
    <row r="10" spans="1:7" s="583" customFormat="1" ht="18" customHeight="1">
      <c r="A10" s="622" t="s">
        <v>21</v>
      </c>
      <c r="B10" s="593"/>
      <c r="C10" s="594"/>
      <c r="D10" s="594"/>
      <c r="E10" s="624"/>
    </row>
    <row r="11" spans="1:7" s="583" customFormat="1" ht="18" customHeight="1">
      <c r="A11" s="622" t="s">
        <v>24</v>
      </c>
      <c r="B11" s="595"/>
      <c r="C11" s="596"/>
      <c r="D11" s="596"/>
      <c r="E11" s="624"/>
    </row>
    <row r="12" spans="1:7" s="583" customFormat="1" ht="18" customHeight="1">
      <c r="A12" s="620" t="s">
        <v>27</v>
      </c>
      <c r="B12" s="595"/>
      <c r="C12" s="596"/>
      <c r="D12" s="596"/>
      <c r="E12" s="624"/>
    </row>
    <row r="13" spans="1:7" s="583" customFormat="1" ht="18" customHeight="1">
      <c r="A13" s="622" t="s">
        <v>30</v>
      </c>
      <c r="B13" s="595"/>
      <c r="C13" s="596"/>
      <c r="D13" s="596"/>
      <c r="E13" s="624"/>
    </row>
    <row r="14" spans="1:7" s="583" customFormat="1" ht="18" customHeight="1">
      <c r="A14" s="622" t="s">
        <v>33</v>
      </c>
      <c r="B14" s="595"/>
      <c r="C14" s="596"/>
      <c r="D14" s="596"/>
      <c r="E14" s="624"/>
    </row>
    <row r="15" spans="1:7" s="583" customFormat="1" ht="18" customHeight="1">
      <c r="A15" s="625" t="s">
        <v>36</v>
      </c>
      <c r="B15" s="609"/>
      <c r="C15" s="610"/>
      <c r="D15" s="610"/>
      <c r="E15" s="626"/>
    </row>
    <row r="16" spans="1:7" s="583" customFormat="1">
      <c r="A16" s="197" t="s">
        <v>38</v>
      </c>
      <c r="B16" s="612" t="s">
        <v>588</v>
      </c>
      <c r="C16" s="613">
        <f>SUM(C6:C15)</f>
        <v>0</v>
      </c>
      <c r="D16" s="613">
        <f>SUM(D6:D15)</f>
        <v>0</v>
      </c>
      <c r="E16" s="614">
        <f>SUM(E6:E15)</f>
        <v>0</v>
      </c>
    </row>
    <row r="17" spans="1:6" s="583" customFormat="1">
      <c r="A17" s="625" t="s">
        <v>40</v>
      </c>
      <c r="B17" s="615"/>
      <c r="C17" s="616"/>
      <c r="D17" s="616"/>
      <c r="E17" s="627"/>
    </row>
    <row r="18" spans="1:6" s="583" customFormat="1">
      <c r="A18" s="197" t="s">
        <v>42</v>
      </c>
      <c r="B18" s="612" t="s">
        <v>589</v>
      </c>
      <c r="C18" s="613">
        <f>SUM(C17:C17)</f>
        <v>0</v>
      </c>
      <c r="D18" s="613">
        <f>SUM(D17:D17)</f>
        <v>0</v>
      </c>
      <c r="E18" s="614">
        <f>SUM(E17:E17)</f>
        <v>0</v>
      </c>
    </row>
    <row r="19" spans="1:6" s="583" customFormat="1">
      <c r="A19" s="620" t="s">
        <v>44</v>
      </c>
      <c r="B19" s="617"/>
      <c r="C19" s="611"/>
      <c r="D19" s="611"/>
      <c r="E19" s="628"/>
    </row>
    <row r="20" spans="1:6" s="583" customFormat="1">
      <c r="A20" s="622" t="s">
        <v>46</v>
      </c>
      <c r="B20" s="599"/>
      <c r="C20" s="600"/>
      <c r="D20" s="600"/>
      <c r="E20" s="624"/>
    </row>
    <row r="21" spans="1:6" s="583" customFormat="1">
      <c r="A21" s="620" t="s">
        <v>48</v>
      </c>
      <c r="B21" s="597"/>
      <c r="C21" s="598"/>
      <c r="D21" s="598"/>
      <c r="E21" s="624"/>
    </row>
    <row r="22" spans="1:6" s="583" customFormat="1">
      <c r="A22" s="622" t="s">
        <v>50</v>
      </c>
      <c r="B22" s="597"/>
      <c r="C22" s="598"/>
      <c r="D22" s="598"/>
      <c r="E22" s="624"/>
    </row>
    <row r="23" spans="1:6" s="583" customFormat="1">
      <c r="A23" s="629" t="s">
        <v>53</v>
      </c>
      <c r="B23" s="618"/>
      <c r="C23" s="619"/>
      <c r="D23" s="619"/>
      <c r="E23" s="626"/>
    </row>
    <row r="24" spans="1:6" s="583" customFormat="1">
      <c r="A24" s="197" t="s">
        <v>56</v>
      </c>
      <c r="B24" s="612" t="s">
        <v>590</v>
      </c>
      <c r="C24" s="613">
        <f>SUM(C19:C23)</f>
        <v>0</v>
      </c>
      <c r="D24" s="613">
        <f>SUM(D19:D23)</f>
        <v>0</v>
      </c>
      <c r="E24" s="614">
        <f>SUM(E19:E23)</f>
        <v>0</v>
      </c>
    </row>
    <row r="25" spans="1:6" s="583" customFormat="1" ht="27" customHeight="1">
      <c r="A25" s="630" t="s">
        <v>59</v>
      </c>
      <c r="B25" s="631" t="s">
        <v>591</v>
      </c>
      <c r="C25" s="632">
        <f>SUM(C24,C18,C16)</f>
        <v>0</v>
      </c>
      <c r="D25" s="632">
        <f>SUM(D24,D18,D16)</f>
        <v>0</v>
      </c>
      <c r="E25" s="633">
        <f>SUM(E24,E18,E16)</f>
        <v>0</v>
      </c>
    </row>
    <row r="28" spans="1:6">
      <c r="A28" s="585"/>
      <c r="B28" s="586"/>
      <c r="C28" s="585"/>
      <c r="D28" s="585"/>
      <c r="E28" s="585"/>
    </row>
    <row r="29" spans="1:6">
      <c r="A29" s="585"/>
      <c r="B29" s="586"/>
      <c r="C29" s="585"/>
      <c r="D29" s="585"/>
      <c r="E29" s="585"/>
    </row>
    <row r="30" spans="1:6">
      <c r="A30" s="585"/>
      <c r="B30" s="586"/>
      <c r="C30" s="585"/>
      <c r="D30" s="585"/>
      <c r="E30" s="585"/>
      <c r="F30" s="587"/>
    </row>
    <row r="31" spans="1:6">
      <c r="A31" s="585"/>
      <c r="B31" s="586"/>
      <c r="C31" s="585"/>
      <c r="D31" s="585"/>
      <c r="E31" s="585"/>
    </row>
    <row r="32" spans="1:6">
      <c r="A32" s="585"/>
      <c r="B32" s="586"/>
      <c r="C32" s="585"/>
      <c r="D32" s="585"/>
      <c r="E32" s="585"/>
    </row>
    <row r="33" spans="1:5">
      <c r="A33" s="585"/>
      <c r="B33" s="586"/>
      <c r="C33" s="585"/>
      <c r="D33" s="585"/>
      <c r="E33" s="585"/>
    </row>
    <row r="34" spans="1:5">
      <c r="A34" s="585"/>
      <c r="B34" s="586"/>
      <c r="C34" s="585"/>
      <c r="D34" s="585"/>
      <c r="E34" s="585"/>
    </row>
    <row r="35" spans="1:5">
      <c r="A35" s="585"/>
      <c r="B35" s="586"/>
      <c r="C35" s="585"/>
      <c r="D35" s="585"/>
      <c r="E35" s="585"/>
    </row>
    <row r="36" spans="1:5">
      <c r="A36" s="585"/>
      <c r="B36" s="586"/>
      <c r="C36" s="585"/>
      <c r="D36" s="585"/>
      <c r="E36" s="585"/>
    </row>
    <row r="37" spans="1:5">
      <c r="A37" s="585"/>
      <c r="B37" s="585"/>
      <c r="C37" s="585"/>
      <c r="D37" s="585"/>
      <c r="E37" s="585"/>
    </row>
    <row r="38" spans="1:5">
      <c r="A38" s="585"/>
      <c r="B38" s="585"/>
      <c r="C38" s="585"/>
      <c r="D38" s="585"/>
      <c r="E38" s="585"/>
    </row>
    <row r="39" spans="1:5">
      <c r="A39" s="585"/>
      <c r="B39" s="585"/>
      <c r="C39" s="585"/>
      <c r="D39" s="585"/>
      <c r="E39" s="585"/>
    </row>
    <row r="40" spans="1:5">
      <c r="A40" s="585"/>
      <c r="B40" s="585"/>
      <c r="C40" s="585"/>
      <c r="D40" s="585"/>
      <c r="E40" s="585"/>
    </row>
    <row r="41" spans="1:5">
      <c r="A41" s="585"/>
      <c r="B41" s="585"/>
      <c r="C41" s="585"/>
      <c r="D41" s="585"/>
      <c r="E41" s="585"/>
    </row>
    <row r="42" spans="1:5">
      <c r="A42" s="585"/>
      <c r="B42" s="585"/>
      <c r="C42" s="585"/>
      <c r="D42" s="585"/>
      <c r="E42" s="585"/>
    </row>
    <row r="43" spans="1:5">
      <c r="A43" s="585"/>
      <c r="B43" s="585"/>
      <c r="C43" s="585"/>
      <c r="D43" s="585"/>
      <c r="E43" s="585"/>
    </row>
    <row r="44" spans="1:5">
      <c r="A44" s="585"/>
      <c r="B44" s="585"/>
      <c r="C44" s="585"/>
      <c r="D44" s="585"/>
      <c r="E44" s="585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75" firstPageNumber="53" fitToWidth="0" fitToHeight="0" orientation="portrait" useFirstPageNumber="1" r:id="rId1"/>
  <headerFooter>
    <oddHeader>&amp;R&amp;"Times New Roman CE,Félkövér dőlt"&amp;11 18. melléklet az /2020.(.)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view="pageLayout" topLeftCell="A4" zoomScale="80" zoomScaleNormal="80" zoomScaleSheetLayoutView="100" zoomScalePageLayoutView="80" workbookViewId="0">
      <selection activeCell="F20" sqref="F20"/>
    </sheetView>
  </sheetViews>
  <sheetFormatPr defaultColWidth="9.33203125" defaultRowHeight="12.75"/>
  <cols>
    <col min="1" max="1" width="7" style="99" customWidth="1"/>
    <col min="2" max="2" width="58" style="100" customWidth="1"/>
    <col min="3" max="6" width="18.33203125" style="99" customWidth="1"/>
    <col min="7" max="7" width="56" style="99" customWidth="1"/>
    <col min="8" max="8" width="19.1640625" style="99" customWidth="1"/>
    <col min="9" max="10" width="19" style="99" customWidth="1"/>
    <col min="11" max="11" width="18.83203125" style="99" customWidth="1"/>
    <col min="12" max="16384" width="9.33203125" style="99"/>
  </cols>
  <sheetData>
    <row r="1" spans="1:11" ht="44.25" customHeight="1">
      <c r="A1" s="1163" t="s">
        <v>746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>
      <c r="H2" s="101"/>
      <c r="K2" s="101" t="s">
        <v>1</v>
      </c>
    </row>
    <row r="3" spans="1:11" ht="26.45" customHeight="1">
      <c r="A3" s="1167" t="s">
        <v>2</v>
      </c>
      <c r="B3" s="1164" t="s">
        <v>265</v>
      </c>
      <c r="C3" s="1165"/>
      <c r="D3" s="1165"/>
      <c r="E3" s="1165"/>
      <c r="F3" s="1166"/>
      <c r="G3" s="1164" t="s">
        <v>266</v>
      </c>
      <c r="H3" s="1165"/>
      <c r="I3" s="1165"/>
      <c r="J3" s="1165"/>
      <c r="K3" s="1166"/>
    </row>
    <row r="4" spans="1:11" s="102" customFormat="1" ht="35.25" customHeight="1">
      <c r="A4" s="1168"/>
      <c r="B4" s="842" t="s">
        <v>267</v>
      </c>
      <c r="C4" s="842" t="s">
        <v>699</v>
      </c>
      <c r="D4" s="842" t="s">
        <v>731</v>
      </c>
      <c r="E4" s="842" t="s">
        <v>740</v>
      </c>
      <c r="F4" s="842" t="s">
        <v>730</v>
      </c>
      <c r="G4" s="842" t="s">
        <v>267</v>
      </c>
      <c r="H4" s="842" t="s">
        <v>699</v>
      </c>
      <c r="I4" s="811" t="s">
        <v>731</v>
      </c>
      <c r="J4" s="842" t="s">
        <v>740</v>
      </c>
      <c r="K4" s="811" t="s">
        <v>730</v>
      </c>
    </row>
    <row r="5" spans="1:11" s="104" customFormat="1" ht="12" customHeight="1">
      <c r="A5" s="842" t="s">
        <v>5</v>
      </c>
      <c r="B5" s="842" t="s">
        <v>6</v>
      </c>
      <c r="C5" s="842" t="s">
        <v>7</v>
      </c>
      <c r="D5" s="842" t="s">
        <v>8</v>
      </c>
      <c r="E5" s="842" t="s">
        <v>268</v>
      </c>
      <c r="F5" s="842" t="s">
        <v>448</v>
      </c>
      <c r="G5" s="842" t="s">
        <v>689</v>
      </c>
      <c r="H5" s="842" t="s">
        <v>690</v>
      </c>
      <c r="I5" s="842" t="s">
        <v>732</v>
      </c>
      <c r="J5" s="842" t="s">
        <v>741</v>
      </c>
      <c r="K5" s="842" t="s">
        <v>742</v>
      </c>
    </row>
    <row r="6" spans="1:11" ht="18.75" customHeight="1">
      <c r="A6" s="996" t="s">
        <v>9</v>
      </c>
      <c r="B6" s="800" t="s">
        <v>443</v>
      </c>
      <c r="C6" s="801">
        <v>13034907</v>
      </c>
      <c r="D6" s="801">
        <v>5294552</v>
      </c>
      <c r="E6" s="801">
        <v>1280926</v>
      </c>
      <c r="F6" s="801">
        <v>19640385</v>
      </c>
      <c r="G6" s="800" t="s">
        <v>203</v>
      </c>
      <c r="H6" s="801">
        <v>28758909</v>
      </c>
      <c r="I6" s="810">
        <v>2609598</v>
      </c>
      <c r="J6" s="810">
        <v>1014500</v>
      </c>
      <c r="K6" s="810">
        <f>SUM(H6:J6)</f>
        <v>32383007</v>
      </c>
    </row>
    <row r="7" spans="1:11" ht="15.75" customHeight="1">
      <c r="A7" s="996" t="s">
        <v>12</v>
      </c>
      <c r="B7" s="800" t="s">
        <v>532</v>
      </c>
      <c r="C7" s="802">
        <v>25534907</v>
      </c>
      <c r="D7" s="802">
        <v>7308647</v>
      </c>
      <c r="E7" s="802">
        <v>1280926</v>
      </c>
      <c r="F7" s="801">
        <f t="shared" ref="F7:F10" si="0">SUM(C7:E7)</f>
        <v>34124480</v>
      </c>
      <c r="G7" s="800" t="s">
        <v>205</v>
      </c>
      <c r="H7" s="801">
        <v>5608026</v>
      </c>
      <c r="I7" s="810">
        <v>603216</v>
      </c>
      <c r="J7" s="810">
        <v>2247</v>
      </c>
      <c r="K7" s="810">
        <f t="shared" ref="K7:K11" si="1">SUM(H7:J7)</f>
        <v>6213489</v>
      </c>
    </row>
    <row r="8" spans="1:11" ht="15.75" customHeight="1">
      <c r="A8" s="996" t="s">
        <v>15</v>
      </c>
      <c r="B8" s="800" t="s">
        <v>107</v>
      </c>
      <c r="C8" s="801">
        <v>37200000</v>
      </c>
      <c r="D8" s="801">
        <v>-822737</v>
      </c>
      <c r="E8" s="801">
        <v>5717339</v>
      </c>
      <c r="F8" s="801">
        <f t="shared" si="0"/>
        <v>42094602</v>
      </c>
      <c r="G8" s="800" t="s">
        <v>207</v>
      </c>
      <c r="H8" s="801">
        <v>43500000</v>
      </c>
      <c r="I8" s="810">
        <v>14994127</v>
      </c>
      <c r="J8" s="810">
        <v>4864953</v>
      </c>
      <c r="K8" s="810">
        <f t="shared" si="1"/>
        <v>63359080</v>
      </c>
    </row>
    <row r="9" spans="1:11" ht="15.75" customHeight="1">
      <c r="A9" s="996" t="s">
        <v>18</v>
      </c>
      <c r="B9" s="800" t="s">
        <v>436</v>
      </c>
      <c r="C9" s="801">
        <v>12430000</v>
      </c>
      <c r="D9" s="801">
        <v>5000</v>
      </c>
      <c r="E9" s="801">
        <v>2106198</v>
      </c>
      <c r="F9" s="801">
        <f t="shared" si="0"/>
        <v>14541198</v>
      </c>
      <c r="G9" s="800" t="s">
        <v>209</v>
      </c>
      <c r="H9" s="801">
        <v>1600000</v>
      </c>
      <c r="I9" s="810"/>
      <c r="J9" s="810">
        <v>522450</v>
      </c>
      <c r="K9" s="810">
        <f t="shared" si="1"/>
        <v>2122450</v>
      </c>
    </row>
    <row r="10" spans="1:11" ht="15.75" customHeight="1">
      <c r="A10" s="996" t="s">
        <v>21</v>
      </c>
      <c r="B10" s="800" t="s">
        <v>405</v>
      </c>
      <c r="C10" s="801">
        <v>1500000</v>
      </c>
      <c r="D10" s="801"/>
      <c r="E10" s="801"/>
      <c r="F10" s="801">
        <f t="shared" si="0"/>
        <v>1500000</v>
      </c>
      <c r="G10" s="800" t="s">
        <v>211</v>
      </c>
      <c r="H10" s="801">
        <v>103083388</v>
      </c>
      <c r="I10" s="810">
        <v>-6926904</v>
      </c>
      <c r="J10" s="810">
        <v>-145831</v>
      </c>
      <c r="K10" s="810">
        <f t="shared" si="1"/>
        <v>96010653</v>
      </c>
    </row>
    <row r="11" spans="1:11" ht="15.75" customHeight="1">
      <c r="A11" s="996" t="s">
        <v>24</v>
      </c>
      <c r="B11" s="800"/>
      <c r="C11" s="801"/>
      <c r="D11" s="801"/>
      <c r="E11" s="801"/>
      <c r="F11" s="801"/>
      <c r="G11" s="803" t="s">
        <v>269</v>
      </c>
      <c r="H11" s="801">
        <v>102833388</v>
      </c>
      <c r="I11" s="810">
        <v>-6926904</v>
      </c>
      <c r="J11" s="810">
        <v>-2177552</v>
      </c>
      <c r="K11" s="810">
        <f t="shared" si="1"/>
        <v>93728932</v>
      </c>
    </row>
    <row r="12" spans="1:11" ht="15.75" customHeight="1">
      <c r="A12" s="996" t="s">
        <v>27</v>
      </c>
      <c r="B12" s="799"/>
      <c r="C12" s="801"/>
      <c r="D12" s="801"/>
      <c r="E12" s="801"/>
      <c r="F12" s="801"/>
      <c r="G12" s="804" t="s">
        <v>270</v>
      </c>
      <c r="H12" s="801"/>
      <c r="I12" s="810"/>
      <c r="J12" s="810"/>
      <c r="K12" s="810"/>
    </row>
    <row r="13" spans="1:11" ht="15.75" customHeight="1">
      <c r="A13" s="842" t="s">
        <v>30</v>
      </c>
      <c r="B13" s="714" t="s">
        <v>617</v>
      </c>
      <c r="C13" s="109">
        <f>SUM(C7:C10)</f>
        <v>76664907</v>
      </c>
      <c r="D13" s="109">
        <v>6485910</v>
      </c>
      <c r="E13" s="109">
        <f>SUM(E7:E9)</f>
        <v>9104463</v>
      </c>
      <c r="F13" s="109">
        <f>SUM(C13:E13)</f>
        <v>92255280</v>
      </c>
      <c r="G13" s="714" t="s">
        <v>271</v>
      </c>
      <c r="H13" s="109">
        <f>SUM(H6:H10)</f>
        <v>182550323</v>
      </c>
      <c r="I13" s="109">
        <f t="shared" ref="I13" si="2">SUM(I6:I10)</f>
        <v>11280037</v>
      </c>
      <c r="J13" s="109">
        <f>SUM(J6:J10)</f>
        <v>6258319</v>
      </c>
      <c r="K13" s="109">
        <f>SUM(H13:J13)</f>
        <v>200088679</v>
      </c>
    </row>
    <row r="14" spans="1:11" ht="15.75" customHeight="1">
      <c r="A14" s="996" t="s">
        <v>33</v>
      </c>
      <c r="B14" s="805" t="s">
        <v>185</v>
      </c>
      <c r="C14" s="806"/>
      <c r="D14" s="806"/>
      <c r="E14" s="806"/>
      <c r="F14" s="806"/>
      <c r="G14" s="807" t="s">
        <v>272</v>
      </c>
      <c r="H14" s="801"/>
      <c r="I14" s="810"/>
      <c r="J14" s="810"/>
      <c r="K14" s="810"/>
    </row>
    <row r="15" spans="1:11" ht="15.75" customHeight="1">
      <c r="A15" s="996" t="s">
        <v>36</v>
      </c>
      <c r="B15" s="808" t="s">
        <v>188</v>
      </c>
      <c r="C15" s="801"/>
      <c r="D15" s="801"/>
      <c r="E15" s="801"/>
      <c r="F15" s="801"/>
      <c r="G15" s="807" t="s">
        <v>273</v>
      </c>
      <c r="H15" s="801"/>
      <c r="I15" s="810"/>
      <c r="J15" s="810"/>
      <c r="K15" s="810"/>
    </row>
    <row r="16" spans="1:11" ht="15.75" customHeight="1">
      <c r="A16" s="997" t="s">
        <v>274</v>
      </c>
      <c r="B16" s="809" t="s">
        <v>191</v>
      </c>
      <c r="C16" s="801">
        <v>106406813</v>
      </c>
      <c r="D16" s="801">
        <v>611306</v>
      </c>
      <c r="E16" s="801"/>
      <c r="F16" s="801">
        <f>SUM(C16:E16)</f>
        <v>107018119</v>
      </c>
      <c r="G16" s="807" t="s">
        <v>275</v>
      </c>
      <c r="H16" s="801"/>
      <c r="I16" s="810"/>
      <c r="J16" s="810"/>
      <c r="K16" s="810"/>
    </row>
    <row r="17" spans="1:11" ht="15.75" customHeight="1">
      <c r="A17" s="997" t="s">
        <v>276</v>
      </c>
      <c r="B17" s="809" t="s">
        <v>194</v>
      </c>
      <c r="C17" s="801">
        <v>106406813</v>
      </c>
      <c r="D17" s="801">
        <v>611306</v>
      </c>
      <c r="E17" s="801"/>
      <c r="F17" s="801">
        <f>SUM(C17:E17)</f>
        <v>107018119</v>
      </c>
      <c r="G17" s="807" t="s">
        <v>665</v>
      </c>
      <c r="H17" s="801">
        <v>521397</v>
      </c>
      <c r="I17" s="810"/>
      <c r="J17" s="810"/>
      <c r="K17" s="810">
        <f>SUM(H17:J17)</f>
        <v>521397</v>
      </c>
    </row>
    <row r="18" spans="1:11" ht="15.75" customHeight="1">
      <c r="A18" s="996" t="s">
        <v>38</v>
      </c>
      <c r="B18" s="805" t="s">
        <v>736</v>
      </c>
      <c r="C18" s="801"/>
      <c r="D18" s="801"/>
      <c r="E18" s="801"/>
      <c r="F18" s="801"/>
      <c r="G18" s="799" t="s">
        <v>728</v>
      </c>
      <c r="H18" s="801">
        <v>17992536</v>
      </c>
      <c r="I18" s="810"/>
      <c r="J18" s="810"/>
      <c r="K18" s="810">
        <f>SUM(H18:J18)</f>
        <v>17992536</v>
      </c>
    </row>
    <row r="19" spans="1:11" ht="27" customHeight="1">
      <c r="A19" s="996" t="s">
        <v>40</v>
      </c>
      <c r="B19" s="714" t="s">
        <v>277</v>
      </c>
      <c r="C19" s="109">
        <f>SUM(C17)</f>
        <v>106406813</v>
      </c>
      <c r="D19" s="109">
        <f t="shared" ref="D19" si="3">SUM(D17)</f>
        <v>611306</v>
      </c>
      <c r="E19" s="109">
        <f>SUM(E13)</f>
        <v>9104463</v>
      </c>
      <c r="F19" s="109">
        <f>SUM(C19:E19)</f>
        <v>116122582</v>
      </c>
      <c r="G19" s="714" t="s">
        <v>278</v>
      </c>
      <c r="H19" s="109">
        <f>SUM(H17:H18)</f>
        <v>18513933</v>
      </c>
      <c r="I19" s="109">
        <f t="shared" ref="I19:J19" si="4">SUM(I17:I18)</f>
        <v>0</v>
      </c>
      <c r="J19" s="109">
        <f t="shared" si="4"/>
        <v>0</v>
      </c>
      <c r="K19" s="109">
        <f>SUM(H19:J19)</f>
        <v>18513933</v>
      </c>
    </row>
    <row r="20" spans="1:11" ht="24" customHeight="1">
      <c r="A20" s="996" t="s">
        <v>42</v>
      </c>
      <c r="B20" s="714" t="s">
        <v>279</v>
      </c>
      <c r="C20" s="109">
        <f>SUM(C19,C13)</f>
        <v>183071720</v>
      </c>
      <c r="D20" s="109">
        <f t="shared" ref="D20:E20" si="5">SUM(D19,D13)</f>
        <v>7097216</v>
      </c>
      <c r="E20" s="109">
        <f t="shared" si="5"/>
        <v>18208926</v>
      </c>
      <c r="F20" s="109">
        <f>SUM(C20:E20)</f>
        <v>208377862</v>
      </c>
      <c r="G20" s="714" t="s">
        <v>280</v>
      </c>
      <c r="H20" s="109">
        <f>SUM(H13,H19)</f>
        <v>201064256</v>
      </c>
      <c r="I20" s="109">
        <f>SUM(I13)</f>
        <v>11280037</v>
      </c>
      <c r="J20" s="109">
        <f>SUM(J13)</f>
        <v>6258319</v>
      </c>
      <c r="K20" s="109">
        <f>SUM(H20:J20)</f>
        <v>218602612</v>
      </c>
    </row>
    <row r="21" spans="1:11" ht="18" customHeight="1">
      <c r="A21" s="842" t="s">
        <v>44</v>
      </c>
      <c r="B21" s="714" t="s">
        <v>621</v>
      </c>
      <c r="C21" s="718" t="s">
        <v>685</v>
      </c>
      <c r="D21" s="718" t="s">
        <v>685</v>
      </c>
      <c r="E21" s="718" t="s">
        <v>685</v>
      </c>
      <c r="F21" s="718" t="s">
        <v>685</v>
      </c>
      <c r="G21" s="714" t="s">
        <v>622</v>
      </c>
      <c r="H21" s="718" t="s">
        <v>685</v>
      </c>
      <c r="I21" s="718" t="s">
        <v>685</v>
      </c>
      <c r="J21" s="718" t="s">
        <v>685</v>
      </c>
      <c r="K21" s="718" t="s">
        <v>685</v>
      </c>
    </row>
    <row r="22" spans="1:11" ht="18" customHeight="1">
      <c r="A22" s="842" t="s">
        <v>46</v>
      </c>
      <c r="B22" s="714" t="s">
        <v>623</v>
      </c>
      <c r="C22" s="718">
        <v>29409040</v>
      </c>
      <c r="D22" s="718">
        <v>29409040</v>
      </c>
      <c r="E22" s="718">
        <v>29409040</v>
      </c>
      <c r="F22" s="718">
        <v>29409040</v>
      </c>
      <c r="G22" s="714" t="s">
        <v>624</v>
      </c>
      <c r="H22" s="718" t="s">
        <v>685</v>
      </c>
      <c r="I22" s="718" t="s">
        <v>685</v>
      </c>
      <c r="J22" s="718" t="s">
        <v>685</v>
      </c>
      <c r="K22" s="718" t="s">
        <v>685</v>
      </c>
    </row>
    <row r="23" spans="1:11" ht="15.75">
      <c r="B23" s="111"/>
    </row>
  </sheetData>
  <mergeCells count="4">
    <mergeCell ref="A1:K1"/>
    <mergeCell ref="B3:F3"/>
    <mergeCell ref="G3:K3"/>
    <mergeCell ref="A3:A4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5" orientation="landscape" verticalDpi="300" r:id="rId1"/>
  <headerFooter alignWithMargins="0">
    <oddHeader>&amp;R&amp;"Times New Roman CE,Félkövér dőlt"&amp;11 2.1. melléklet az /2020. (.)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zoomScale="70" zoomScaleNormal="70" zoomScaleSheetLayoutView="115" zoomScalePageLayoutView="80" workbookViewId="0">
      <selection sqref="A1:K1"/>
    </sheetView>
  </sheetViews>
  <sheetFormatPr defaultColWidth="9.33203125" defaultRowHeight="12.75"/>
  <cols>
    <col min="1" max="1" width="6.83203125" style="99" customWidth="1"/>
    <col min="2" max="2" width="56.6640625" style="100" customWidth="1"/>
    <col min="3" max="6" width="16.6640625" style="99" customWidth="1"/>
    <col min="7" max="7" width="55.1640625" style="99" customWidth="1"/>
    <col min="8" max="11" width="16.6640625" style="99" customWidth="1"/>
    <col min="12" max="16384" width="9.33203125" style="99"/>
  </cols>
  <sheetData>
    <row r="1" spans="1:11" ht="44.25" customHeight="1">
      <c r="A1" s="1163" t="s">
        <v>747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>
      <c r="H2" s="101"/>
      <c r="K2" s="101" t="s">
        <v>1</v>
      </c>
    </row>
    <row r="3" spans="1:11" ht="26.45" customHeight="1">
      <c r="A3" s="1167" t="s">
        <v>2</v>
      </c>
      <c r="B3" s="1164" t="s">
        <v>265</v>
      </c>
      <c r="C3" s="1165"/>
      <c r="D3" s="1165"/>
      <c r="E3" s="1165"/>
      <c r="F3" s="1166"/>
      <c r="G3" s="1164" t="s">
        <v>266</v>
      </c>
      <c r="H3" s="1165"/>
      <c r="I3" s="1165"/>
      <c r="J3" s="1165"/>
      <c r="K3" s="1166"/>
    </row>
    <row r="4" spans="1:11" s="102" customFormat="1" ht="35.25" customHeight="1">
      <c r="A4" s="1168"/>
      <c r="B4" s="842" t="s">
        <v>267</v>
      </c>
      <c r="C4" s="842" t="s">
        <v>699</v>
      </c>
      <c r="D4" s="842" t="s">
        <v>731</v>
      </c>
      <c r="E4" s="842" t="s">
        <v>740</v>
      </c>
      <c r="F4" s="842" t="s">
        <v>730</v>
      </c>
      <c r="G4" s="842" t="s">
        <v>267</v>
      </c>
      <c r="H4" s="842" t="s">
        <v>699</v>
      </c>
      <c r="I4" s="811" t="s">
        <v>731</v>
      </c>
      <c r="J4" s="842" t="s">
        <v>740</v>
      </c>
      <c r="K4" s="811" t="s">
        <v>730</v>
      </c>
    </row>
    <row r="5" spans="1:11" s="104" customFormat="1" ht="12" customHeight="1">
      <c r="A5" s="842" t="s">
        <v>5</v>
      </c>
      <c r="B5" s="842" t="s">
        <v>6</v>
      </c>
      <c r="C5" s="842" t="s">
        <v>7</v>
      </c>
      <c r="D5" s="842" t="s">
        <v>8</v>
      </c>
      <c r="E5" s="842" t="s">
        <v>268</v>
      </c>
      <c r="F5" s="842" t="s">
        <v>448</v>
      </c>
      <c r="G5" s="842" t="s">
        <v>689</v>
      </c>
      <c r="H5" s="842" t="s">
        <v>690</v>
      </c>
      <c r="I5" s="842" t="s">
        <v>732</v>
      </c>
      <c r="J5" s="842" t="s">
        <v>741</v>
      </c>
      <c r="K5" s="842" t="s">
        <v>742</v>
      </c>
    </row>
    <row r="6" spans="1:11" ht="16.5" customHeight="1">
      <c r="A6" s="112" t="s">
        <v>9</v>
      </c>
      <c r="B6" s="710" t="s">
        <v>533</v>
      </c>
      <c r="C6" s="110"/>
      <c r="D6" s="110">
        <v>4019013</v>
      </c>
      <c r="E6" s="110">
        <v>31472344</v>
      </c>
      <c r="F6" s="110">
        <f>SUM(D6:E6)</f>
        <v>35491357</v>
      </c>
      <c r="G6" s="710" t="str">
        <f>'1.sz.mell.'!B97</f>
        <v>Beruházások</v>
      </c>
      <c r="H6" s="796">
        <v>14973115</v>
      </c>
      <c r="I6" s="110"/>
      <c r="J6" s="110">
        <v>7179721</v>
      </c>
      <c r="K6" s="110">
        <f>SUM(H6:I6)</f>
        <v>14973115</v>
      </c>
    </row>
    <row r="7" spans="1:11" ht="16.5" customHeight="1">
      <c r="A7" s="114" t="s">
        <v>12</v>
      </c>
      <c r="B7" s="711" t="s">
        <v>618</v>
      </c>
      <c r="C7" s="107"/>
      <c r="D7" s="110"/>
      <c r="E7" s="110"/>
      <c r="F7" s="110"/>
      <c r="G7" s="710" t="str">
        <f>'1.sz.mell.'!B98</f>
        <v>Felújítások</v>
      </c>
      <c r="H7" s="110"/>
      <c r="I7" s="110"/>
      <c r="J7" s="110">
        <v>27108767</v>
      </c>
      <c r="K7" s="110">
        <f>SUM(J7)</f>
        <v>27108767</v>
      </c>
    </row>
    <row r="8" spans="1:11" ht="16.5" customHeight="1">
      <c r="A8" s="112" t="s">
        <v>15</v>
      </c>
      <c r="B8" s="711" t="s">
        <v>619</v>
      </c>
      <c r="C8" s="107"/>
      <c r="D8" s="110"/>
      <c r="E8" s="110"/>
      <c r="F8" s="110"/>
      <c r="G8" s="710" t="str">
        <f>'1.sz.mell.'!B99</f>
        <v>Egyéb felhalmozási kiadások</v>
      </c>
      <c r="H8" s="110"/>
      <c r="I8" s="110"/>
      <c r="J8" s="110"/>
      <c r="K8" s="110"/>
    </row>
    <row r="9" spans="1:11" ht="21.75" customHeight="1">
      <c r="A9" s="114" t="s">
        <v>18</v>
      </c>
      <c r="B9" s="712"/>
      <c r="C9" s="106"/>
      <c r="D9" s="106"/>
      <c r="E9" s="106"/>
      <c r="F9" s="106"/>
      <c r="G9" s="108" t="s">
        <v>281</v>
      </c>
      <c r="H9" s="110"/>
      <c r="I9" s="106"/>
      <c r="J9" s="106"/>
      <c r="K9" s="106"/>
    </row>
    <row r="10" spans="1:11" ht="16.5" customHeight="1">
      <c r="A10" s="112" t="s">
        <v>21</v>
      </c>
      <c r="B10" s="711"/>
      <c r="C10" s="107"/>
      <c r="D10" s="117"/>
      <c r="E10" s="117"/>
      <c r="F10" s="117"/>
      <c r="G10" s="115" t="s">
        <v>282</v>
      </c>
      <c r="H10" s="110"/>
      <c r="I10" s="117"/>
      <c r="J10" s="117"/>
      <c r="K10" s="117"/>
    </row>
    <row r="11" spans="1:11" ht="16.5" customHeight="1">
      <c r="A11" s="116" t="s">
        <v>24</v>
      </c>
      <c r="B11" s="713"/>
      <c r="C11" s="117"/>
      <c r="D11" s="117"/>
      <c r="E11" s="117"/>
      <c r="F11" s="117"/>
      <c r="G11" s="115"/>
      <c r="H11" s="110"/>
      <c r="I11" s="117"/>
      <c r="J11" s="117"/>
      <c r="K11" s="117"/>
    </row>
    <row r="12" spans="1:11" s="119" customFormat="1" ht="16.5" customHeight="1">
      <c r="A12" s="103" t="s">
        <v>27</v>
      </c>
      <c r="B12" s="714" t="s">
        <v>620</v>
      </c>
      <c r="C12" s="109">
        <f>SUM(C6:C11)</f>
        <v>0</v>
      </c>
      <c r="D12" s="109">
        <f>SUM(D6:D11)</f>
        <v>4019013</v>
      </c>
      <c r="E12" s="109">
        <f>SUM(E6)</f>
        <v>31472344</v>
      </c>
      <c r="F12" s="109">
        <f>SUM(D12:E12)</f>
        <v>35491357</v>
      </c>
      <c r="G12" s="714" t="s">
        <v>283</v>
      </c>
      <c r="H12" s="109">
        <f>SUM(H6:H8)</f>
        <v>14973115</v>
      </c>
      <c r="I12" s="109"/>
      <c r="J12" s="109">
        <f>SUM(J6:J11)</f>
        <v>34288488</v>
      </c>
      <c r="K12" s="109">
        <f>SUM(H12:J12)</f>
        <v>49261603</v>
      </c>
    </row>
    <row r="13" spans="1:11" ht="16.5" customHeight="1">
      <c r="A13" s="113" t="s">
        <v>30</v>
      </c>
      <c r="B13" s="715" t="s">
        <v>284</v>
      </c>
      <c r="C13" s="814"/>
      <c r="D13" s="814"/>
      <c r="E13" s="814"/>
      <c r="F13" s="813"/>
      <c r="G13" s="708" t="s">
        <v>272</v>
      </c>
      <c r="H13" s="120"/>
      <c r="I13" s="814"/>
      <c r="J13" s="814"/>
      <c r="K13" s="814"/>
    </row>
    <row r="14" spans="1:11" ht="16.5" customHeight="1">
      <c r="A14" s="105" t="s">
        <v>33</v>
      </c>
      <c r="B14" s="707" t="s">
        <v>188</v>
      </c>
      <c r="C14" s="815">
        <v>14973115</v>
      </c>
      <c r="D14" s="815"/>
      <c r="E14" s="816"/>
      <c r="F14" s="816">
        <f>SUM(C14:D14)</f>
        <v>14973115</v>
      </c>
      <c r="G14" s="709" t="s">
        <v>273</v>
      </c>
      <c r="H14" s="121"/>
      <c r="I14" s="815"/>
      <c r="J14" s="815"/>
      <c r="K14" s="815"/>
    </row>
    <row r="15" spans="1:11" ht="16.5" customHeight="1">
      <c r="A15" s="122" t="s">
        <v>285</v>
      </c>
      <c r="B15" s="716" t="s">
        <v>286</v>
      </c>
      <c r="C15" s="815">
        <v>14973115</v>
      </c>
      <c r="D15" s="815"/>
      <c r="E15" s="816"/>
      <c r="F15" s="816">
        <f>SUM(C15:D15)</f>
        <v>14973115</v>
      </c>
      <c r="G15" s="711"/>
      <c r="H15" s="121"/>
      <c r="I15" s="815"/>
      <c r="J15" s="815"/>
      <c r="K15" s="815"/>
    </row>
    <row r="16" spans="1:11" ht="16.5" customHeight="1">
      <c r="A16" s="122" t="s">
        <v>287</v>
      </c>
      <c r="B16" s="716" t="s">
        <v>288</v>
      </c>
      <c r="C16" s="121"/>
      <c r="D16" s="121"/>
      <c r="E16" s="817"/>
      <c r="F16" s="817"/>
      <c r="G16" s="711"/>
      <c r="H16" s="121"/>
      <c r="I16" s="121"/>
      <c r="J16" s="817"/>
      <c r="K16" s="817"/>
    </row>
    <row r="17" spans="1:11" ht="16.5" customHeight="1">
      <c r="A17" s="123" t="s">
        <v>36</v>
      </c>
      <c r="B17" s="717" t="s">
        <v>289</v>
      </c>
      <c r="C17" s="124">
        <f>SUM(C13:C14)</f>
        <v>14973115</v>
      </c>
      <c r="D17" s="819"/>
      <c r="E17" s="818"/>
      <c r="F17" s="818">
        <f>SUM(C17:D17)</f>
        <v>14973115</v>
      </c>
      <c r="G17" s="717" t="s">
        <v>290</v>
      </c>
      <c r="H17" s="124">
        <f>SUM(H13:H16)</f>
        <v>0</v>
      </c>
      <c r="I17" s="124"/>
      <c r="J17" s="124"/>
      <c r="K17" s="124"/>
    </row>
    <row r="18" spans="1:11" ht="22.5" customHeight="1">
      <c r="A18" s="118" t="s">
        <v>38</v>
      </c>
      <c r="B18" s="714" t="s">
        <v>291</v>
      </c>
      <c r="C18" s="109">
        <f>SUM(C17,C12)</f>
        <v>14973115</v>
      </c>
      <c r="D18" s="109">
        <f t="shared" ref="D18:F18" si="0">SUM(D17,D12)</f>
        <v>4019013</v>
      </c>
      <c r="E18" s="109">
        <f t="shared" si="0"/>
        <v>31472344</v>
      </c>
      <c r="F18" s="109">
        <f t="shared" si="0"/>
        <v>50464472</v>
      </c>
      <c r="G18" s="714" t="s">
        <v>292</v>
      </c>
      <c r="H18" s="109">
        <f>SUM(H17,H12)</f>
        <v>14973115</v>
      </c>
      <c r="I18" s="109">
        <f t="shared" ref="I18:K18" si="1">SUM(I17,I12)</f>
        <v>0</v>
      </c>
      <c r="J18" s="109">
        <f t="shared" si="1"/>
        <v>34288488</v>
      </c>
      <c r="K18" s="109">
        <f t="shared" si="1"/>
        <v>49261603</v>
      </c>
    </row>
    <row r="19" spans="1:11" ht="18.75" customHeight="1">
      <c r="A19" s="103" t="s">
        <v>40</v>
      </c>
      <c r="B19" s="714" t="s">
        <v>621</v>
      </c>
      <c r="C19" s="718" t="s">
        <v>685</v>
      </c>
      <c r="D19" s="718" t="s">
        <v>685</v>
      </c>
      <c r="E19" s="718" t="s">
        <v>685</v>
      </c>
      <c r="F19" s="718" t="s">
        <v>685</v>
      </c>
      <c r="G19" s="714" t="s">
        <v>622</v>
      </c>
      <c r="H19" s="718" t="str">
        <f>IF(C11-H11&gt;0,C11-H11,"-")</f>
        <v>-</v>
      </c>
      <c r="I19" s="718" t="str">
        <f t="shared" ref="I19:K19" si="2">IF(D11-I11&gt;0,D11-I11,"-")</f>
        <v>-</v>
      </c>
      <c r="J19" s="718" t="str">
        <f t="shared" si="2"/>
        <v>-</v>
      </c>
      <c r="K19" s="718" t="str">
        <f t="shared" si="2"/>
        <v>-</v>
      </c>
    </row>
    <row r="20" spans="1:11" ht="18.75" customHeight="1">
      <c r="A20" s="103" t="s">
        <v>42</v>
      </c>
      <c r="B20" s="714" t="s">
        <v>623</v>
      </c>
      <c r="C20" s="718" t="str">
        <f>IF(C12+C17-H18&lt;0,H18-(C11+C17),"-")</f>
        <v>-</v>
      </c>
      <c r="D20" s="718" t="str">
        <f t="shared" ref="D20:F20" si="3">IF(D12+D17-I18&lt;0,I18-(D11+D17),"-")</f>
        <v>-</v>
      </c>
      <c r="E20" s="718"/>
      <c r="F20" s="718" t="str">
        <f t="shared" si="3"/>
        <v>-</v>
      </c>
      <c r="G20" s="714" t="s">
        <v>624</v>
      </c>
      <c r="H20" s="718" t="str">
        <f>IF(C11+C17-H18&gt;0,C11+C17-H18,"-")</f>
        <v>-</v>
      </c>
      <c r="I20" s="718" t="str">
        <f t="shared" ref="I20:K20" si="4">IF(D11+D17-I18&gt;0,D11+D17-I18,"-")</f>
        <v>-</v>
      </c>
      <c r="J20" s="718" t="str">
        <f t="shared" si="4"/>
        <v>-</v>
      </c>
      <c r="K20" s="718" t="str">
        <f t="shared" si="4"/>
        <v>-</v>
      </c>
    </row>
  </sheetData>
  <mergeCells count="4">
    <mergeCell ref="A3:A4"/>
    <mergeCell ref="A1:K1"/>
    <mergeCell ref="B3:F3"/>
    <mergeCell ref="G3:K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5" orientation="landscape" verticalDpi="300" r:id="rId1"/>
  <headerFooter alignWithMargins="0">
    <oddHeader>&amp;R&amp;"Times New Roman CE,Félkövér dőlt"&amp;12 2.2. melléklet az /2020. (.)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66"/>
  <sheetViews>
    <sheetView view="pageLayout" zoomScaleNormal="90" workbookViewId="0">
      <selection activeCell="H1" sqref="H1"/>
    </sheetView>
  </sheetViews>
  <sheetFormatPr defaultColWidth="18.33203125" defaultRowHeight="12.75"/>
  <cols>
    <col min="1" max="1" width="9.33203125" style="125" customWidth="1"/>
    <col min="2" max="2" width="61" style="126" customWidth="1"/>
    <col min="3" max="3" width="16" style="125" customWidth="1"/>
    <col min="4" max="6" width="13.83203125" style="127" customWidth="1"/>
    <col min="7" max="16384" width="18.33203125" style="126"/>
  </cols>
  <sheetData>
    <row r="1" spans="1:7" ht="43.5" customHeight="1">
      <c r="A1" s="1173" t="s">
        <v>700</v>
      </c>
      <c r="B1" s="1173"/>
      <c r="C1" s="1173"/>
      <c r="D1" s="1173"/>
      <c r="E1" s="1173"/>
      <c r="F1" s="1173"/>
      <c r="G1" s="1173"/>
    </row>
    <row r="2" spans="1:7" ht="15.75" customHeight="1">
      <c r="A2" s="1172" t="s">
        <v>1</v>
      </c>
      <c r="B2" s="1172"/>
      <c r="C2" s="1172"/>
      <c r="D2" s="1172"/>
      <c r="E2" s="1172"/>
      <c r="F2" s="1172"/>
      <c r="G2" s="1172"/>
    </row>
    <row r="3" spans="1:7" s="131" customFormat="1" ht="22.5" customHeight="1">
      <c r="A3" s="1175" t="s">
        <v>293</v>
      </c>
      <c r="B3" s="1177" t="s">
        <v>294</v>
      </c>
      <c r="C3" s="129"/>
      <c r="D3" s="1179" t="s">
        <v>701</v>
      </c>
      <c r="E3" s="1180"/>
      <c r="F3" s="1181"/>
      <c r="G3" s="1171" t="s">
        <v>730</v>
      </c>
    </row>
    <row r="4" spans="1:7" s="134" customFormat="1" ht="25.5" customHeight="1">
      <c r="A4" s="1176"/>
      <c r="B4" s="1178"/>
      <c r="C4" s="132" t="s">
        <v>295</v>
      </c>
      <c r="D4" s="186" t="s">
        <v>297</v>
      </c>
      <c r="E4" s="132" t="s">
        <v>296</v>
      </c>
      <c r="F4" s="133" t="s">
        <v>399</v>
      </c>
      <c r="G4" s="1171"/>
    </row>
    <row r="5" spans="1:7" ht="28.5" customHeight="1">
      <c r="A5" s="145" t="s">
        <v>298</v>
      </c>
      <c r="B5" s="146" t="s">
        <v>299</v>
      </c>
      <c r="C5" s="147" t="s">
        <v>300</v>
      </c>
      <c r="D5" s="148">
        <v>5450000</v>
      </c>
      <c r="E5" s="149">
        <v>0</v>
      </c>
      <c r="F5" s="150">
        <v>0</v>
      </c>
      <c r="G5" s="873">
        <f t="shared" ref="G5:G36" si="0">SUM(F5:F5)</f>
        <v>0</v>
      </c>
    </row>
    <row r="6" spans="1:7" ht="29.25" customHeight="1">
      <c r="A6" s="151" t="s">
        <v>301</v>
      </c>
      <c r="B6" s="152" t="s">
        <v>302</v>
      </c>
      <c r="C6" s="153"/>
      <c r="D6" s="154"/>
      <c r="E6" s="154"/>
      <c r="F6" s="155"/>
      <c r="G6" s="874">
        <f t="shared" si="0"/>
        <v>0</v>
      </c>
    </row>
    <row r="7" spans="1:7" ht="28.5" customHeight="1">
      <c r="A7" s="156" t="s">
        <v>303</v>
      </c>
      <c r="B7" s="157" t="s">
        <v>304</v>
      </c>
      <c r="C7" s="158" t="s">
        <v>305</v>
      </c>
      <c r="D7" s="159">
        <v>25200</v>
      </c>
      <c r="E7" s="160"/>
      <c r="F7" s="161">
        <v>937440</v>
      </c>
      <c r="G7" s="874">
        <f t="shared" si="0"/>
        <v>937440</v>
      </c>
    </row>
    <row r="8" spans="1:7" ht="29.25" customHeight="1">
      <c r="A8" s="156" t="s">
        <v>306</v>
      </c>
      <c r="B8" s="157" t="s">
        <v>307</v>
      </c>
      <c r="C8" s="158" t="s">
        <v>308</v>
      </c>
      <c r="D8" s="159"/>
      <c r="E8" s="159"/>
      <c r="F8" s="161">
        <v>1152000</v>
      </c>
      <c r="G8" s="874">
        <f t="shared" si="0"/>
        <v>1152000</v>
      </c>
    </row>
    <row r="9" spans="1:7" ht="23.25" customHeight="1">
      <c r="A9" s="156" t="s">
        <v>309</v>
      </c>
      <c r="B9" s="157" t="s">
        <v>310</v>
      </c>
      <c r="C9" s="158" t="s">
        <v>311</v>
      </c>
      <c r="D9" s="159"/>
      <c r="E9" s="159"/>
      <c r="F9" s="161">
        <v>109800</v>
      </c>
      <c r="G9" s="874">
        <f t="shared" si="0"/>
        <v>109800</v>
      </c>
    </row>
    <row r="10" spans="1:7" ht="18.75" customHeight="1">
      <c r="A10" s="156" t="s">
        <v>312</v>
      </c>
      <c r="B10" s="157" t="s">
        <v>313</v>
      </c>
      <c r="C10" s="158" t="s">
        <v>308</v>
      </c>
      <c r="D10" s="159"/>
      <c r="E10" s="159"/>
      <c r="F10" s="161">
        <v>628790</v>
      </c>
      <c r="G10" s="874">
        <f t="shared" si="0"/>
        <v>628790</v>
      </c>
    </row>
    <row r="11" spans="1:7" ht="24" customHeight="1">
      <c r="A11" s="162" t="s">
        <v>314</v>
      </c>
      <c r="B11" s="163" t="s">
        <v>315</v>
      </c>
      <c r="C11" s="153" t="s">
        <v>316</v>
      </c>
      <c r="D11" s="154">
        <v>2700</v>
      </c>
      <c r="E11" s="164"/>
      <c r="F11" s="165">
        <v>3500000</v>
      </c>
      <c r="G11" s="874">
        <f t="shared" si="0"/>
        <v>3500000</v>
      </c>
    </row>
    <row r="12" spans="1:7" ht="35.25" customHeight="1">
      <c r="A12" s="162" t="s">
        <v>317</v>
      </c>
      <c r="B12" s="163" t="s">
        <v>318</v>
      </c>
      <c r="C12" s="166" t="s">
        <v>319</v>
      </c>
      <c r="D12" s="154">
        <v>2550</v>
      </c>
      <c r="E12" s="164"/>
      <c r="F12" s="165">
        <v>0</v>
      </c>
      <c r="G12" s="874">
        <f t="shared" si="0"/>
        <v>0</v>
      </c>
    </row>
    <row r="13" spans="1:7" ht="24.75" customHeight="1">
      <c r="A13" s="162" t="s">
        <v>320</v>
      </c>
      <c r="B13" s="163" t="s">
        <v>321</v>
      </c>
      <c r="C13" s="166" t="s">
        <v>322</v>
      </c>
      <c r="D13" s="154">
        <v>1</v>
      </c>
      <c r="E13" s="167"/>
      <c r="F13" s="772">
        <v>0</v>
      </c>
      <c r="G13" s="874">
        <f t="shared" si="0"/>
        <v>0</v>
      </c>
    </row>
    <row r="14" spans="1:7" ht="24.75" customHeight="1">
      <c r="A14" s="162"/>
      <c r="B14" s="163" t="s">
        <v>398</v>
      </c>
      <c r="C14" s="166"/>
      <c r="D14" s="154"/>
      <c r="E14" s="167"/>
      <c r="F14" s="165">
        <v>0</v>
      </c>
      <c r="G14" s="874">
        <f t="shared" si="0"/>
        <v>0</v>
      </c>
    </row>
    <row r="15" spans="1:7" ht="24.75" customHeight="1">
      <c r="A15" s="142" t="s">
        <v>323</v>
      </c>
      <c r="B15" s="143" t="s">
        <v>324</v>
      </c>
      <c r="C15" s="144" t="s">
        <v>325</v>
      </c>
      <c r="D15" s="168"/>
      <c r="E15" s="168"/>
      <c r="F15" s="169">
        <v>0</v>
      </c>
      <c r="G15" s="874">
        <f t="shared" si="0"/>
        <v>0</v>
      </c>
    </row>
    <row r="16" spans="1:7" ht="24.75" customHeight="1">
      <c r="A16" s="162" t="s">
        <v>627</v>
      </c>
      <c r="B16" s="163" t="s">
        <v>628</v>
      </c>
      <c r="C16" s="166" t="s">
        <v>325</v>
      </c>
      <c r="D16" s="154"/>
      <c r="E16" s="167"/>
      <c r="F16" s="165">
        <v>5781638</v>
      </c>
      <c r="G16" s="874">
        <f t="shared" si="0"/>
        <v>5781638</v>
      </c>
    </row>
    <row r="17" spans="1:7" ht="24.75" customHeight="1">
      <c r="A17" s="162" t="s">
        <v>629</v>
      </c>
      <c r="B17" s="163" t="s">
        <v>630</v>
      </c>
      <c r="C17" s="166" t="s">
        <v>325</v>
      </c>
      <c r="D17" s="154"/>
      <c r="E17" s="167"/>
      <c r="F17" s="165">
        <v>0</v>
      </c>
      <c r="G17" s="998">
        <f t="shared" si="0"/>
        <v>0</v>
      </c>
    </row>
    <row r="18" spans="1:7" s="136" customFormat="1" ht="30" customHeight="1">
      <c r="A18" s="137" t="s">
        <v>326</v>
      </c>
      <c r="B18" s="138" t="s">
        <v>327</v>
      </c>
      <c r="C18" s="139" t="s">
        <v>325</v>
      </c>
      <c r="D18" s="140"/>
      <c r="E18" s="140"/>
      <c r="F18" s="141">
        <v>0</v>
      </c>
      <c r="G18" s="999">
        <f t="shared" si="0"/>
        <v>0</v>
      </c>
    </row>
    <row r="19" spans="1:7" ht="18.75" customHeight="1">
      <c r="A19" s="156" t="s">
        <v>328</v>
      </c>
      <c r="B19" s="159" t="s">
        <v>329</v>
      </c>
      <c r="C19" s="158" t="s">
        <v>316</v>
      </c>
      <c r="D19" s="170">
        <v>4371500</v>
      </c>
      <c r="E19" s="170">
        <v>1.6</v>
      </c>
      <c r="F19" s="161">
        <v>6994400</v>
      </c>
      <c r="G19" s="873">
        <f t="shared" si="0"/>
        <v>6994400</v>
      </c>
    </row>
    <row r="20" spans="1:7" ht="49.5" customHeight="1">
      <c r="A20" s="156" t="s">
        <v>330</v>
      </c>
      <c r="B20" s="157" t="s">
        <v>331</v>
      </c>
      <c r="C20" s="158" t="s">
        <v>316</v>
      </c>
      <c r="D20" s="170">
        <v>2400000</v>
      </c>
      <c r="E20" s="160">
        <v>1</v>
      </c>
      <c r="F20" s="161">
        <v>2400000</v>
      </c>
      <c r="G20" s="874">
        <f t="shared" si="0"/>
        <v>2400000</v>
      </c>
    </row>
    <row r="21" spans="1:7" ht="45.75" customHeight="1">
      <c r="A21" s="156" t="s">
        <v>332</v>
      </c>
      <c r="B21" s="157" t="s">
        <v>333</v>
      </c>
      <c r="C21" s="158" t="s">
        <v>316</v>
      </c>
      <c r="D21" s="170">
        <v>4371500</v>
      </c>
      <c r="E21" s="160"/>
      <c r="F21" s="161">
        <v>0</v>
      </c>
      <c r="G21" s="874">
        <f t="shared" si="0"/>
        <v>0</v>
      </c>
    </row>
    <row r="22" spans="1:7" ht="18.75" customHeight="1">
      <c r="A22" s="156" t="s">
        <v>334</v>
      </c>
      <c r="B22" s="159" t="s">
        <v>329</v>
      </c>
      <c r="C22" s="158" t="s">
        <v>316</v>
      </c>
      <c r="D22" s="170">
        <v>4371500</v>
      </c>
      <c r="E22" s="170"/>
      <c r="F22" s="161"/>
      <c r="G22" s="874">
        <f t="shared" si="0"/>
        <v>0</v>
      </c>
    </row>
    <row r="23" spans="1:7" ht="45" customHeight="1">
      <c r="A23" s="156" t="s">
        <v>335</v>
      </c>
      <c r="B23" s="157" t="s">
        <v>331</v>
      </c>
      <c r="C23" s="158" t="s">
        <v>316</v>
      </c>
      <c r="D23" s="170">
        <v>2205000</v>
      </c>
      <c r="E23" s="160"/>
      <c r="F23" s="161"/>
      <c r="G23" s="874">
        <f t="shared" si="0"/>
        <v>0</v>
      </c>
    </row>
    <row r="24" spans="1:7" ht="18.75" customHeight="1">
      <c r="A24" s="162" t="s">
        <v>336</v>
      </c>
      <c r="B24" s="163" t="s">
        <v>631</v>
      </c>
      <c r="C24" s="153" t="s">
        <v>316</v>
      </c>
      <c r="D24" s="164">
        <v>97400</v>
      </c>
      <c r="E24" s="164">
        <v>11</v>
      </c>
      <c r="F24" s="165">
        <v>1071400</v>
      </c>
      <c r="G24" s="874">
        <f t="shared" si="0"/>
        <v>1071400</v>
      </c>
    </row>
    <row r="25" spans="1:7" ht="33" customHeight="1">
      <c r="A25" s="162" t="s">
        <v>337</v>
      </c>
      <c r="B25" s="163" t="s">
        <v>634</v>
      </c>
      <c r="C25" s="153" t="s">
        <v>316</v>
      </c>
      <c r="D25" s="164">
        <v>48700</v>
      </c>
      <c r="E25" s="164">
        <v>0</v>
      </c>
      <c r="F25" s="165">
        <v>0</v>
      </c>
      <c r="G25" s="874">
        <f t="shared" si="0"/>
        <v>0</v>
      </c>
    </row>
    <row r="26" spans="1:7" ht="18.75" customHeight="1">
      <c r="A26" s="162" t="s">
        <v>338</v>
      </c>
      <c r="B26" s="163" t="s">
        <v>632</v>
      </c>
      <c r="C26" s="153" t="s">
        <v>316</v>
      </c>
      <c r="D26" s="164">
        <v>97400</v>
      </c>
      <c r="E26" s="164">
        <v>0</v>
      </c>
      <c r="F26" s="165">
        <v>0</v>
      </c>
      <c r="G26" s="874">
        <f t="shared" si="0"/>
        <v>0</v>
      </c>
    </row>
    <row r="27" spans="1:7" ht="31.5" customHeight="1">
      <c r="A27" s="171" t="s">
        <v>633</v>
      </c>
      <c r="B27" s="172" t="s">
        <v>635</v>
      </c>
      <c r="C27" s="173" t="s">
        <v>316</v>
      </c>
      <c r="D27" s="164">
        <v>48700</v>
      </c>
      <c r="E27" s="164">
        <v>0</v>
      </c>
      <c r="F27" s="174">
        <v>0</v>
      </c>
      <c r="G27" s="874">
        <f t="shared" si="0"/>
        <v>0</v>
      </c>
    </row>
    <row r="28" spans="1:7" ht="18.75" customHeight="1">
      <c r="A28" s="142" t="s">
        <v>339</v>
      </c>
      <c r="B28" s="143" t="s">
        <v>340</v>
      </c>
      <c r="C28" s="144" t="s">
        <v>325</v>
      </c>
      <c r="D28" s="164"/>
      <c r="E28" s="149"/>
      <c r="F28" s="165"/>
      <c r="G28" s="874">
        <f t="shared" si="0"/>
        <v>0</v>
      </c>
    </row>
    <row r="29" spans="1:7" ht="37.5" customHeight="1">
      <c r="A29" s="162" t="s">
        <v>341</v>
      </c>
      <c r="B29" s="163" t="s">
        <v>342</v>
      </c>
      <c r="C29" s="153" t="s">
        <v>316</v>
      </c>
      <c r="D29" s="164">
        <v>396700</v>
      </c>
      <c r="E29" s="164">
        <v>1</v>
      </c>
      <c r="F29" s="165">
        <v>396700</v>
      </c>
      <c r="G29" s="874">
        <f t="shared" si="0"/>
        <v>396700</v>
      </c>
    </row>
    <row r="30" spans="1:7" ht="44.25" customHeight="1">
      <c r="A30" s="162" t="s">
        <v>343</v>
      </c>
      <c r="B30" s="163" t="s">
        <v>344</v>
      </c>
      <c r="C30" s="153" t="s">
        <v>316</v>
      </c>
      <c r="D30" s="164"/>
      <c r="E30" s="164"/>
      <c r="F30" s="165"/>
      <c r="G30" s="998">
        <f t="shared" si="0"/>
        <v>0</v>
      </c>
    </row>
    <row r="31" spans="1:7" ht="30.75" customHeight="1">
      <c r="A31" s="175" t="s">
        <v>345</v>
      </c>
      <c r="B31" s="176" t="s">
        <v>346</v>
      </c>
      <c r="C31" s="177" t="s">
        <v>325</v>
      </c>
      <c r="D31" s="178"/>
      <c r="E31" s="178"/>
      <c r="F31" s="179">
        <f>F19+F20+F21+F22+F23+F24+F25+F26+F27+F28+F29+F30</f>
        <v>10862500</v>
      </c>
      <c r="G31" s="999">
        <f t="shared" si="0"/>
        <v>10862500</v>
      </c>
    </row>
    <row r="32" spans="1:7" ht="29.25" customHeight="1">
      <c r="A32" s="180" t="s">
        <v>347</v>
      </c>
      <c r="B32" s="181" t="s">
        <v>348</v>
      </c>
      <c r="C32" s="182" t="s">
        <v>325</v>
      </c>
      <c r="D32" s="183"/>
      <c r="E32" s="183"/>
      <c r="F32" s="184"/>
      <c r="G32" s="873">
        <f t="shared" si="0"/>
        <v>0</v>
      </c>
    </row>
    <row r="33" spans="1:7" ht="22.5" customHeight="1">
      <c r="A33" s="162" t="s">
        <v>349</v>
      </c>
      <c r="B33" s="163" t="s">
        <v>350</v>
      </c>
      <c r="C33" s="166" t="s">
        <v>351</v>
      </c>
      <c r="D33" s="154"/>
      <c r="E33" s="164"/>
      <c r="F33" s="165"/>
      <c r="G33" s="874">
        <f t="shared" si="0"/>
        <v>0</v>
      </c>
    </row>
    <row r="34" spans="1:7" ht="22.5" customHeight="1">
      <c r="A34" s="162" t="s">
        <v>352</v>
      </c>
      <c r="B34" s="163" t="s">
        <v>353</v>
      </c>
      <c r="C34" s="166" t="s">
        <v>351</v>
      </c>
      <c r="D34" s="154"/>
      <c r="E34" s="164"/>
      <c r="F34" s="165"/>
      <c r="G34" s="874">
        <f t="shared" si="0"/>
        <v>0</v>
      </c>
    </row>
    <row r="35" spans="1:7" ht="18.75" customHeight="1">
      <c r="A35" s="162" t="s">
        <v>354</v>
      </c>
      <c r="B35" s="163" t="s">
        <v>355</v>
      </c>
      <c r="C35" s="153" t="s">
        <v>316</v>
      </c>
      <c r="D35" s="164"/>
      <c r="E35" s="164"/>
      <c r="F35" s="165"/>
      <c r="G35" s="874">
        <f t="shared" si="0"/>
        <v>0</v>
      </c>
    </row>
    <row r="36" spans="1:7" ht="18.75" customHeight="1">
      <c r="A36" s="162" t="s">
        <v>356</v>
      </c>
      <c r="B36" s="163" t="s">
        <v>357</v>
      </c>
      <c r="C36" s="153" t="s">
        <v>316</v>
      </c>
      <c r="D36" s="164"/>
      <c r="E36" s="164"/>
      <c r="F36" s="165"/>
      <c r="G36" s="874">
        <f t="shared" si="0"/>
        <v>0</v>
      </c>
    </row>
    <row r="37" spans="1:7" ht="18.75" customHeight="1">
      <c r="A37" s="162" t="s">
        <v>358</v>
      </c>
      <c r="B37" s="163" t="s">
        <v>359</v>
      </c>
      <c r="C37" s="153" t="s">
        <v>316</v>
      </c>
      <c r="D37" s="164"/>
      <c r="E37" s="164"/>
      <c r="F37" s="165"/>
      <c r="G37" s="874">
        <f t="shared" ref="G37:G68" si="1">SUM(F37:F37)</f>
        <v>0</v>
      </c>
    </row>
    <row r="38" spans="1:7" ht="18.75" customHeight="1">
      <c r="A38" s="162" t="s">
        <v>360</v>
      </c>
      <c r="B38" s="163" t="s">
        <v>361</v>
      </c>
      <c r="C38" s="153" t="s">
        <v>316</v>
      </c>
      <c r="D38" s="164"/>
      <c r="E38" s="164"/>
      <c r="F38" s="165"/>
      <c r="G38" s="874">
        <f t="shared" si="1"/>
        <v>0</v>
      </c>
    </row>
    <row r="39" spans="1:7" ht="18.75" customHeight="1">
      <c r="A39" s="162" t="s">
        <v>362</v>
      </c>
      <c r="B39" s="163" t="s">
        <v>363</v>
      </c>
      <c r="C39" s="153" t="s">
        <v>316</v>
      </c>
      <c r="D39" s="164"/>
      <c r="E39" s="164"/>
      <c r="F39" s="165"/>
      <c r="G39" s="874">
        <f t="shared" si="1"/>
        <v>0</v>
      </c>
    </row>
    <row r="40" spans="1:7" ht="18.75" customHeight="1">
      <c r="A40" s="162" t="s">
        <v>364</v>
      </c>
      <c r="B40" s="163" t="s">
        <v>365</v>
      </c>
      <c r="C40" s="153" t="s">
        <v>316</v>
      </c>
      <c r="D40" s="164"/>
      <c r="E40" s="164"/>
      <c r="F40" s="165"/>
      <c r="G40" s="874">
        <f t="shared" si="1"/>
        <v>0</v>
      </c>
    </row>
    <row r="41" spans="1:7" ht="25.5" customHeight="1">
      <c r="A41" s="162" t="s">
        <v>366</v>
      </c>
      <c r="B41" s="163" t="s">
        <v>367</v>
      </c>
      <c r="C41" s="153" t="s">
        <v>316</v>
      </c>
      <c r="D41" s="164"/>
      <c r="E41" s="164"/>
      <c r="F41" s="165"/>
      <c r="G41" s="874">
        <f t="shared" si="1"/>
        <v>0</v>
      </c>
    </row>
    <row r="42" spans="1:7" ht="25.5" customHeight="1">
      <c r="A42" s="162" t="s">
        <v>636</v>
      </c>
      <c r="B42" s="163" t="s">
        <v>637</v>
      </c>
      <c r="C42" s="153" t="s">
        <v>638</v>
      </c>
      <c r="D42" s="164">
        <v>4250000</v>
      </c>
      <c r="E42" s="164"/>
      <c r="F42" s="165">
        <v>354167</v>
      </c>
      <c r="G42" s="874">
        <f t="shared" si="1"/>
        <v>354167</v>
      </c>
    </row>
    <row r="43" spans="1:7" ht="30" customHeight="1">
      <c r="A43" s="162" t="s">
        <v>368</v>
      </c>
      <c r="B43" s="163" t="s">
        <v>369</v>
      </c>
      <c r="C43" s="153" t="s">
        <v>316</v>
      </c>
      <c r="D43" s="164"/>
      <c r="E43" s="164"/>
      <c r="F43" s="165"/>
      <c r="G43" s="874">
        <f t="shared" si="1"/>
        <v>0</v>
      </c>
    </row>
    <row r="44" spans="1:7" ht="22.5" customHeight="1">
      <c r="A44" s="162" t="s">
        <v>370</v>
      </c>
      <c r="B44" s="163" t="s">
        <v>371</v>
      </c>
      <c r="C44" s="153" t="s">
        <v>316</v>
      </c>
      <c r="D44" s="164"/>
      <c r="E44" s="164"/>
      <c r="F44" s="165"/>
      <c r="G44" s="874">
        <f t="shared" si="1"/>
        <v>0</v>
      </c>
    </row>
    <row r="45" spans="1:7" ht="33.75" customHeight="1">
      <c r="A45" s="162" t="s">
        <v>372</v>
      </c>
      <c r="B45" s="163" t="s">
        <v>373</v>
      </c>
      <c r="C45" s="153" t="s">
        <v>316</v>
      </c>
      <c r="D45" s="164"/>
      <c r="E45" s="164"/>
      <c r="F45" s="165"/>
      <c r="G45" s="874">
        <f t="shared" si="1"/>
        <v>0</v>
      </c>
    </row>
    <row r="46" spans="1:7" ht="33.75" customHeight="1">
      <c r="A46" s="162" t="s">
        <v>374</v>
      </c>
      <c r="B46" s="163" t="s">
        <v>375</v>
      </c>
      <c r="C46" s="153" t="s">
        <v>316</v>
      </c>
      <c r="D46" s="167"/>
      <c r="E46" s="164"/>
      <c r="F46" s="165"/>
      <c r="G46" s="874">
        <f t="shared" si="1"/>
        <v>0</v>
      </c>
    </row>
    <row r="47" spans="1:7" ht="18.75" customHeight="1">
      <c r="A47" s="162" t="s">
        <v>376</v>
      </c>
      <c r="B47" s="163" t="s">
        <v>377</v>
      </c>
      <c r="C47" s="153" t="s">
        <v>325</v>
      </c>
      <c r="D47" s="154"/>
      <c r="E47" s="164"/>
      <c r="F47" s="165"/>
      <c r="G47" s="874">
        <f t="shared" si="1"/>
        <v>0</v>
      </c>
    </row>
    <row r="48" spans="1:7" ht="27" customHeight="1">
      <c r="A48" s="162" t="s">
        <v>378</v>
      </c>
      <c r="B48" s="163" t="s">
        <v>379</v>
      </c>
      <c r="C48" s="153" t="s">
        <v>316</v>
      </c>
      <c r="D48" s="164">
        <v>3858040</v>
      </c>
      <c r="E48" s="167"/>
      <c r="F48" s="165"/>
      <c r="G48" s="874">
        <f t="shared" si="1"/>
        <v>0</v>
      </c>
    </row>
    <row r="49" spans="1:7" ht="18.75" customHeight="1">
      <c r="A49" s="162" t="s">
        <v>380</v>
      </c>
      <c r="B49" s="163" t="s">
        <v>381</v>
      </c>
      <c r="C49" s="153" t="s">
        <v>325</v>
      </c>
      <c r="D49" s="164"/>
      <c r="E49" s="154"/>
      <c r="F49" s="165"/>
      <c r="G49" s="874">
        <f t="shared" si="1"/>
        <v>0</v>
      </c>
    </row>
    <row r="50" spans="1:7" ht="29.25" customHeight="1">
      <c r="A50" s="171" t="s">
        <v>382</v>
      </c>
      <c r="B50" s="172" t="s">
        <v>383</v>
      </c>
      <c r="C50" s="173" t="s">
        <v>325</v>
      </c>
      <c r="D50" s="1000">
        <v>285</v>
      </c>
      <c r="E50" s="1000">
        <v>64</v>
      </c>
      <c r="F50" s="174">
        <v>18240</v>
      </c>
      <c r="G50" s="998">
        <f t="shared" si="1"/>
        <v>18240</v>
      </c>
    </row>
    <row r="51" spans="1:7" ht="31.5" customHeight="1">
      <c r="A51" s="137" t="s">
        <v>384</v>
      </c>
      <c r="B51" s="138" t="s">
        <v>385</v>
      </c>
      <c r="C51" s="139" t="s">
        <v>325</v>
      </c>
      <c r="D51" s="140"/>
      <c r="E51" s="140"/>
      <c r="F51" s="141">
        <f>F42+F48+F49+F50</f>
        <v>372407</v>
      </c>
      <c r="G51" s="999">
        <f t="shared" si="1"/>
        <v>372407</v>
      </c>
    </row>
    <row r="52" spans="1:7" ht="38.25" customHeight="1">
      <c r="A52" s="145" t="s">
        <v>386</v>
      </c>
      <c r="B52" s="146" t="s">
        <v>387</v>
      </c>
      <c r="C52" s="1001" t="s">
        <v>388</v>
      </c>
      <c r="D52" s="149">
        <v>1210</v>
      </c>
      <c r="E52" s="149"/>
      <c r="F52" s="1002">
        <v>1800000</v>
      </c>
      <c r="G52" s="873">
        <f t="shared" si="1"/>
        <v>1800000</v>
      </c>
    </row>
    <row r="53" spans="1:7" ht="37.5" customHeight="1">
      <c r="A53" s="162" t="s">
        <v>389</v>
      </c>
      <c r="B53" s="163" t="s">
        <v>390</v>
      </c>
      <c r="C53" s="153" t="s">
        <v>388</v>
      </c>
      <c r="D53" s="154"/>
      <c r="E53" s="154"/>
      <c r="F53" s="185"/>
      <c r="G53" s="874">
        <f t="shared" si="1"/>
        <v>0</v>
      </c>
    </row>
    <row r="54" spans="1:7" ht="39" customHeight="1">
      <c r="A54" s="171" t="s">
        <v>391</v>
      </c>
      <c r="B54" s="172" t="s">
        <v>392</v>
      </c>
      <c r="C54" s="173" t="s">
        <v>388</v>
      </c>
      <c r="D54" s="1003"/>
      <c r="E54" s="1003"/>
      <c r="F54" s="174"/>
      <c r="G54" s="998">
        <f t="shared" si="1"/>
        <v>0</v>
      </c>
    </row>
    <row r="55" spans="1:7" ht="18" customHeight="1">
      <c r="A55" s="137" t="s">
        <v>393</v>
      </c>
      <c r="B55" s="138" t="s">
        <v>394</v>
      </c>
      <c r="C55" s="139" t="s">
        <v>388</v>
      </c>
      <c r="D55" s="140"/>
      <c r="E55" s="140"/>
      <c r="F55" s="141">
        <f>F52+F53+F54</f>
        <v>1800000</v>
      </c>
      <c r="G55" s="999">
        <f t="shared" si="1"/>
        <v>1800000</v>
      </c>
    </row>
    <row r="56" spans="1:7" ht="21.75" customHeight="1">
      <c r="A56" s="1004"/>
      <c r="B56" s="1005" t="s">
        <v>395</v>
      </c>
      <c r="C56" s="1006"/>
      <c r="D56" s="1007"/>
      <c r="E56" s="1007"/>
      <c r="F56" s="1008">
        <f>F18+F31+F51+F55</f>
        <v>13034907</v>
      </c>
      <c r="G56" s="1009">
        <f t="shared" si="1"/>
        <v>13034907</v>
      </c>
    </row>
    <row r="60" spans="1:7" ht="18.75" customHeight="1">
      <c r="C60" s="1169"/>
      <c r="D60" s="1169"/>
      <c r="E60" s="1169"/>
      <c r="F60" s="128"/>
    </row>
    <row r="61" spans="1:7" ht="18.75" customHeight="1">
      <c r="C61" s="1174"/>
      <c r="D61" s="1174"/>
      <c r="E61" s="1174"/>
      <c r="F61" s="135"/>
    </row>
    <row r="62" spans="1:7" ht="18.75" customHeight="1">
      <c r="C62" s="1169"/>
      <c r="D62" s="1169"/>
      <c r="E62" s="1169"/>
      <c r="F62" s="128"/>
    </row>
    <row r="63" spans="1:7" ht="18.75" customHeight="1">
      <c r="C63" s="1169"/>
      <c r="D63" s="1169"/>
      <c r="E63" s="1169"/>
      <c r="F63" s="128"/>
    </row>
    <row r="64" spans="1:7" ht="18.75" customHeight="1">
      <c r="C64" s="1169"/>
      <c r="D64" s="1169"/>
      <c r="E64" s="1169"/>
      <c r="F64" s="128"/>
    </row>
    <row r="65" spans="3:6" ht="18.75" customHeight="1">
      <c r="C65" s="1170"/>
      <c r="D65" s="1170"/>
      <c r="E65" s="1170"/>
      <c r="F65" s="130"/>
    </row>
    <row r="66" spans="3:6">
      <c r="D66" s="125"/>
    </row>
  </sheetData>
  <mergeCells count="12">
    <mergeCell ref="G3:G4"/>
    <mergeCell ref="A2:G2"/>
    <mergeCell ref="A1:G1"/>
    <mergeCell ref="C61:E61"/>
    <mergeCell ref="A3:A4"/>
    <mergeCell ref="B3:B4"/>
    <mergeCell ref="D3:F3"/>
    <mergeCell ref="C62:E62"/>
    <mergeCell ref="C63:E63"/>
    <mergeCell ref="C64:E64"/>
    <mergeCell ref="C65:E65"/>
    <mergeCell ref="C60:E6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/2020. (.)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view="pageLayout" topLeftCell="A7" zoomScaleNormal="91" workbookViewId="0">
      <selection activeCell="B15" sqref="B15"/>
    </sheetView>
  </sheetViews>
  <sheetFormatPr defaultColWidth="9.33203125" defaultRowHeight="12.75"/>
  <cols>
    <col min="1" max="1" width="6.83203125" style="559" customWidth="1"/>
    <col min="2" max="2" width="33.6640625" style="559" customWidth="1"/>
    <col min="3" max="3" width="10.33203125" style="563" customWidth="1"/>
    <col min="4" max="4" width="10.33203125" style="559" customWidth="1"/>
    <col min="5" max="5" width="12.33203125" style="559" customWidth="1"/>
    <col min="6" max="6" width="12.83203125" style="559" customWidth="1"/>
    <col min="7" max="7" width="14.33203125" style="559" customWidth="1"/>
    <col min="8" max="11" width="13.1640625" style="559" customWidth="1"/>
    <col min="12" max="12" width="16.5" style="559" customWidth="1"/>
    <col min="13" max="13" width="14.1640625" style="559" customWidth="1"/>
    <col min="14" max="14" width="16.83203125" style="559" customWidth="1"/>
    <col min="15" max="16384" width="9.33203125" style="559"/>
  </cols>
  <sheetData>
    <row r="1" spans="1:14" ht="37.5" customHeight="1">
      <c r="A1" s="1188" t="s">
        <v>702</v>
      </c>
      <c r="B1" s="1188"/>
      <c r="C1" s="1188"/>
      <c r="D1" s="1188"/>
      <c r="E1" s="1188"/>
      <c r="F1" s="1188"/>
      <c r="G1" s="1188"/>
      <c r="H1" s="1188"/>
      <c r="I1" s="1188"/>
      <c r="J1" s="1188"/>
      <c r="K1" s="1188"/>
      <c r="L1" s="1188"/>
      <c r="M1" s="1188"/>
      <c r="N1" s="1188"/>
    </row>
    <row r="2" spans="1:14" ht="37.5" customHeight="1">
      <c r="A2" s="789"/>
      <c r="B2" s="1188"/>
      <c r="C2" s="1188"/>
      <c r="D2" s="1188"/>
      <c r="E2" s="1188"/>
      <c r="F2" s="1188"/>
      <c r="G2" s="1188"/>
      <c r="H2" s="1188"/>
      <c r="I2" s="1188"/>
      <c r="J2" s="1188"/>
      <c r="K2" s="1188"/>
      <c r="L2" s="1188"/>
      <c r="M2" s="1188"/>
      <c r="N2" s="1188"/>
    </row>
    <row r="3" spans="1:14" ht="18.75" customHeight="1">
      <c r="M3" s="1189" t="s">
        <v>1</v>
      </c>
      <c r="N3" s="1189"/>
    </row>
    <row r="4" spans="1:14" ht="18" customHeight="1">
      <c r="A4" s="1194" t="s">
        <v>396</v>
      </c>
      <c r="B4" s="1193" t="s">
        <v>267</v>
      </c>
      <c r="C4" s="1193" t="s">
        <v>600</v>
      </c>
      <c r="D4" s="1193" t="s">
        <v>601</v>
      </c>
      <c r="E4" s="1193" t="s">
        <v>602</v>
      </c>
      <c r="F4" s="1193" t="s">
        <v>603</v>
      </c>
      <c r="G4" s="1193"/>
      <c r="H4" s="1193"/>
      <c r="I4" s="1190" t="s">
        <v>604</v>
      </c>
      <c r="J4" s="1191"/>
      <c r="K4" s="1191"/>
      <c r="L4" s="1191"/>
      <c r="M4" s="1191"/>
      <c r="N4" s="1192"/>
    </row>
    <row r="5" spans="1:14" ht="18" customHeight="1">
      <c r="A5" s="1195"/>
      <c r="B5" s="1182"/>
      <c r="C5" s="1182"/>
      <c r="D5" s="1182"/>
      <c r="E5" s="1182"/>
      <c r="F5" s="1182"/>
      <c r="G5" s="1182"/>
      <c r="H5" s="1182"/>
      <c r="I5" s="1182" t="s">
        <v>703</v>
      </c>
      <c r="J5" s="1182"/>
      <c r="K5" s="1182"/>
      <c r="L5" s="1182"/>
      <c r="M5" s="1182" t="s">
        <v>704</v>
      </c>
      <c r="N5" s="1186"/>
    </row>
    <row r="6" spans="1:14" ht="18" customHeight="1">
      <c r="A6" s="1195"/>
      <c r="B6" s="1182"/>
      <c r="C6" s="1182"/>
      <c r="D6" s="1182"/>
      <c r="E6" s="1182"/>
      <c r="F6" s="1182" t="s">
        <v>605</v>
      </c>
      <c r="G6" s="1182" t="s">
        <v>692</v>
      </c>
      <c r="H6" s="1182" t="s">
        <v>705</v>
      </c>
      <c r="I6" s="1182" t="s">
        <v>606</v>
      </c>
      <c r="J6" s="1182"/>
      <c r="K6" s="1183" t="s">
        <v>737</v>
      </c>
      <c r="L6" s="1182" t="s">
        <v>607</v>
      </c>
      <c r="M6" s="1182" t="s">
        <v>606</v>
      </c>
      <c r="N6" s="1186" t="s">
        <v>607</v>
      </c>
    </row>
    <row r="7" spans="1:14" ht="67.5" customHeight="1">
      <c r="A7" s="1196"/>
      <c r="B7" s="1183"/>
      <c r="C7" s="1185" t="s">
        <v>608</v>
      </c>
      <c r="D7" s="1185"/>
      <c r="E7" s="1185"/>
      <c r="F7" s="1185"/>
      <c r="G7" s="1185"/>
      <c r="H7" s="1185"/>
      <c r="I7" s="798" t="s">
        <v>397</v>
      </c>
      <c r="J7" s="798" t="s">
        <v>694</v>
      </c>
      <c r="K7" s="1184"/>
      <c r="L7" s="1185"/>
      <c r="M7" s="1185"/>
      <c r="N7" s="1187"/>
    </row>
    <row r="8" spans="1:14" ht="25.5" customHeight="1">
      <c r="A8" s="694" t="s">
        <v>9</v>
      </c>
      <c r="B8" s="695" t="s">
        <v>723</v>
      </c>
      <c r="C8" s="936">
        <v>2019</v>
      </c>
      <c r="D8" s="936">
        <v>2020</v>
      </c>
      <c r="E8" s="935">
        <v>14973115</v>
      </c>
      <c r="F8" s="797">
        <v>0</v>
      </c>
      <c r="G8" s="935">
        <v>14973115</v>
      </c>
      <c r="H8" s="797"/>
      <c r="I8" s="935">
        <v>14973115</v>
      </c>
      <c r="J8" s="701"/>
      <c r="K8" s="796"/>
      <c r="L8" s="701"/>
      <c r="M8" s="701"/>
      <c r="N8" s="702"/>
    </row>
    <row r="9" spans="1:14" ht="25.5" customHeight="1">
      <c r="A9" s="562" t="s">
        <v>12</v>
      </c>
      <c r="B9" s="693"/>
      <c r="C9" s="692"/>
      <c r="D9" s="693"/>
      <c r="E9" s="693"/>
      <c r="F9" s="693"/>
      <c r="G9" s="693"/>
      <c r="H9" s="693"/>
      <c r="I9" s="693"/>
      <c r="J9" s="693"/>
      <c r="K9" s="693"/>
      <c r="L9" s="693"/>
      <c r="M9" s="693"/>
      <c r="N9" s="696"/>
    </row>
    <row r="10" spans="1:14" ht="25.5" customHeight="1">
      <c r="A10" s="562" t="s">
        <v>15</v>
      </c>
      <c r="B10" s="693"/>
      <c r="C10" s="692"/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6"/>
    </row>
    <row r="11" spans="1:14" ht="25.5" customHeight="1">
      <c r="A11" s="562" t="s">
        <v>18</v>
      </c>
      <c r="B11" s="693"/>
      <c r="C11" s="692"/>
      <c r="D11" s="693"/>
      <c r="E11" s="693"/>
      <c r="F11" s="693"/>
      <c r="G11" s="693"/>
      <c r="H11" s="693"/>
      <c r="I11" s="693"/>
      <c r="J11" s="693"/>
      <c r="K11" s="693"/>
      <c r="L11" s="693"/>
      <c r="M11" s="693"/>
      <c r="N11" s="696"/>
    </row>
    <row r="12" spans="1:14" ht="25.5" customHeight="1">
      <c r="A12" s="562" t="s">
        <v>21</v>
      </c>
      <c r="B12" s="693"/>
      <c r="C12" s="692"/>
      <c r="D12" s="693"/>
      <c r="E12" s="693"/>
      <c r="F12" s="693"/>
      <c r="G12" s="693"/>
      <c r="H12" s="693"/>
      <c r="I12" s="693"/>
      <c r="J12" s="693"/>
      <c r="K12" s="693"/>
      <c r="L12" s="693"/>
      <c r="M12" s="693"/>
      <c r="N12" s="696"/>
    </row>
    <row r="13" spans="1:14" ht="25.5" customHeight="1">
      <c r="A13" s="697" t="s">
        <v>24</v>
      </c>
      <c r="B13" s="698"/>
      <c r="C13" s="699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700"/>
    </row>
    <row r="14" spans="1:14" ht="25.5" customHeight="1">
      <c r="A14" s="560" t="s">
        <v>27</v>
      </c>
      <c r="B14" s="703" t="s">
        <v>609</v>
      </c>
      <c r="C14" s="290"/>
      <c r="D14" s="703"/>
      <c r="E14" s="703"/>
      <c r="F14" s="703"/>
      <c r="G14" s="703"/>
      <c r="H14" s="703"/>
      <c r="I14" s="703"/>
      <c r="J14" s="703"/>
      <c r="K14" s="703"/>
      <c r="L14" s="703"/>
      <c r="M14" s="703"/>
      <c r="N14" s="704"/>
    </row>
    <row r="15" spans="1:14" ht="25.5" customHeight="1">
      <c r="A15" s="561" t="s">
        <v>30</v>
      </c>
      <c r="B15" s="695"/>
      <c r="C15" s="733"/>
      <c r="D15" s="731"/>
      <c r="E15" s="695"/>
      <c r="F15" s="695"/>
      <c r="G15" s="695"/>
      <c r="H15" s="695"/>
      <c r="I15" s="695"/>
      <c r="J15" s="695"/>
      <c r="K15" s="695"/>
      <c r="L15" s="701"/>
      <c r="M15" s="701"/>
      <c r="N15" s="702"/>
    </row>
    <row r="16" spans="1:14" ht="25.5" customHeight="1">
      <c r="A16" s="562" t="s">
        <v>33</v>
      </c>
      <c r="B16" s="693"/>
      <c r="C16" s="732"/>
      <c r="D16" s="732"/>
      <c r="E16" s="693"/>
      <c r="F16" s="693"/>
      <c r="G16" s="693"/>
      <c r="H16" s="693"/>
      <c r="I16" s="693"/>
      <c r="J16" s="693"/>
      <c r="K16" s="693"/>
      <c r="L16" s="693"/>
      <c r="M16" s="693"/>
      <c r="N16" s="696"/>
    </row>
    <row r="17" spans="1:14" ht="25.5" customHeight="1">
      <c r="A17" s="562" t="s">
        <v>36</v>
      </c>
      <c r="B17" s="693"/>
      <c r="C17" s="692"/>
      <c r="D17" s="693"/>
      <c r="E17" s="693"/>
      <c r="F17" s="693"/>
      <c r="G17" s="693"/>
      <c r="H17" s="693"/>
      <c r="I17" s="693"/>
      <c r="J17" s="693"/>
      <c r="K17" s="693"/>
      <c r="L17" s="693"/>
      <c r="M17" s="693"/>
      <c r="N17" s="696"/>
    </row>
    <row r="18" spans="1:14" ht="25.5" customHeight="1">
      <c r="A18" s="697" t="s">
        <v>38</v>
      </c>
      <c r="B18" s="698"/>
      <c r="C18" s="699"/>
      <c r="D18" s="698"/>
      <c r="E18" s="698"/>
      <c r="F18" s="698"/>
      <c r="G18" s="698"/>
      <c r="H18" s="698"/>
      <c r="I18" s="698"/>
      <c r="J18" s="698"/>
      <c r="K18" s="698"/>
      <c r="L18" s="698"/>
      <c r="M18" s="698"/>
      <c r="N18" s="700"/>
    </row>
    <row r="19" spans="1:14" ht="25.5" customHeight="1">
      <c r="A19" s="560" t="s">
        <v>40</v>
      </c>
      <c r="B19" s="703" t="s">
        <v>610</v>
      </c>
      <c r="C19" s="290"/>
      <c r="D19" s="703"/>
      <c r="E19" s="703">
        <f>E15+E16+E17+E18</f>
        <v>0</v>
      </c>
      <c r="F19" s="703">
        <f t="shared" ref="F19:L19" si="0">F15+F16+F17+F18</f>
        <v>0</v>
      </c>
      <c r="G19" s="703">
        <f t="shared" si="0"/>
        <v>0</v>
      </c>
      <c r="H19" s="703">
        <f t="shared" si="0"/>
        <v>0</v>
      </c>
      <c r="I19" s="703">
        <f t="shared" si="0"/>
        <v>0</v>
      </c>
      <c r="J19" s="703">
        <f t="shared" si="0"/>
        <v>0</v>
      </c>
      <c r="K19" s="703">
        <f t="shared" si="0"/>
        <v>0</v>
      </c>
      <c r="L19" s="703">
        <f t="shared" si="0"/>
        <v>0</v>
      </c>
      <c r="M19" s="703"/>
      <c r="N19" s="704"/>
    </row>
    <row r="20" spans="1:14" ht="25.5" customHeight="1">
      <c r="A20" s="560" t="s">
        <v>42</v>
      </c>
      <c r="B20" s="703" t="s">
        <v>395</v>
      </c>
      <c r="C20" s="290"/>
      <c r="D20" s="703"/>
      <c r="E20" s="703">
        <f>E14+E19</f>
        <v>0</v>
      </c>
      <c r="F20" s="703">
        <f t="shared" ref="F20:L20" si="1">F14+F19</f>
        <v>0</v>
      </c>
      <c r="G20" s="703">
        <f t="shared" si="1"/>
        <v>0</v>
      </c>
      <c r="H20" s="703">
        <f t="shared" si="1"/>
        <v>0</v>
      </c>
      <c r="I20" s="703">
        <f t="shared" si="1"/>
        <v>0</v>
      </c>
      <c r="J20" s="703">
        <f t="shared" si="1"/>
        <v>0</v>
      </c>
      <c r="K20" s="703">
        <f t="shared" si="1"/>
        <v>0</v>
      </c>
      <c r="L20" s="703">
        <f t="shared" si="1"/>
        <v>0</v>
      </c>
      <c r="M20" s="703"/>
      <c r="N20" s="704"/>
    </row>
    <row r="21" spans="1:14" ht="17.25" customHeight="1">
      <c r="A21" s="563"/>
    </row>
    <row r="22" spans="1:14" ht="17.25" customHeight="1">
      <c r="A22" s="563"/>
    </row>
  </sheetData>
  <mergeCells count="21">
    <mergeCell ref="A1:N1"/>
    <mergeCell ref="M3:N3"/>
    <mergeCell ref="I4:N4"/>
    <mergeCell ref="I5:L5"/>
    <mergeCell ref="M5:N5"/>
    <mergeCell ref="B4:B7"/>
    <mergeCell ref="C4:C6"/>
    <mergeCell ref="D4:D6"/>
    <mergeCell ref="E4:E7"/>
    <mergeCell ref="F4:H5"/>
    <mergeCell ref="C7:D7"/>
    <mergeCell ref="A4:A7"/>
    <mergeCell ref="F6:F7"/>
    <mergeCell ref="G6:G7"/>
    <mergeCell ref="H6:H7"/>
    <mergeCell ref="B2:N2"/>
    <mergeCell ref="I6:J6"/>
    <mergeCell ref="K6:K7"/>
    <mergeCell ref="L6:L7"/>
    <mergeCell ref="M6:M7"/>
    <mergeCell ref="N6:N7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0" orientation="landscape" horizontalDpi="300" verticalDpi="300" r:id="rId1"/>
  <headerFooter alignWithMargins="0">
    <oddHeader>&amp;R&amp;"Times New Roman CE,Félkövér dőlt"&amp;11 4. melléklet az /2020. (.)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view="pageLayout" zoomScale="70" zoomScaleNormal="70" zoomScalePageLayoutView="70" workbookViewId="0">
      <selection sqref="A1:H1"/>
    </sheetView>
  </sheetViews>
  <sheetFormatPr defaultColWidth="9.33203125" defaultRowHeight="15"/>
  <cols>
    <col min="1" max="1" width="8.5" style="187" customWidth="1"/>
    <col min="2" max="2" width="9.33203125" style="187"/>
    <col min="3" max="3" width="22.1640625" style="187" customWidth="1"/>
    <col min="4" max="4" width="40.5" style="187" customWidth="1"/>
    <col min="5" max="5" width="30.83203125" style="189" customWidth="1"/>
    <col min="6" max="7" width="24.33203125" style="187" customWidth="1"/>
    <col min="8" max="8" width="26.33203125" style="187" bestFit="1" customWidth="1"/>
    <col min="9" max="16384" width="9.33203125" style="187"/>
  </cols>
  <sheetData>
    <row r="1" spans="1:8" ht="41.25" customHeight="1">
      <c r="A1" s="1209" t="s">
        <v>706</v>
      </c>
      <c r="B1" s="1209"/>
      <c r="C1" s="1209"/>
      <c r="D1" s="1209"/>
      <c r="E1" s="1209"/>
      <c r="F1" s="1209"/>
      <c r="G1" s="1209"/>
      <c r="H1" s="1209"/>
    </row>
    <row r="2" spans="1:8">
      <c r="A2" s="188"/>
      <c r="B2" s="188"/>
      <c r="C2" s="188"/>
      <c r="D2" s="188"/>
    </row>
    <row r="3" spans="1:8">
      <c r="A3" s="188"/>
      <c r="B3" s="188"/>
      <c r="C3" s="188"/>
      <c r="D3" s="188"/>
      <c r="E3" s="1208" t="s">
        <v>1</v>
      </c>
      <c r="F3" s="1208"/>
      <c r="G3" s="1208"/>
      <c r="H3" s="1208"/>
    </row>
    <row r="4" spans="1:8" ht="33" customHeight="1">
      <c r="A4" s="673" t="s">
        <v>396</v>
      </c>
      <c r="B4" s="1198" t="s">
        <v>400</v>
      </c>
      <c r="C4" s="1198"/>
      <c r="D4" s="1198"/>
      <c r="E4" s="1010" t="s">
        <v>401</v>
      </c>
      <c r="F4" s="1011" t="s">
        <v>731</v>
      </c>
      <c r="G4" s="1011" t="s">
        <v>740</v>
      </c>
      <c r="H4" s="1025" t="s">
        <v>730</v>
      </c>
    </row>
    <row r="5" spans="1:8" ht="21.75" customHeight="1">
      <c r="A5" s="671" t="s">
        <v>9</v>
      </c>
      <c r="B5" s="1199" t="s">
        <v>639</v>
      </c>
      <c r="C5" s="1199"/>
      <c r="D5" s="1199"/>
      <c r="E5" s="1012">
        <v>250000</v>
      </c>
      <c r="F5" s="1013">
        <v>0</v>
      </c>
      <c r="G5" s="1013"/>
      <c r="H5" s="875">
        <v>250000</v>
      </c>
    </row>
    <row r="6" spans="1:8" ht="21.75" customHeight="1">
      <c r="A6" s="190" t="s">
        <v>12</v>
      </c>
      <c r="B6" s="1197"/>
      <c r="C6" s="1197"/>
      <c r="D6" s="1197"/>
      <c r="E6" s="1014"/>
      <c r="F6" s="1015"/>
      <c r="G6" s="1015"/>
      <c r="H6" s="876"/>
    </row>
    <row r="7" spans="1:8" ht="21.75" customHeight="1">
      <c r="A7" s="190" t="s">
        <v>15</v>
      </c>
      <c r="B7" s="1197"/>
      <c r="C7" s="1197"/>
      <c r="D7" s="1197"/>
      <c r="E7" s="1014"/>
      <c r="F7" s="1015"/>
      <c r="G7" s="1015"/>
      <c r="H7" s="876"/>
    </row>
    <row r="8" spans="1:8" ht="21.75" customHeight="1">
      <c r="A8" s="190" t="s">
        <v>18</v>
      </c>
      <c r="B8" s="1197"/>
      <c r="C8" s="1197"/>
      <c r="D8" s="1197"/>
      <c r="E8" s="1014"/>
      <c r="F8" s="1015"/>
      <c r="G8" s="1015"/>
      <c r="H8" s="876"/>
    </row>
    <row r="9" spans="1:8" ht="21.75" customHeight="1">
      <c r="A9" s="190" t="s">
        <v>21</v>
      </c>
      <c r="B9" s="1210"/>
      <c r="C9" s="1210"/>
      <c r="D9" s="1210"/>
      <c r="E9" s="1014"/>
      <c r="F9" s="1015"/>
      <c r="G9" s="1015"/>
      <c r="H9" s="876"/>
    </row>
    <row r="10" spans="1:8" ht="21.75" customHeight="1">
      <c r="A10" s="190" t="s">
        <v>24</v>
      </c>
      <c r="B10" s="1211"/>
      <c r="C10" s="1211"/>
      <c r="D10" s="1211"/>
      <c r="E10" s="1016"/>
      <c r="F10" s="1015"/>
      <c r="G10" s="1015"/>
      <c r="H10" s="876"/>
    </row>
    <row r="11" spans="1:8" ht="21.75" customHeight="1">
      <c r="A11" s="190" t="s">
        <v>27</v>
      </c>
      <c r="B11" s="1211"/>
      <c r="C11" s="1211"/>
      <c r="D11" s="1211"/>
      <c r="E11" s="1016"/>
      <c r="F11" s="1015"/>
      <c r="G11" s="1015"/>
      <c r="H11" s="876"/>
    </row>
    <row r="12" spans="1:8" ht="21.75" customHeight="1">
      <c r="A12" s="190" t="s">
        <v>30</v>
      </c>
      <c r="B12" s="1197"/>
      <c r="C12" s="1197"/>
      <c r="D12" s="1197"/>
      <c r="E12" s="1014"/>
      <c r="F12" s="1015"/>
      <c r="G12" s="1015"/>
      <c r="H12" s="876"/>
    </row>
    <row r="13" spans="1:8" ht="21.75" customHeight="1">
      <c r="A13" s="190" t="s">
        <v>33</v>
      </c>
      <c r="B13" s="1197"/>
      <c r="C13" s="1197"/>
      <c r="D13" s="1197"/>
      <c r="E13" s="1014"/>
      <c r="F13" s="1015"/>
      <c r="G13" s="1015"/>
      <c r="H13" s="876"/>
    </row>
    <row r="14" spans="1:8" ht="21.75" customHeight="1">
      <c r="A14" s="190" t="s">
        <v>36</v>
      </c>
      <c r="B14" s="1197"/>
      <c r="C14" s="1197"/>
      <c r="D14" s="1197"/>
      <c r="E14" s="1014"/>
      <c r="F14" s="1015"/>
      <c r="G14" s="1015"/>
      <c r="H14" s="876"/>
    </row>
    <row r="15" spans="1:8" ht="21.75" customHeight="1">
      <c r="A15" s="190" t="s">
        <v>40</v>
      </c>
      <c r="B15" s="1197"/>
      <c r="C15" s="1197"/>
      <c r="D15" s="1197"/>
      <c r="E15" s="1017"/>
      <c r="F15" s="1015"/>
      <c r="G15" s="1015"/>
      <c r="H15" s="876"/>
    </row>
    <row r="16" spans="1:8" ht="21.75" customHeight="1">
      <c r="A16" s="190" t="s">
        <v>42</v>
      </c>
      <c r="B16" s="1197"/>
      <c r="C16" s="1197"/>
      <c r="D16" s="1197"/>
      <c r="E16" s="1017"/>
      <c r="F16" s="1015"/>
      <c r="G16" s="1015"/>
      <c r="H16" s="876"/>
    </row>
    <row r="17" spans="1:8" ht="21.75" customHeight="1">
      <c r="A17" s="190" t="s">
        <v>44</v>
      </c>
      <c r="B17" s="1197"/>
      <c r="C17" s="1197"/>
      <c r="D17" s="1197"/>
      <c r="E17" s="1017"/>
      <c r="F17" s="1015"/>
      <c r="G17" s="1015"/>
      <c r="H17" s="876"/>
    </row>
    <row r="18" spans="1:8" ht="21.75" customHeight="1">
      <c r="A18" s="190" t="s">
        <v>46</v>
      </c>
      <c r="B18" s="1205"/>
      <c r="C18" s="1205"/>
      <c r="D18" s="1205"/>
      <c r="E18" s="1017"/>
      <c r="F18" s="1015"/>
      <c r="G18" s="1015"/>
      <c r="H18" s="876"/>
    </row>
    <row r="19" spans="1:8" ht="21.75" customHeight="1">
      <c r="A19" s="670" t="s">
        <v>48</v>
      </c>
      <c r="B19" s="1207"/>
      <c r="C19" s="1207"/>
      <c r="D19" s="1207"/>
      <c r="E19" s="1018"/>
      <c r="F19" s="1019"/>
      <c r="G19" s="1019"/>
      <c r="H19" s="877"/>
    </row>
    <row r="20" spans="1:8" ht="21.75" customHeight="1">
      <c r="A20" s="674" t="s">
        <v>50</v>
      </c>
      <c r="B20" s="1203" t="s">
        <v>686</v>
      </c>
      <c r="C20" s="1203"/>
      <c r="D20" s="1203"/>
      <c r="E20" s="1020">
        <f>SUM(E5+E6+E7+E8+E12+E13+E14+E15+E16+E17+E18)</f>
        <v>250000</v>
      </c>
      <c r="F20" s="1021"/>
      <c r="G20" s="1021"/>
      <c r="H20" s="1022">
        <v>250000</v>
      </c>
    </row>
    <row r="21" spans="1:8" ht="21.75" customHeight="1">
      <c r="A21" s="672" t="s">
        <v>53</v>
      </c>
      <c r="B21" s="1206"/>
      <c r="C21" s="1206"/>
      <c r="D21" s="1206"/>
      <c r="E21" s="1018"/>
      <c r="F21" s="1021"/>
      <c r="G21" s="1021"/>
      <c r="H21" s="1022"/>
    </row>
    <row r="22" spans="1:8" ht="21.75" customHeight="1">
      <c r="A22" s="674" t="s">
        <v>56</v>
      </c>
      <c r="B22" s="1204" t="s">
        <v>599</v>
      </c>
      <c r="C22" s="1204"/>
      <c r="D22" s="1204"/>
      <c r="E22" s="1020">
        <f>SUM(E21)</f>
        <v>0</v>
      </c>
      <c r="F22" s="1021"/>
      <c r="G22" s="1021"/>
      <c r="H22" s="1022"/>
    </row>
    <row r="23" spans="1:8" s="191" customFormat="1" ht="21.75" customHeight="1">
      <c r="A23" s="1200" t="s">
        <v>592</v>
      </c>
      <c r="B23" s="1201"/>
      <c r="C23" s="1201"/>
      <c r="D23" s="1201"/>
      <c r="E23" s="1023">
        <f>SUM(E20+E22)</f>
        <v>250000</v>
      </c>
      <c r="F23" s="1024"/>
      <c r="G23" s="1024"/>
      <c r="H23" s="1022">
        <v>250000</v>
      </c>
    </row>
    <row r="24" spans="1:8">
      <c r="A24" s="192"/>
      <c r="B24" s="1202"/>
      <c r="C24" s="1202"/>
      <c r="D24" s="1202"/>
      <c r="E24" s="193"/>
    </row>
  </sheetData>
  <mergeCells count="23">
    <mergeCell ref="E3:H3"/>
    <mergeCell ref="A1:H1"/>
    <mergeCell ref="B13:D13"/>
    <mergeCell ref="B8:D8"/>
    <mergeCell ref="B9:D9"/>
    <mergeCell ref="B10:D10"/>
    <mergeCell ref="B11:D11"/>
    <mergeCell ref="B12:D12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55" orientation="portrait" horizontalDpi="4294967293" verticalDpi="4294967293" r:id="rId1"/>
  <headerFooter scaleWithDoc="0" alignWithMargins="0">
    <oddHeader>&amp;R&amp;"Times New Roman,Félkövér dőlt"&amp;11 5. melléklet az /2020. (.)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view="pageLayout" topLeftCell="B1" zoomScaleNormal="110" workbookViewId="0">
      <selection activeCell="F12" sqref="F12"/>
    </sheetView>
  </sheetViews>
  <sheetFormatPr defaultColWidth="10.6640625" defaultRowHeight="12.75"/>
  <cols>
    <col min="1" max="1" width="11.33203125" style="639" customWidth="1"/>
    <col min="2" max="2" width="43.33203125" style="639" customWidth="1"/>
    <col min="3" max="3" width="30.83203125" style="639" customWidth="1"/>
    <col min="4" max="5" width="18.5" style="639" customWidth="1"/>
    <col min="6" max="6" width="35.33203125" style="639" customWidth="1"/>
    <col min="7" max="251" width="10.6640625" style="639"/>
    <col min="252" max="252" width="7" style="639" customWidth="1"/>
    <col min="253" max="253" width="34.5" style="639" customWidth="1"/>
    <col min="254" max="254" width="11" style="639" customWidth="1"/>
    <col min="255" max="255" width="16.83203125" style="639" customWidth="1"/>
    <col min="256" max="256" width="17.1640625" style="639" customWidth="1"/>
    <col min="257" max="257" width="15.33203125" style="639" customWidth="1"/>
    <col min="258" max="258" width="15.5" style="639" customWidth="1"/>
    <col min="259" max="507" width="10.6640625" style="639"/>
    <col min="508" max="508" width="7" style="639" customWidth="1"/>
    <col min="509" max="509" width="34.5" style="639" customWidth="1"/>
    <col min="510" max="510" width="11" style="639" customWidth="1"/>
    <col min="511" max="511" width="16.83203125" style="639" customWidth="1"/>
    <col min="512" max="512" width="17.1640625" style="639" customWidth="1"/>
    <col min="513" max="513" width="15.33203125" style="639" customWidth="1"/>
    <col min="514" max="514" width="15.5" style="639" customWidth="1"/>
    <col min="515" max="763" width="10.6640625" style="639"/>
    <col min="764" max="764" width="7" style="639" customWidth="1"/>
    <col min="765" max="765" width="34.5" style="639" customWidth="1"/>
    <col min="766" max="766" width="11" style="639" customWidth="1"/>
    <col min="767" max="767" width="16.83203125" style="639" customWidth="1"/>
    <col min="768" max="768" width="17.1640625" style="639" customWidth="1"/>
    <col min="769" max="769" width="15.33203125" style="639" customWidth="1"/>
    <col min="770" max="770" width="15.5" style="639" customWidth="1"/>
    <col min="771" max="1019" width="10.6640625" style="639"/>
    <col min="1020" max="1020" width="7" style="639" customWidth="1"/>
    <col min="1021" max="1021" width="34.5" style="639" customWidth="1"/>
    <col min="1022" max="1022" width="11" style="639" customWidth="1"/>
    <col min="1023" max="1023" width="16.83203125" style="639" customWidth="1"/>
    <col min="1024" max="1024" width="17.1640625" style="639" customWidth="1"/>
    <col min="1025" max="1025" width="15.33203125" style="639" customWidth="1"/>
    <col min="1026" max="1026" width="15.5" style="639" customWidth="1"/>
    <col min="1027" max="1275" width="10.6640625" style="639"/>
    <col min="1276" max="1276" width="7" style="639" customWidth="1"/>
    <col min="1277" max="1277" width="34.5" style="639" customWidth="1"/>
    <col min="1278" max="1278" width="11" style="639" customWidth="1"/>
    <col min="1279" max="1279" width="16.83203125" style="639" customWidth="1"/>
    <col min="1280" max="1280" width="17.1640625" style="639" customWidth="1"/>
    <col min="1281" max="1281" width="15.33203125" style="639" customWidth="1"/>
    <col min="1282" max="1282" width="15.5" style="639" customWidth="1"/>
    <col min="1283" max="1531" width="10.6640625" style="639"/>
    <col min="1532" max="1532" width="7" style="639" customWidth="1"/>
    <col min="1533" max="1533" width="34.5" style="639" customWidth="1"/>
    <col min="1534" max="1534" width="11" style="639" customWidth="1"/>
    <col min="1535" max="1535" width="16.83203125" style="639" customWidth="1"/>
    <col min="1536" max="1536" width="17.1640625" style="639" customWidth="1"/>
    <col min="1537" max="1537" width="15.33203125" style="639" customWidth="1"/>
    <col min="1538" max="1538" width="15.5" style="639" customWidth="1"/>
    <col min="1539" max="1787" width="10.6640625" style="639"/>
    <col min="1788" max="1788" width="7" style="639" customWidth="1"/>
    <col min="1789" max="1789" width="34.5" style="639" customWidth="1"/>
    <col min="1790" max="1790" width="11" style="639" customWidth="1"/>
    <col min="1791" max="1791" width="16.83203125" style="639" customWidth="1"/>
    <col min="1792" max="1792" width="17.1640625" style="639" customWidth="1"/>
    <col min="1793" max="1793" width="15.33203125" style="639" customWidth="1"/>
    <col min="1794" max="1794" width="15.5" style="639" customWidth="1"/>
    <col min="1795" max="2043" width="10.6640625" style="639"/>
    <col min="2044" max="2044" width="7" style="639" customWidth="1"/>
    <col min="2045" max="2045" width="34.5" style="639" customWidth="1"/>
    <col min="2046" max="2046" width="11" style="639" customWidth="1"/>
    <col min="2047" max="2047" width="16.83203125" style="639" customWidth="1"/>
    <col min="2048" max="2048" width="17.1640625" style="639" customWidth="1"/>
    <col min="2049" max="2049" width="15.33203125" style="639" customWidth="1"/>
    <col min="2050" max="2050" width="15.5" style="639" customWidth="1"/>
    <col min="2051" max="2299" width="10.6640625" style="639"/>
    <col min="2300" max="2300" width="7" style="639" customWidth="1"/>
    <col min="2301" max="2301" width="34.5" style="639" customWidth="1"/>
    <col min="2302" max="2302" width="11" style="639" customWidth="1"/>
    <col min="2303" max="2303" width="16.83203125" style="639" customWidth="1"/>
    <col min="2304" max="2304" width="17.1640625" style="639" customWidth="1"/>
    <col min="2305" max="2305" width="15.33203125" style="639" customWidth="1"/>
    <col min="2306" max="2306" width="15.5" style="639" customWidth="1"/>
    <col min="2307" max="2555" width="10.6640625" style="639"/>
    <col min="2556" max="2556" width="7" style="639" customWidth="1"/>
    <col min="2557" max="2557" width="34.5" style="639" customWidth="1"/>
    <col min="2558" max="2558" width="11" style="639" customWidth="1"/>
    <col min="2559" max="2559" width="16.83203125" style="639" customWidth="1"/>
    <col min="2560" max="2560" width="17.1640625" style="639" customWidth="1"/>
    <col min="2561" max="2561" width="15.33203125" style="639" customWidth="1"/>
    <col min="2562" max="2562" width="15.5" style="639" customWidth="1"/>
    <col min="2563" max="2811" width="10.6640625" style="639"/>
    <col min="2812" max="2812" width="7" style="639" customWidth="1"/>
    <col min="2813" max="2813" width="34.5" style="639" customWidth="1"/>
    <col min="2814" max="2814" width="11" style="639" customWidth="1"/>
    <col min="2815" max="2815" width="16.83203125" style="639" customWidth="1"/>
    <col min="2816" max="2816" width="17.1640625" style="639" customWidth="1"/>
    <col min="2817" max="2817" width="15.33203125" style="639" customWidth="1"/>
    <col min="2818" max="2818" width="15.5" style="639" customWidth="1"/>
    <col min="2819" max="3067" width="10.6640625" style="639"/>
    <col min="3068" max="3068" width="7" style="639" customWidth="1"/>
    <col min="3069" max="3069" width="34.5" style="639" customWidth="1"/>
    <col min="3070" max="3070" width="11" style="639" customWidth="1"/>
    <col min="3071" max="3071" width="16.83203125" style="639" customWidth="1"/>
    <col min="3072" max="3072" width="17.1640625" style="639" customWidth="1"/>
    <col min="3073" max="3073" width="15.33203125" style="639" customWidth="1"/>
    <col min="3074" max="3074" width="15.5" style="639" customWidth="1"/>
    <col min="3075" max="3323" width="10.6640625" style="639"/>
    <col min="3324" max="3324" width="7" style="639" customWidth="1"/>
    <col min="3325" max="3325" width="34.5" style="639" customWidth="1"/>
    <col min="3326" max="3326" width="11" style="639" customWidth="1"/>
    <col min="3327" max="3327" width="16.83203125" style="639" customWidth="1"/>
    <col min="3328" max="3328" width="17.1640625" style="639" customWidth="1"/>
    <col min="3329" max="3329" width="15.33203125" style="639" customWidth="1"/>
    <col min="3330" max="3330" width="15.5" style="639" customWidth="1"/>
    <col min="3331" max="3579" width="10.6640625" style="639"/>
    <col min="3580" max="3580" width="7" style="639" customWidth="1"/>
    <col min="3581" max="3581" width="34.5" style="639" customWidth="1"/>
    <col min="3582" max="3582" width="11" style="639" customWidth="1"/>
    <col min="3583" max="3583" width="16.83203125" style="639" customWidth="1"/>
    <col min="3584" max="3584" width="17.1640625" style="639" customWidth="1"/>
    <col min="3585" max="3585" width="15.33203125" style="639" customWidth="1"/>
    <col min="3586" max="3586" width="15.5" style="639" customWidth="1"/>
    <col min="3587" max="3835" width="10.6640625" style="639"/>
    <col min="3836" max="3836" width="7" style="639" customWidth="1"/>
    <col min="3837" max="3837" width="34.5" style="639" customWidth="1"/>
    <col min="3838" max="3838" width="11" style="639" customWidth="1"/>
    <col min="3839" max="3839" width="16.83203125" style="639" customWidth="1"/>
    <col min="3840" max="3840" width="17.1640625" style="639" customWidth="1"/>
    <col min="3841" max="3841" width="15.33203125" style="639" customWidth="1"/>
    <col min="3842" max="3842" width="15.5" style="639" customWidth="1"/>
    <col min="3843" max="4091" width="10.6640625" style="639"/>
    <col min="4092" max="4092" width="7" style="639" customWidth="1"/>
    <col min="4093" max="4093" width="34.5" style="639" customWidth="1"/>
    <col min="4094" max="4094" width="11" style="639" customWidth="1"/>
    <col min="4095" max="4095" width="16.83203125" style="639" customWidth="1"/>
    <col min="4096" max="4096" width="17.1640625" style="639" customWidth="1"/>
    <col min="4097" max="4097" width="15.33203125" style="639" customWidth="1"/>
    <col min="4098" max="4098" width="15.5" style="639" customWidth="1"/>
    <col min="4099" max="4347" width="10.6640625" style="639"/>
    <col min="4348" max="4348" width="7" style="639" customWidth="1"/>
    <col min="4349" max="4349" width="34.5" style="639" customWidth="1"/>
    <col min="4350" max="4350" width="11" style="639" customWidth="1"/>
    <col min="4351" max="4351" width="16.83203125" style="639" customWidth="1"/>
    <col min="4352" max="4352" width="17.1640625" style="639" customWidth="1"/>
    <col min="4353" max="4353" width="15.33203125" style="639" customWidth="1"/>
    <col min="4354" max="4354" width="15.5" style="639" customWidth="1"/>
    <col min="4355" max="4603" width="10.6640625" style="639"/>
    <col min="4604" max="4604" width="7" style="639" customWidth="1"/>
    <col min="4605" max="4605" width="34.5" style="639" customWidth="1"/>
    <col min="4606" max="4606" width="11" style="639" customWidth="1"/>
    <col min="4607" max="4607" width="16.83203125" style="639" customWidth="1"/>
    <col min="4608" max="4608" width="17.1640625" style="639" customWidth="1"/>
    <col min="4609" max="4609" width="15.33203125" style="639" customWidth="1"/>
    <col min="4610" max="4610" width="15.5" style="639" customWidth="1"/>
    <col min="4611" max="4859" width="10.6640625" style="639"/>
    <col min="4860" max="4860" width="7" style="639" customWidth="1"/>
    <col min="4861" max="4861" width="34.5" style="639" customWidth="1"/>
    <col min="4862" max="4862" width="11" style="639" customWidth="1"/>
    <col min="4863" max="4863" width="16.83203125" style="639" customWidth="1"/>
    <col min="4864" max="4864" width="17.1640625" style="639" customWidth="1"/>
    <col min="4865" max="4865" width="15.33203125" style="639" customWidth="1"/>
    <col min="4866" max="4866" width="15.5" style="639" customWidth="1"/>
    <col min="4867" max="5115" width="10.6640625" style="639"/>
    <col min="5116" max="5116" width="7" style="639" customWidth="1"/>
    <col min="5117" max="5117" width="34.5" style="639" customWidth="1"/>
    <col min="5118" max="5118" width="11" style="639" customWidth="1"/>
    <col min="5119" max="5119" width="16.83203125" style="639" customWidth="1"/>
    <col min="5120" max="5120" width="17.1640625" style="639" customWidth="1"/>
    <col min="5121" max="5121" width="15.33203125" style="639" customWidth="1"/>
    <col min="5122" max="5122" width="15.5" style="639" customWidth="1"/>
    <col min="5123" max="5371" width="10.6640625" style="639"/>
    <col min="5372" max="5372" width="7" style="639" customWidth="1"/>
    <col min="5373" max="5373" width="34.5" style="639" customWidth="1"/>
    <col min="5374" max="5374" width="11" style="639" customWidth="1"/>
    <col min="5375" max="5375" width="16.83203125" style="639" customWidth="1"/>
    <col min="5376" max="5376" width="17.1640625" style="639" customWidth="1"/>
    <col min="5377" max="5377" width="15.33203125" style="639" customWidth="1"/>
    <col min="5378" max="5378" width="15.5" style="639" customWidth="1"/>
    <col min="5379" max="5627" width="10.6640625" style="639"/>
    <col min="5628" max="5628" width="7" style="639" customWidth="1"/>
    <col min="5629" max="5629" width="34.5" style="639" customWidth="1"/>
    <col min="5630" max="5630" width="11" style="639" customWidth="1"/>
    <col min="5631" max="5631" width="16.83203125" style="639" customWidth="1"/>
    <col min="5632" max="5632" width="17.1640625" style="639" customWidth="1"/>
    <col min="5633" max="5633" width="15.33203125" style="639" customWidth="1"/>
    <col min="5634" max="5634" width="15.5" style="639" customWidth="1"/>
    <col min="5635" max="5883" width="10.6640625" style="639"/>
    <col min="5884" max="5884" width="7" style="639" customWidth="1"/>
    <col min="5885" max="5885" width="34.5" style="639" customWidth="1"/>
    <col min="5886" max="5886" width="11" style="639" customWidth="1"/>
    <col min="5887" max="5887" width="16.83203125" style="639" customWidth="1"/>
    <col min="5888" max="5888" width="17.1640625" style="639" customWidth="1"/>
    <col min="5889" max="5889" width="15.33203125" style="639" customWidth="1"/>
    <col min="5890" max="5890" width="15.5" style="639" customWidth="1"/>
    <col min="5891" max="6139" width="10.6640625" style="639"/>
    <col min="6140" max="6140" width="7" style="639" customWidth="1"/>
    <col min="6141" max="6141" width="34.5" style="639" customWidth="1"/>
    <col min="6142" max="6142" width="11" style="639" customWidth="1"/>
    <col min="6143" max="6143" width="16.83203125" style="639" customWidth="1"/>
    <col min="6144" max="6144" width="17.1640625" style="639" customWidth="1"/>
    <col min="6145" max="6145" width="15.33203125" style="639" customWidth="1"/>
    <col min="6146" max="6146" width="15.5" style="639" customWidth="1"/>
    <col min="6147" max="6395" width="10.6640625" style="639"/>
    <col min="6396" max="6396" width="7" style="639" customWidth="1"/>
    <col min="6397" max="6397" width="34.5" style="639" customWidth="1"/>
    <col min="6398" max="6398" width="11" style="639" customWidth="1"/>
    <col min="6399" max="6399" width="16.83203125" style="639" customWidth="1"/>
    <col min="6400" max="6400" width="17.1640625" style="639" customWidth="1"/>
    <col min="6401" max="6401" width="15.33203125" style="639" customWidth="1"/>
    <col min="6402" max="6402" width="15.5" style="639" customWidth="1"/>
    <col min="6403" max="6651" width="10.6640625" style="639"/>
    <col min="6652" max="6652" width="7" style="639" customWidth="1"/>
    <col min="6653" max="6653" width="34.5" style="639" customWidth="1"/>
    <col min="6654" max="6654" width="11" style="639" customWidth="1"/>
    <col min="6655" max="6655" width="16.83203125" style="639" customWidth="1"/>
    <col min="6656" max="6656" width="17.1640625" style="639" customWidth="1"/>
    <col min="6657" max="6657" width="15.33203125" style="639" customWidth="1"/>
    <col min="6658" max="6658" width="15.5" style="639" customWidth="1"/>
    <col min="6659" max="6907" width="10.6640625" style="639"/>
    <col min="6908" max="6908" width="7" style="639" customWidth="1"/>
    <col min="6909" max="6909" width="34.5" style="639" customWidth="1"/>
    <col min="6910" max="6910" width="11" style="639" customWidth="1"/>
    <col min="6911" max="6911" width="16.83203125" style="639" customWidth="1"/>
    <col min="6912" max="6912" width="17.1640625" style="639" customWidth="1"/>
    <col min="6913" max="6913" width="15.33203125" style="639" customWidth="1"/>
    <col min="6914" max="6914" width="15.5" style="639" customWidth="1"/>
    <col min="6915" max="7163" width="10.6640625" style="639"/>
    <col min="7164" max="7164" width="7" style="639" customWidth="1"/>
    <col min="7165" max="7165" width="34.5" style="639" customWidth="1"/>
    <col min="7166" max="7166" width="11" style="639" customWidth="1"/>
    <col min="7167" max="7167" width="16.83203125" style="639" customWidth="1"/>
    <col min="7168" max="7168" width="17.1640625" style="639" customWidth="1"/>
    <col min="7169" max="7169" width="15.33203125" style="639" customWidth="1"/>
    <col min="7170" max="7170" width="15.5" style="639" customWidth="1"/>
    <col min="7171" max="7419" width="10.6640625" style="639"/>
    <col min="7420" max="7420" width="7" style="639" customWidth="1"/>
    <col min="7421" max="7421" width="34.5" style="639" customWidth="1"/>
    <col min="7422" max="7422" width="11" style="639" customWidth="1"/>
    <col min="7423" max="7423" width="16.83203125" style="639" customWidth="1"/>
    <col min="7424" max="7424" width="17.1640625" style="639" customWidth="1"/>
    <col min="7425" max="7425" width="15.33203125" style="639" customWidth="1"/>
    <col min="7426" max="7426" width="15.5" style="639" customWidth="1"/>
    <col min="7427" max="7675" width="10.6640625" style="639"/>
    <col min="7676" max="7676" width="7" style="639" customWidth="1"/>
    <col min="7677" max="7677" width="34.5" style="639" customWidth="1"/>
    <col min="7678" max="7678" width="11" style="639" customWidth="1"/>
    <col min="7679" max="7679" width="16.83203125" style="639" customWidth="1"/>
    <col min="7680" max="7680" width="17.1640625" style="639" customWidth="1"/>
    <col min="7681" max="7681" width="15.33203125" style="639" customWidth="1"/>
    <col min="7682" max="7682" width="15.5" style="639" customWidth="1"/>
    <col min="7683" max="7931" width="10.6640625" style="639"/>
    <col min="7932" max="7932" width="7" style="639" customWidth="1"/>
    <col min="7933" max="7933" width="34.5" style="639" customWidth="1"/>
    <col min="7934" max="7934" width="11" style="639" customWidth="1"/>
    <col min="7935" max="7935" width="16.83203125" style="639" customWidth="1"/>
    <col min="7936" max="7936" width="17.1640625" style="639" customWidth="1"/>
    <col min="7937" max="7937" width="15.33203125" style="639" customWidth="1"/>
    <col min="7938" max="7938" width="15.5" style="639" customWidth="1"/>
    <col min="7939" max="8187" width="10.6640625" style="639"/>
    <col min="8188" max="8188" width="7" style="639" customWidth="1"/>
    <col min="8189" max="8189" width="34.5" style="639" customWidth="1"/>
    <col min="8190" max="8190" width="11" style="639" customWidth="1"/>
    <col min="8191" max="8191" width="16.83203125" style="639" customWidth="1"/>
    <col min="8192" max="8192" width="17.1640625" style="639" customWidth="1"/>
    <col min="8193" max="8193" width="15.33203125" style="639" customWidth="1"/>
    <col min="8194" max="8194" width="15.5" style="639" customWidth="1"/>
    <col min="8195" max="8443" width="10.6640625" style="639"/>
    <col min="8444" max="8444" width="7" style="639" customWidth="1"/>
    <col min="8445" max="8445" width="34.5" style="639" customWidth="1"/>
    <col min="8446" max="8446" width="11" style="639" customWidth="1"/>
    <col min="8447" max="8447" width="16.83203125" style="639" customWidth="1"/>
    <col min="8448" max="8448" width="17.1640625" style="639" customWidth="1"/>
    <col min="8449" max="8449" width="15.33203125" style="639" customWidth="1"/>
    <col min="8450" max="8450" width="15.5" style="639" customWidth="1"/>
    <col min="8451" max="8699" width="10.6640625" style="639"/>
    <col min="8700" max="8700" width="7" style="639" customWidth="1"/>
    <col min="8701" max="8701" width="34.5" style="639" customWidth="1"/>
    <col min="8702" max="8702" width="11" style="639" customWidth="1"/>
    <col min="8703" max="8703" width="16.83203125" style="639" customWidth="1"/>
    <col min="8704" max="8704" width="17.1640625" style="639" customWidth="1"/>
    <col min="8705" max="8705" width="15.33203125" style="639" customWidth="1"/>
    <col min="8706" max="8706" width="15.5" style="639" customWidth="1"/>
    <col min="8707" max="8955" width="10.6640625" style="639"/>
    <col min="8956" max="8956" width="7" style="639" customWidth="1"/>
    <col min="8957" max="8957" width="34.5" style="639" customWidth="1"/>
    <col min="8958" max="8958" width="11" style="639" customWidth="1"/>
    <col min="8959" max="8959" width="16.83203125" style="639" customWidth="1"/>
    <col min="8960" max="8960" width="17.1640625" style="639" customWidth="1"/>
    <col min="8961" max="8961" width="15.33203125" style="639" customWidth="1"/>
    <col min="8962" max="8962" width="15.5" style="639" customWidth="1"/>
    <col min="8963" max="9211" width="10.6640625" style="639"/>
    <col min="9212" max="9212" width="7" style="639" customWidth="1"/>
    <col min="9213" max="9213" width="34.5" style="639" customWidth="1"/>
    <col min="9214" max="9214" width="11" style="639" customWidth="1"/>
    <col min="9215" max="9215" width="16.83203125" style="639" customWidth="1"/>
    <col min="9216" max="9216" width="17.1640625" style="639" customWidth="1"/>
    <col min="9217" max="9217" width="15.33203125" style="639" customWidth="1"/>
    <col min="9218" max="9218" width="15.5" style="639" customWidth="1"/>
    <col min="9219" max="9467" width="10.6640625" style="639"/>
    <col min="9468" max="9468" width="7" style="639" customWidth="1"/>
    <col min="9469" max="9469" width="34.5" style="639" customWidth="1"/>
    <col min="9470" max="9470" width="11" style="639" customWidth="1"/>
    <col min="9471" max="9471" width="16.83203125" style="639" customWidth="1"/>
    <col min="9472" max="9472" width="17.1640625" style="639" customWidth="1"/>
    <col min="9473" max="9473" width="15.33203125" style="639" customWidth="1"/>
    <col min="9474" max="9474" width="15.5" style="639" customWidth="1"/>
    <col min="9475" max="9723" width="10.6640625" style="639"/>
    <col min="9724" max="9724" width="7" style="639" customWidth="1"/>
    <col min="9725" max="9725" width="34.5" style="639" customWidth="1"/>
    <col min="9726" max="9726" width="11" style="639" customWidth="1"/>
    <col min="9727" max="9727" width="16.83203125" style="639" customWidth="1"/>
    <col min="9728" max="9728" width="17.1640625" style="639" customWidth="1"/>
    <col min="9729" max="9729" width="15.33203125" style="639" customWidth="1"/>
    <col min="9730" max="9730" width="15.5" style="639" customWidth="1"/>
    <col min="9731" max="9979" width="10.6640625" style="639"/>
    <col min="9980" max="9980" width="7" style="639" customWidth="1"/>
    <col min="9981" max="9981" width="34.5" style="639" customWidth="1"/>
    <col min="9982" max="9982" width="11" style="639" customWidth="1"/>
    <col min="9983" max="9983" width="16.83203125" style="639" customWidth="1"/>
    <col min="9984" max="9984" width="17.1640625" style="639" customWidth="1"/>
    <col min="9985" max="9985" width="15.33203125" style="639" customWidth="1"/>
    <col min="9986" max="9986" width="15.5" style="639" customWidth="1"/>
    <col min="9987" max="10235" width="10.6640625" style="639"/>
    <col min="10236" max="10236" width="7" style="639" customWidth="1"/>
    <col min="10237" max="10237" width="34.5" style="639" customWidth="1"/>
    <col min="10238" max="10238" width="11" style="639" customWidth="1"/>
    <col min="10239" max="10239" width="16.83203125" style="639" customWidth="1"/>
    <col min="10240" max="10240" width="17.1640625" style="639" customWidth="1"/>
    <col min="10241" max="10241" width="15.33203125" style="639" customWidth="1"/>
    <col min="10242" max="10242" width="15.5" style="639" customWidth="1"/>
    <col min="10243" max="10491" width="10.6640625" style="639"/>
    <col min="10492" max="10492" width="7" style="639" customWidth="1"/>
    <col min="10493" max="10493" width="34.5" style="639" customWidth="1"/>
    <col min="10494" max="10494" width="11" style="639" customWidth="1"/>
    <col min="10495" max="10495" width="16.83203125" style="639" customWidth="1"/>
    <col min="10496" max="10496" width="17.1640625" style="639" customWidth="1"/>
    <col min="10497" max="10497" width="15.33203125" style="639" customWidth="1"/>
    <col min="10498" max="10498" width="15.5" style="639" customWidth="1"/>
    <col min="10499" max="10747" width="10.6640625" style="639"/>
    <col min="10748" max="10748" width="7" style="639" customWidth="1"/>
    <col min="10749" max="10749" width="34.5" style="639" customWidth="1"/>
    <col min="10750" max="10750" width="11" style="639" customWidth="1"/>
    <col min="10751" max="10751" width="16.83203125" style="639" customWidth="1"/>
    <col min="10752" max="10752" width="17.1640625" style="639" customWidth="1"/>
    <col min="10753" max="10753" width="15.33203125" style="639" customWidth="1"/>
    <col min="10754" max="10754" width="15.5" style="639" customWidth="1"/>
    <col min="10755" max="11003" width="10.6640625" style="639"/>
    <col min="11004" max="11004" width="7" style="639" customWidth="1"/>
    <col min="11005" max="11005" width="34.5" style="639" customWidth="1"/>
    <col min="11006" max="11006" width="11" style="639" customWidth="1"/>
    <col min="11007" max="11007" width="16.83203125" style="639" customWidth="1"/>
    <col min="11008" max="11008" width="17.1640625" style="639" customWidth="1"/>
    <col min="11009" max="11009" width="15.33203125" style="639" customWidth="1"/>
    <col min="11010" max="11010" width="15.5" style="639" customWidth="1"/>
    <col min="11011" max="11259" width="10.6640625" style="639"/>
    <col min="11260" max="11260" width="7" style="639" customWidth="1"/>
    <col min="11261" max="11261" width="34.5" style="639" customWidth="1"/>
    <col min="11262" max="11262" width="11" style="639" customWidth="1"/>
    <col min="11263" max="11263" width="16.83203125" style="639" customWidth="1"/>
    <col min="11264" max="11264" width="17.1640625" style="639" customWidth="1"/>
    <col min="11265" max="11265" width="15.33203125" style="639" customWidth="1"/>
    <col min="11266" max="11266" width="15.5" style="639" customWidth="1"/>
    <col min="11267" max="11515" width="10.6640625" style="639"/>
    <col min="11516" max="11516" width="7" style="639" customWidth="1"/>
    <col min="11517" max="11517" width="34.5" style="639" customWidth="1"/>
    <col min="11518" max="11518" width="11" style="639" customWidth="1"/>
    <col min="11519" max="11519" width="16.83203125" style="639" customWidth="1"/>
    <col min="11520" max="11520" width="17.1640625" style="639" customWidth="1"/>
    <col min="11521" max="11521" width="15.33203125" style="639" customWidth="1"/>
    <col min="11522" max="11522" width="15.5" style="639" customWidth="1"/>
    <col min="11523" max="11771" width="10.6640625" style="639"/>
    <col min="11772" max="11772" width="7" style="639" customWidth="1"/>
    <col min="11773" max="11773" width="34.5" style="639" customWidth="1"/>
    <col min="11774" max="11774" width="11" style="639" customWidth="1"/>
    <col min="11775" max="11775" width="16.83203125" style="639" customWidth="1"/>
    <col min="11776" max="11776" width="17.1640625" style="639" customWidth="1"/>
    <col min="11777" max="11777" width="15.33203125" style="639" customWidth="1"/>
    <col min="11778" max="11778" width="15.5" style="639" customWidth="1"/>
    <col min="11779" max="12027" width="10.6640625" style="639"/>
    <col min="12028" max="12028" width="7" style="639" customWidth="1"/>
    <col min="12029" max="12029" width="34.5" style="639" customWidth="1"/>
    <col min="12030" max="12030" width="11" style="639" customWidth="1"/>
    <col min="12031" max="12031" width="16.83203125" style="639" customWidth="1"/>
    <col min="12032" max="12032" width="17.1640625" style="639" customWidth="1"/>
    <col min="12033" max="12033" width="15.33203125" style="639" customWidth="1"/>
    <col min="12034" max="12034" width="15.5" style="639" customWidth="1"/>
    <col min="12035" max="12283" width="10.6640625" style="639"/>
    <col min="12284" max="12284" width="7" style="639" customWidth="1"/>
    <col min="12285" max="12285" width="34.5" style="639" customWidth="1"/>
    <col min="12286" max="12286" width="11" style="639" customWidth="1"/>
    <col min="12287" max="12287" width="16.83203125" style="639" customWidth="1"/>
    <col min="12288" max="12288" width="17.1640625" style="639" customWidth="1"/>
    <col min="12289" max="12289" width="15.33203125" style="639" customWidth="1"/>
    <col min="12290" max="12290" width="15.5" style="639" customWidth="1"/>
    <col min="12291" max="12539" width="10.6640625" style="639"/>
    <col min="12540" max="12540" width="7" style="639" customWidth="1"/>
    <col min="12541" max="12541" width="34.5" style="639" customWidth="1"/>
    <col min="12542" max="12542" width="11" style="639" customWidth="1"/>
    <col min="12543" max="12543" width="16.83203125" style="639" customWidth="1"/>
    <col min="12544" max="12544" width="17.1640625" style="639" customWidth="1"/>
    <col min="12545" max="12545" width="15.33203125" style="639" customWidth="1"/>
    <col min="12546" max="12546" width="15.5" style="639" customWidth="1"/>
    <col min="12547" max="12795" width="10.6640625" style="639"/>
    <col min="12796" max="12796" width="7" style="639" customWidth="1"/>
    <col min="12797" max="12797" width="34.5" style="639" customWidth="1"/>
    <col min="12798" max="12798" width="11" style="639" customWidth="1"/>
    <col min="12799" max="12799" width="16.83203125" style="639" customWidth="1"/>
    <col min="12800" max="12800" width="17.1640625" style="639" customWidth="1"/>
    <col min="12801" max="12801" width="15.33203125" style="639" customWidth="1"/>
    <col min="12802" max="12802" width="15.5" style="639" customWidth="1"/>
    <col min="12803" max="13051" width="10.6640625" style="639"/>
    <col min="13052" max="13052" width="7" style="639" customWidth="1"/>
    <col min="13053" max="13053" width="34.5" style="639" customWidth="1"/>
    <col min="13054" max="13054" width="11" style="639" customWidth="1"/>
    <col min="13055" max="13055" width="16.83203125" style="639" customWidth="1"/>
    <col min="13056" max="13056" width="17.1640625" style="639" customWidth="1"/>
    <col min="13057" max="13057" width="15.33203125" style="639" customWidth="1"/>
    <col min="13058" max="13058" width="15.5" style="639" customWidth="1"/>
    <col min="13059" max="13307" width="10.6640625" style="639"/>
    <col min="13308" max="13308" width="7" style="639" customWidth="1"/>
    <col min="13309" max="13309" width="34.5" style="639" customWidth="1"/>
    <col min="13310" max="13310" width="11" style="639" customWidth="1"/>
    <col min="13311" max="13311" width="16.83203125" style="639" customWidth="1"/>
    <col min="13312" max="13312" width="17.1640625" style="639" customWidth="1"/>
    <col min="13313" max="13313" width="15.33203125" style="639" customWidth="1"/>
    <col min="13314" max="13314" width="15.5" style="639" customWidth="1"/>
    <col min="13315" max="13563" width="10.6640625" style="639"/>
    <col min="13564" max="13564" width="7" style="639" customWidth="1"/>
    <col min="13565" max="13565" width="34.5" style="639" customWidth="1"/>
    <col min="13566" max="13566" width="11" style="639" customWidth="1"/>
    <col min="13567" max="13567" width="16.83203125" style="639" customWidth="1"/>
    <col min="13568" max="13568" width="17.1640625" style="639" customWidth="1"/>
    <col min="13569" max="13569" width="15.33203125" style="639" customWidth="1"/>
    <col min="13570" max="13570" width="15.5" style="639" customWidth="1"/>
    <col min="13571" max="13819" width="10.6640625" style="639"/>
    <col min="13820" max="13820" width="7" style="639" customWidth="1"/>
    <col min="13821" max="13821" width="34.5" style="639" customWidth="1"/>
    <col min="13822" max="13822" width="11" style="639" customWidth="1"/>
    <col min="13823" max="13823" width="16.83203125" style="639" customWidth="1"/>
    <col min="13824" max="13824" width="17.1640625" style="639" customWidth="1"/>
    <col min="13825" max="13825" width="15.33203125" style="639" customWidth="1"/>
    <col min="13826" max="13826" width="15.5" style="639" customWidth="1"/>
    <col min="13827" max="14075" width="10.6640625" style="639"/>
    <col min="14076" max="14076" width="7" style="639" customWidth="1"/>
    <col min="14077" max="14077" width="34.5" style="639" customWidth="1"/>
    <col min="14078" max="14078" width="11" style="639" customWidth="1"/>
    <col min="14079" max="14079" width="16.83203125" style="639" customWidth="1"/>
    <col min="14080" max="14080" width="17.1640625" style="639" customWidth="1"/>
    <col min="14081" max="14081" width="15.33203125" style="639" customWidth="1"/>
    <col min="14082" max="14082" width="15.5" style="639" customWidth="1"/>
    <col min="14083" max="14331" width="10.6640625" style="639"/>
    <col min="14332" max="14332" width="7" style="639" customWidth="1"/>
    <col min="14333" max="14333" width="34.5" style="639" customWidth="1"/>
    <col min="14334" max="14334" width="11" style="639" customWidth="1"/>
    <col min="14335" max="14335" width="16.83203125" style="639" customWidth="1"/>
    <col min="14336" max="14336" width="17.1640625" style="639" customWidth="1"/>
    <col min="14337" max="14337" width="15.33203125" style="639" customWidth="1"/>
    <col min="14338" max="14338" width="15.5" style="639" customWidth="1"/>
    <col min="14339" max="14587" width="10.6640625" style="639"/>
    <col min="14588" max="14588" width="7" style="639" customWidth="1"/>
    <col min="14589" max="14589" width="34.5" style="639" customWidth="1"/>
    <col min="14590" max="14590" width="11" style="639" customWidth="1"/>
    <col min="14591" max="14591" width="16.83203125" style="639" customWidth="1"/>
    <col min="14592" max="14592" width="17.1640625" style="639" customWidth="1"/>
    <col min="14593" max="14593" width="15.33203125" style="639" customWidth="1"/>
    <col min="14594" max="14594" width="15.5" style="639" customWidth="1"/>
    <col min="14595" max="14843" width="10.6640625" style="639"/>
    <col min="14844" max="14844" width="7" style="639" customWidth="1"/>
    <col min="14845" max="14845" width="34.5" style="639" customWidth="1"/>
    <col min="14846" max="14846" width="11" style="639" customWidth="1"/>
    <col min="14847" max="14847" width="16.83203125" style="639" customWidth="1"/>
    <col min="14848" max="14848" width="17.1640625" style="639" customWidth="1"/>
    <col min="14849" max="14849" width="15.33203125" style="639" customWidth="1"/>
    <col min="14850" max="14850" width="15.5" style="639" customWidth="1"/>
    <col min="14851" max="15099" width="10.6640625" style="639"/>
    <col min="15100" max="15100" width="7" style="639" customWidth="1"/>
    <col min="15101" max="15101" width="34.5" style="639" customWidth="1"/>
    <col min="15102" max="15102" width="11" style="639" customWidth="1"/>
    <col min="15103" max="15103" width="16.83203125" style="639" customWidth="1"/>
    <col min="15104" max="15104" width="17.1640625" style="639" customWidth="1"/>
    <col min="15105" max="15105" width="15.33203125" style="639" customWidth="1"/>
    <col min="15106" max="15106" width="15.5" style="639" customWidth="1"/>
    <col min="15107" max="15355" width="10.6640625" style="639"/>
    <col min="15356" max="15356" width="7" style="639" customWidth="1"/>
    <col min="15357" max="15357" width="34.5" style="639" customWidth="1"/>
    <col min="15358" max="15358" width="11" style="639" customWidth="1"/>
    <col min="15359" max="15359" width="16.83203125" style="639" customWidth="1"/>
    <col min="15360" max="15360" width="17.1640625" style="639" customWidth="1"/>
    <col min="15361" max="15361" width="15.33203125" style="639" customWidth="1"/>
    <col min="15362" max="15362" width="15.5" style="639" customWidth="1"/>
    <col min="15363" max="15611" width="10.6640625" style="639"/>
    <col min="15612" max="15612" width="7" style="639" customWidth="1"/>
    <col min="15613" max="15613" width="34.5" style="639" customWidth="1"/>
    <col min="15614" max="15614" width="11" style="639" customWidth="1"/>
    <col min="15615" max="15615" width="16.83203125" style="639" customWidth="1"/>
    <col min="15616" max="15616" width="17.1640625" style="639" customWidth="1"/>
    <col min="15617" max="15617" width="15.33203125" style="639" customWidth="1"/>
    <col min="15618" max="15618" width="15.5" style="639" customWidth="1"/>
    <col min="15619" max="15867" width="10.6640625" style="639"/>
    <col min="15868" max="15868" width="7" style="639" customWidth="1"/>
    <col min="15869" max="15869" width="34.5" style="639" customWidth="1"/>
    <col min="15870" max="15870" width="11" style="639" customWidth="1"/>
    <col min="15871" max="15871" width="16.83203125" style="639" customWidth="1"/>
    <col min="15872" max="15872" width="17.1640625" style="639" customWidth="1"/>
    <col min="15873" max="15873" width="15.33203125" style="639" customWidth="1"/>
    <col min="15874" max="15874" width="15.5" style="639" customWidth="1"/>
    <col min="15875" max="16123" width="10.6640625" style="639"/>
    <col min="16124" max="16124" width="7" style="639" customWidth="1"/>
    <col min="16125" max="16125" width="34.5" style="639" customWidth="1"/>
    <col min="16126" max="16126" width="11" style="639" customWidth="1"/>
    <col min="16127" max="16127" width="16.83203125" style="639" customWidth="1"/>
    <col min="16128" max="16128" width="17.1640625" style="639" customWidth="1"/>
    <col min="16129" max="16129" width="15.33203125" style="639" customWidth="1"/>
    <col min="16130" max="16130" width="15.5" style="639" customWidth="1"/>
    <col min="16131" max="16384" width="10.6640625" style="639"/>
  </cols>
  <sheetData>
    <row r="1" spans="1:6" ht="40.5" customHeight="1">
      <c r="A1" s="1212" t="s">
        <v>707</v>
      </c>
      <c r="B1" s="1212"/>
      <c r="C1" s="1212"/>
      <c r="D1" s="1212"/>
      <c r="E1" s="1212"/>
      <c r="F1" s="1212"/>
    </row>
    <row r="2" spans="1:6" ht="12.75" customHeight="1">
      <c r="A2" s="1213" t="s">
        <v>1</v>
      </c>
      <c r="B2" s="1213"/>
      <c r="C2" s="1213"/>
      <c r="D2" s="1213"/>
      <c r="E2" s="1213"/>
      <c r="F2" s="1213"/>
    </row>
    <row r="3" spans="1:6" s="640" customFormat="1" ht="33.75" customHeight="1">
      <c r="A3" s="643" t="s">
        <v>520</v>
      </c>
      <c r="B3" s="644" t="s">
        <v>598</v>
      </c>
      <c r="C3" s="644" t="s">
        <v>529</v>
      </c>
      <c r="D3" s="1026" t="s">
        <v>731</v>
      </c>
      <c r="E3" s="1026" t="s">
        <v>740</v>
      </c>
      <c r="F3" s="1027" t="s">
        <v>730</v>
      </c>
    </row>
    <row r="4" spans="1:6" s="641" customFormat="1" ht="18.75" customHeight="1">
      <c r="A4" s="645" t="s">
        <v>9</v>
      </c>
      <c r="B4" s="646" t="s">
        <v>640</v>
      </c>
      <c r="C4" s="1028">
        <v>1600000</v>
      </c>
      <c r="D4" s="1029">
        <v>0</v>
      </c>
      <c r="E4" s="1029"/>
      <c r="F4" s="878">
        <v>1600000</v>
      </c>
    </row>
    <row r="5" spans="1:6" s="641" customFormat="1" ht="18.75" customHeight="1">
      <c r="A5" s="647" t="s">
        <v>12</v>
      </c>
      <c r="B5" s="765" t="s">
        <v>745</v>
      </c>
      <c r="C5" s="1030"/>
      <c r="D5" s="1031"/>
      <c r="E5" s="1031">
        <v>522450</v>
      </c>
      <c r="F5" s="879">
        <f>SUM(E5)</f>
        <v>522450</v>
      </c>
    </row>
    <row r="6" spans="1:6" s="641" customFormat="1" ht="18.75" customHeight="1">
      <c r="A6" s="647" t="s">
        <v>15</v>
      </c>
      <c r="B6" s="648"/>
      <c r="C6" s="1030"/>
      <c r="D6" s="1031"/>
      <c r="E6" s="1031"/>
      <c r="F6" s="879"/>
    </row>
    <row r="7" spans="1:6" s="641" customFormat="1" ht="18.75" customHeight="1">
      <c r="A7" s="647" t="s">
        <v>18</v>
      </c>
      <c r="B7" s="648"/>
      <c r="C7" s="1030"/>
      <c r="D7" s="1031"/>
      <c r="E7" s="1031"/>
      <c r="F7" s="879"/>
    </row>
    <row r="8" spans="1:6" s="641" customFormat="1" ht="18.75" customHeight="1">
      <c r="A8" s="647" t="s">
        <v>21</v>
      </c>
      <c r="B8" s="648"/>
      <c r="C8" s="1030"/>
      <c r="D8" s="1031"/>
      <c r="E8" s="1031"/>
      <c r="F8" s="879"/>
    </row>
    <row r="9" spans="1:6" s="641" customFormat="1" ht="18.75" customHeight="1">
      <c r="A9" s="647" t="s">
        <v>24</v>
      </c>
      <c r="B9" s="648"/>
      <c r="C9" s="1030"/>
      <c r="D9" s="1031"/>
      <c r="E9" s="1031"/>
      <c r="F9" s="879"/>
    </row>
    <row r="10" spans="1:6" s="641" customFormat="1" ht="18.75" customHeight="1">
      <c r="A10" s="649" t="s">
        <v>27</v>
      </c>
      <c r="B10" s="650"/>
      <c r="C10" s="1032"/>
      <c r="D10" s="1033"/>
      <c r="E10" s="1033"/>
      <c r="F10" s="880"/>
    </row>
    <row r="11" spans="1:6" s="638" customFormat="1" ht="18.75" customHeight="1">
      <c r="A11" s="651"/>
      <c r="B11" s="652" t="s">
        <v>506</v>
      </c>
      <c r="C11" s="1034">
        <f>SUM(C4:C10)</f>
        <v>1600000</v>
      </c>
      <c r="D11" s="1035">
        <v>0</v>
      </c>
      <c r="E11" s="1035">
        <f>SUM(E5)</f>
        <v>522450</v>
      </c>
      <c r="F11" s="1036">
        <f>SUM(C11:E11)</f>
        <v>2122450</v>
      </c>
    </row>
    <row r="12" spans="1:6" s="638" customFormat="1">
      <c r="A12" s="642"/>
      <c r="B12" s="642"/>
      <c r="C12" s="637"/>
    </row>
    <row r="13" spans="1:6" s="638" customFormat="1" ht="12.75" customHeight="1">
      <c r="A13" s="725"/>
      <c r="B13" s="726"/>
      <c r="C13" s="726"/>
    </row>
    <row r="14" spans="1:6" s="638" customFormat="1">
      <c r="A14" s="726"/>
      <c r="B14" s="726"/>
      <c r="C14" s="726"/>
    </row>
    <row r="15" spans="1:6" s="638" customFormat="1">
      <c r="A15" s="726"/>
      <c r="B15" s="726"/>
      <c r="C15" s="726"/>
    </row>
    <row r="16" spans="1:6" s="638" customFormat="1">
      <c r="A16" s="727"/>
      <c r="B16" s="727"/>
      <c r="C16" s="728"/>
    </row>
    <row r="17" spans="1:3" ht="20.25" customHeight="1">
      <c r="A17" s="729"/>
      <c r="B17" s="729"/>
      <c r="C17" s="729"/>
    </row>
    <row r="18" spans="1:3" ht="18" customHeight="1">
      <c r="A18" s="719"/>
      <c r="B18" s="720"/>
      <c r="C18" s="721"/>
    </row>
    <row r="19" spans="1:3" ht="18" customHeight="1">
      <c r="A19" s="719"/>
      <c r="B19" s="720"/>
      <c r="C19" s="721"/>
    </row>
    <row r="20" spans="1:3" ht="18" customHeight="1">
      <c r="A20" s="722"/>
      <c r="B20" s="723"/>
      <c r="C20" s="724"/>
    </row>
  </sheetData>
  <mergeCells count="2">
    <mergeCell ref="A1:F1"/>
    <mergeCell ref="A2:F2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5" orientation="portrait" r:id="rId1"/>
  <headerFooter>
    <oddHeader>&amp;R&amp;"Times New Roman CE,Félkövér dőlt"&amp;11 6. melléklet az ./2020. (.)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8"/>
  <sheetViews>
    <sheetView topLeftCell="A16" zoomScale="80" zoomScaleNormal="80" workbookViewId="0">
      <selection activeCell="C3" sqref="C2:C3"/>
    </sheetView>
  </sheetViews>
  <sheetFormatPr defaultColWidth="9.33203125" defaultRowHeight="15.75"/>
  <cols>
    <col min="1" max="1" width="41.1640625" style="198" customWidth="1"/>
    <col min="2" max="8" width="17" style="198" customWidth="1"/>
    <col min="9" max="9" width="16" style="198" customWidth="1"/>
    <col min="10" max="10" width="17" style="198" customWidth="1"/>
    <col min="11" max="11" width="12.83203125" style="198" customWidth="1"/>
    <col min="12" max="12" width="13.6640625" style="198" customWidth="1"/>
    <col min="13" max="14" width="12" style="198" customWidth="1"/>
    <col min="15" max="16384" width="9.33203125" style="198"/>
  </cols>
  <sheetData>
    <row r="1" spans="1:17" ht="57.75" customHeight="1">
      <c r="A1" s="1214" t="s">
        <v>708</v>
      </c>
      <c r="B1" s="1214"/>
      <c r="C1" s="1214"/>
      <c r="D1" s="1214"/>
      <c r="E1" s="1214"/>
      <c r="F1" s="1214"/>
      <c r="G1" s="1214"/>
      <c r="H1" s="1214"/>
      <c r="I1" s="1214"/>
      <c r="J1" s="1214"/>
      <c r="K1" s="210"/>
      <c r="L1" s="210"/>
      <c r="M1" s="210"/>
      <c r="N1" s="210"/>
    </row>
    <row r="2" spans="1:17" ht="20.2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215"/>
      <c r="N2" s="1215"/>
      <c r="O2" s="199"/>
    </row>
    <row r="3" spans="1:17" ht="22.5" customHeight="1">
      <c r="A3" s="206"/>
      <c r="B3" s="203"/>
      <c r="C3" s="203"/>
      <c r="D3" s="203"/>
      <c r="E3" s="203"/>
      <c r="F3" s="203"/>
      <c r="G3" s="203"/>
      <c r="H3" s="203"/>
      <c r="I3" s="203"/>
      <c r="J3" s="211" t="s">
        <v>1</v>
      </c>
      <c r="K3" s="203"/>
      <c r="L3" s="207"/>
      <c r="M3" s="207"/>
      <c r="N3" s="207"/>
      <c r="O3" s="199"/>
      <c r="P3" s="199"/>
      <c r="Q3" s="199"/>
    </row>
    <row r="4" spans="1:17" ht="22.5" customHeight="1">
      <c r="A4" s="1216" t="s">
        <v>267</v>
      </c>
      <c r="B4" s="1218" t="s">
        <v>406</v>
      </c>
      <c r="C4" s="1218"/>
      <c r="D4" s="1218"/>
      <c r="E4" s="1218"/>
      <c r="F4" s="1218" t="s">
        <v>403</v>
      </c>
      <c r="G4" s="1219"/>
      <c r="H4" s="1220" t="s">
        <v>407</v>
      </c>
      <c r="I4" s="1221"/>
      <c r="J4" s="1222" t="s">
        <v>402</v>
      </c>
      <c r="K4" s="203"/>
      <c r="L4" s="204"/>
      <c r="M4" s="204"/>
      <c r="N4" s="207"/>
      <c r="O4" s="199"/>
      <c r="P4" s="199"/>
      <c r="Q4" s="199"/>
    </row>
    <row r="5" spans="1:17" ht="62.25" customHeight="1">
      <c r="A5" s="1217"/>
      <c r="B5" s="208" t="s">
        <v>408</v>
      </c>
      <c r="C5" s="208" t="s">
        <v>404</v>
      </c>
      <c r="D5" s="209" t="s">
        <v>409</v>
      </c>
      <c r="E5" s="208" t="s">
        <v>404</v>
      </c>
      <c r="F5" s="209" t="s">
        <v>403</v>
      </c>
      <c r="G5" s="208" t="s">
        <v>404</v>
      </c>
      <c r="H5" s="208" t="s">
        <v>410</v>
      </c>
      <c r="I5" s="208" t="s">
        <v>404</v>
      </c>
      <c r="J5" s="1223"/>
      <c r="K5" s="205"/>
      <c r="L5" s="205"/>
      <c r="M5" s="205"/>
      <c r="N5" s="207"/>
      <c r="O5" s="199"/>
      <c r="P5" s="199"/>
      <c r="Q5" s="199"/>
    </row>
    <row r="6" spans="1:17" ht="27" customHeight="1">
      <c r="A6" s="1040" t="s">
        <v>626</v>
      </c>
      <c r="B6" s="1041">
        <v>10862500</v>
      </c>
      <c r="C6" s="937">
        <f>B6/J6</f>
        <v>0.6037225658461931</v>
      </c>
      <c r="D6" s="1041">
        <v>0</v>
      </c>
      <c r="E6" s="937"/>
      <c r="F6" s="1041">
        <v>0</v>
      </c>
      <c r="G6" s="937"/>
      <c r="H6" s="1041">
        <v>7130036</v>
      </c>
      <c r="I6" s="937">
        <f>H6/J6</f>
        <v>0.3962774341538069</v>
      </c>
      <c r="J6" s="1042">
        <f>B6+D6+F6+H6</f>
        <v>17992536</v>
      </c>
    </row>
    <row r="7" spans="1:17" s="820" customFormat="1" ht="27" customHeight="1">
      <c r="A7" s="758" t="s">
        <v>731</v>
      </c>
      <c r="B7" s="938"/>
      <c r="C7" s="937"/>
      <c r="D7" s="938"/>
      <c r="E7" s="939"/>
      <c r="F7" s="938">
        <v>163808</v>
      </c>
      <c r="G7" s="939">
        <f t="shared" ref="G7:G9" si="0">F7/J7</f>
        <v>1</v>
      </c>
      <c r="H7" s="938"/>
      <c r="I7" s="937"/>
      <c r="J7" s="940">
        <f>B7+D7+F7+H7</f>
        <v>163808</v>
      </c>
    </row>
    <row r="8" spans="1:17" s="820" customFormat="1" ht="27" customHeight="1">
      <c r="A8" s="758" t="s">
        <v>740</v>
      </c>
      <c r="B8" s="1037"/>
      <c r="C8" s="937"/>
      <c r="D8" s="1037"/>
      <c r="E8" s="1038"/>
      <c r="F8" s="1037"/>
      <c r="G8" s="939"/>
      <c r="H8" s="1037"/>
      <c r="I8" s="937"/>
      <c r="J8" s="1039"/>
    </row>
    <row r="9" spans="1:17" s="820" customFormat="1" ht="27" customHeight="1">
      <c r="A9" s="758" t="s">
        <v>730</v>
      </c>
      <c r="B9" s="1043">
        <f>SUM(B6:B8)</f>
        <v>10862500</v>
      </c>
      <c r="C9" s="937">
        <f t="shared" ref="C9" si="1">B9/J9</f>
        <v>0.59827573216281871</v>
      </c>
      <c r="D9" s="1043">
        <f t="shared" ref="D9:H9" si="2">SUM(D6:D8)</f>
        <v>0</v>
      </c>
      <c r="E9" s="1043"/>
      <c r="F9" s="1043">
        <f t="shared" si="2"/>
        <v>163808</v>
      </c>
      <c r="G9" s="939">
        <f t="shared" si="0"/>
        <v>9.0220806567665821E-3</v>
      </c>
      <c r="H9" s="1043">
        <f t="shared" si="2"/>
        <v>7130036</v>
      </c>
      <c r="I9" s="937">
        <f t="shared" ref="I9" si="3">H9/J9</f>
        <v>0.39270218718041472</v>
      </c>
      <c r="J9" s="1044">
        <f>SUM(J6:J8)</f>
        <v>18156344</v>
      </c>
    </row>
    <row r="10" spans="1:17" ht="40.5" customHeight="1">
      <c r="A10" s="202" t="s">
        <v>411</v>
      </c>
      <c r="B10" s="200">
        <f>SUM(B6:B6)</f>
        <v>10862500</v>
      </c>
      <c r="C10" s="200"/>
      <c r="D10" s="200">
        <f t="shared" ref="D10:H10" si="4">SUM(D6:D6)</f>
        <v>0</v>
      </c>
      <c r="E10" s="200">
        <f t="shared" si="4"/>
        <v>0</v>
      </c>
      <c r="F10" s="200">
        <f>SUM(F9)</f>
        <v>163808</v>
      </c>
      <c r="G10" s="200">
        <f t="shared" si="4"/>
        <v>0</v>
      </c>
      <c r="H10" s="200">
        <f t="shared" si="4"/>
        <v>7130036</v>
      </c>
      <c r="I10" s="761">
        <f t="shared" ref="I10:I18" si="5">H10/J10</f>
        <v>0.39270218718041472</v>
      </c>
      <c r="J10" s="201">
        <f>B10+D10+F10+H10</f>
        <v>18156344</v>
      </c>
    </row>
    <row r="11" spans="1:17" ht="42.75" customHeight="1">
      <c r="A11" s="202" t="s">
        <v>668</v>
      </c>
      <c r="B11" s="200">
        <v>13034907</v>
      </c>
      <c r="C11" s="761">
        <f>B11/J11</f>
        <v>6.5817959857423197E-2</v>
      </c>
      <c r="D11" s="200">
        <v>12500000</v>
      </c>
      <c r="E11" s="761">
        <f>D11/J11</f>
        <v>6.3117020951341654E-2</v>
      </c>
      <c r="F11" s="200">
        <v>172509928</v>
      </c>
      <c r="G11" s="761">
        <f>F11/J11</f>
        <v>0.87106501919123513</v>
      </c>
      <c r="H11" s="200"/>
      <c r="I11" s="941"/>
      <c r="J11" s="201">
        <f>SUM(B11,D11,F11)</f>
        <v>198044835</v>
      </c>
    </row>
    <row r="12" spans="1:17" ht="40.5" customHeight="1">
      <c r="A12" s="949" t="s">
        <v>731</v>
      </c>
      <c r="B12" s="942">
        <v>5294552</v>
      </c>
      <c r="C12" s="943">
        <f t="shared" ref="C12:C14" si="6">B12/J12</f>
        <v>0.47629029592679317</v>
      </c>
      <c r="D12" s="942">
        <v>2014095</v>
      </c>
      <c r="E12" s="943">
        <f t="shared" ref="E12" si="7">D12/J12</f>
        <v>0.18118509433369895</v>
      </c>
      <c r="F12" s="942">
        <v>3807582</v>
      </c>
      <c r="G12" s="943">
        <f t="shared" ref="G12:G14" si="8">F12/J12</f>
        <v>0.34252460973950788</v>
      </c>
      <c r="H12" s="942"/>
      <c r="I12" s="941"/>
      <c r="J12" s="944">
        <f>SUM(B12,D12,F12)</f>
        <v>11116229</v>
      </c>
    </row>
    <row r="13" spans="1:17" ht="40.5" customHeight="1">
      <c r="A13" s="949" t="s">
        <v>740</v>
      </c>
      <c r="B13" s="942">
        <v>1280926</v>
      </c>
      <c r="C13" s="943">
        <f t="shared" si="6"/>
        <v>3.1567934855002269E-2</v>
      </c>
      <c r="D13" s="942"/>
      <c r="E13" s="943"/>
      <c r="F13" s="942">
        <v>39295881</v>
      </c>
      <c r="G13" s="943">
        <f t="shared" si="8"/>
        <v>0.96843206514499769</v>
      </c>
      <c r="H13" s="942"/>
      <c r="I13" s="941"/>
      <c r="J13" s="944">
        <v>40576807</v>
      </c>
    </row>
    <row r="14" spans="1:17" ht="40.5" customHeight="1">
      <c r="A14" s="949" t="s">
        <v>730</v>
      </c>
      <c r="B14" s="945">
        <v>19610385</v>
      </c>
      <c r="C14" s="943">
        <f t="shared" si="6"/>
        <v>7.8523873537786351E-2</v>
      </c>
      <c r="D14" s="945">
        <f t="shared" ref="D14:H14" si="9">SUM(D11:D13)</f>
        <v>14514095</v>
      </c>
      <c r="E14" s="945"/>
      <c r="F14" s="945">
        <f t="shared" si="9"/>
        <v>215613391</v>
      </c>
      <c r="G14" s="943">
        <f t="shared" si="8"/>
        <v>0.86335880952552846</v>
      </c>
      <c r="H14" s="945">
        <f t="shared" si="9"/>
        <v>0</v>
      </c>
      <c r="I14" s="945"/>
      <c r="J14" s="946">
        <v>249737871</v>
      </c>
    </row>
    <row r="15" spans="1:17" ht="59.25" customHeight="1">
      <c r="A15" s="202" t="s">
        <v>412</v>
      </c>
      <c r="B15" s="200">
        <f>SUM(B14,B10)</f>
        <v>30472885</v>
      </c>
      <c r="C15" s="761">
        <f>B15/J15</f>
        <v>0.14870542249857266</v>
      </c>
      <c r="D15" s="200">
        <f>SUM(D11)</f>
        <v>12500000</v>
      </c>
      <c r="E15" s="761">
        <f>D15/J15</f>
        <v>6.0999074463483127E-2</v>
      </c>
      <c r="F15" s="200">
        <f>SUM(F11)</f>
        <v>172509928</v>
      </c>
      <c r="G15" s="761">
        <f>F15/J15</f>
        <v>0.84183567550096905</v>
      </c>
      <c r="H15" s="200"/>
      <c r="I15" s="948"/>
      <c r="J15" s="201">
        <v>204921142</v>
      </c>
    </row>
    <row r="16" spans="1:17" ht="42.75" customHeight="1">
      <c r="A16" s="202" t="s">
        <v>731</v>
      </c>
      <c r="B16" s="200">
        <f>SUM(B12)</f>
        <v>5294552</v>
      </c>
      <c r="C16" s="761">
        <f t="shared" ref="C16:C18" si="10">B16/J16</f>
        <v>0.46937363769285506</v>
      </c>
      <c r="D16" s="200">
        <f>SUM(D12)</f>
        <v>2014095</v>
      </c>
      <c r="E16" s="761">
        <f t="shared" ref="E16:E18" si="11">D16/J16</f>
        <v>0.1785539355943602</v>
      </c>
      <c r="F16" s="200">
        <f>SUM(F7,F12)</f>
        <v>3971390</v>
      </c>
      <c r="G16" s="761">
        <f t="shared" ref="G16:G18" si="12">F16/J16</f>
        <v>0.35207242671278471</v>
      </c>
      <c r="H16" s="200"/>
      <c r="I16" s="948"/>
      <c r="J16" s="201">
        <f>SUM(B16,D16,F16)</f>
        <v>11280037</v>
      </c>
    </row>
    <row r="17" spans="1:10" ht="42.75" customHeight="1">
      <c r="A17" s="202" t="s">
        <v>740</v>
      </c>
      <c r="B17" s="200"/>
      <c r="C17" s="761"/>
      <c r="D17" s="200"/>
      <c r="E17" s="761"/>
      <c r="F17" s="200"/>
      <c r="G17" s="761"/>
      <c r="H17" s="200"/>
      <c r="I17" s="948"/>
      <c r="J17" s="201"/>
    </row>
    <row r="18" spans="1:10" ht="42.75" customHeight="1">
      <c r="A18" s="202" t="s">
        <v>730</v>
      </c>
      <c r="B18" s="200">
        <f>SUM(B14)</f>
        <v>19610385</v>
      </c>
      <c r="C18" s="761">
        <f t="shared" si="10"/>
        <v>7.3201972651779731E-2</v>
      </c>
      <c r="D18" s="200">
        <f>SUM(D14)</f>
        <v>14514095</v>
      </c>
      <c r="E18" s="761">
        <f t="shared" si="11"/>
        <v>5.4178456223849404E-2</v>
      </c>
      <c r="F18" s="200">
        <f>SUM(F10,F14)</f>
        <v>215777199</v>
      </c>
      <c r="G18" s="761">
        <f t="shared" si="12"/>
        <v>0.80545673224037329</v>
      </c>
      <c r="H18" s="200">
        <f>SUM(H10)</f>
        <v>7130036</v>
      </c>
      <c r="I18" s="947">
        <f t="shared" si="5"/>
        <v>2.6615117463436082E-2</v>
      </c>
      <c r="J18" s="201">
        <f>SUM(J14,J9)</f>
        <v>267894215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65" orientation="landscape" r:id="rId1"/>
  <headerFooter alignWithMargins="0">
    <oddHeader>&amp;R&amp;"Times New Roman CE,Félkövér dőlt"&amp;11 7. melléklet az 1/2020.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'11.sz.mell'!Nyomtatási_terület</vt:lpstr>
      <vt:lpstr>'13.sz.mell'!Nyomtatási_terület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Klári</cp:lastModifiedBy>
  <cp:lastPrinted>2020-08-19T13:00:54Z</cp:lastPrinted>
  <dcterms:created xsi:type="dcterms:W3CDTF">2017-01-30T13:11:32Z</dcterms:created>
  <dcterms:modified xsi:type="dcterms:W3CDTF">2020-11-11T09:21:55Z</dcterms:modified>
</cp:coreProperties>
</file>