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tabRatio="970" activeTab="1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'10.sz.mell'!$1:$1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'1.1.sz.mell.'!$A$1:$D$118</definedName>
    <definedName name="_xlnm.Print_Area" localSheetId="2">'1.2.sz.mell.'!$A$1:$D$114</definedName>
    <definedName name="_xlnm.Print_Area" localSheetId="20">'14.sz.mell'!$A$1:$C$19</definedName>
    <definedName name="_xlnm.Print_Area" localSheetId="3">'2.1.sz.mell  '!$A$1:$G$23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'9.sz.mell.'!$A$1:$I$76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<sst xmlns="http://schemas.openxmlformats.org/spreadsheetml/2006/main" count="2271" uniqueCount="763">
  <si>
    <t>B E V É T E L E K</t>
  </si>
  <si>
    <t>adatok Ft-ban</t>
  </si>
  <si>
    <t>Sor-
szám</t>
  </si>
  <si>
    <t>Bevételi jogcím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</si>
  <si>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</si>
  <si>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</si>
  <si>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</si>
  <si>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</si>
  <si>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</si>
  <si>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</si>
  <si>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</si>
  <si>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</si>
  <si>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</si>
  <si>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</si>
  <si>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</si>
  <si>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</si>
  <si>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</si>
  <si>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</si>
  <si>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</si>
  <si>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</si>
  <si>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</si>
  <si>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</si>
  <si>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</si>
  <si>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</si>
  <si>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</si>
  <si>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</si>
  <si>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</si>
  <si>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</si>
  <si>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</si>
  <si>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</si>
  <si>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</si>
  <si>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</si>
  <si>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</si>
  <si>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</si>
  <si>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</si>
  <si>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</si>
  <si>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</si>
  <si>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</si>
  <si>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</si>
  <si>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</si>
  <si>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</si>
  <si>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</si>
  <si>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</si>
  <si>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</si>
  <si>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</si>
  <si>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</si>
  <si>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</si>
  <si>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</si>
  <si>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</si>
  <si>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</si>
  <si>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</si>
  <si>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</si>
  <si>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</si>
  <si>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</si>
  <si>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</si>
  <si>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</si>
  <si>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</si>
  <si>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</si>
  <si>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</si>
  <si>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</si>
  <si>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</si>
  <si>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</si>
  <si>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</si>
  <si>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</si>
  <si>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</si>
  <si>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</si>
  <si>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</si>
  <si>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</si>
  <si>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</si>
  <si>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</si>
  <si>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</si>
  <si>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</si>
  <si>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</si>
  <si>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</si>
  <si>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</si>
  <si>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</si>
  <si>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</si>
  <si>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</si>
  <si>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</si>
  <si>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</si>
  <si>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</si>
  <si>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</si>
  <si>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</si>
  <si>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</si>
  <si>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</si>
  <si>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</si>
  <si>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</si>
  <si>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</si>
  <si>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</si>
  <si>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</si>
  <si>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</si>
  <si>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</si>
  <si>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</si>
  <si>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</si>
  <si>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</si>
  <si>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</si>
  <si>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</si>
  <si>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</si>
  <si>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</si>
  <si>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</si>
  <si>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</si>
  <si>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</si>
  <si>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</si>
  <si>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</si>
  <si>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</si>
  <si>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</si>
  <si>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</si>
  <si>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</si>
  <si>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</si>
  <si>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</si>
  <si>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</si>
  <si>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</si>
  <si>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</si>
  <si>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</si>
  <si>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</si>
  <si>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</si>
  <si>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</si>
  <si>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</si>
  <si>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</si>
  <si>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</si>
  <si>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</si>
  <si>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</si>
  <si>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</si>
  <si>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</si>
  <si>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</si>
  <si>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</si>
  <si>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</si>
  <si>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</si>
  <si>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</si>
  <si>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</si>
  <si>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</si>
  <si>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</si>
  <si>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</si>
  <si>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</si>
  <si>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</si>
  <si>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</si>
  <si>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</si>
  <si>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</si>
  <si>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</si>
  <si>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</si>
  <si>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</si>
  <si>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</si>
  <si>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</si>
  <si>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</si>
  <si>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</si>
  <si>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</si>
  <si>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</si>
  <si>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</si>
  <si>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</si>
  <si>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</si>
  <si>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</si>
  <si>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</si>
  <si>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</si>
  <si>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</si>
  <si>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</si>
  <si>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</si>
  <si>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</si>
  <si>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</si>
  <si>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</si>
  <si>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</si>
  <si>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</si>
  <si>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</si>
  <si>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</si>
  <si>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</si>
  <si>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</si>
  <si>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</si>
  <si>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</si>
  <si>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</si>
  <si>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</si>
  <si>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</si>
  <si>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</si>
  <si>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</si>
  <si>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</si>
  <si>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</si>
  <si>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</si>
  <si>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</si>
  <si>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</si>
  <si>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</si>
  <si>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</si>
  <si>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</si>
  <si>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</si>
  <si>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</si>
  <si>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</si>
  <si>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</si>
  <si>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</si>
  <si>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</si>
  <si>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</si>
  <si>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</si>
  <si>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</si>
  <si>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</si>
  <si>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</si>
  <si>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</si>
  <si>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</si>
  <si>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</si>
  <si>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</si>
  <si>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</si>
  <si>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</si>
  <si>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</si>
  <si>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</si>
  <si>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</si>
  <si>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</si>
  <si>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</si>
  <si>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</si>
  <si>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</si>
  <si>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</si>
  <si>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</si>
  <si>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</si>
  <si>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</si>
  <si>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</si>
  <si>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</si>
  <si>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</si>
  <si>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</si>
  <si>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</si>
  <si>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</si>
  <si>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</si>
  <si>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</si>
  <si>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</si>
  <si>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</si>
  <si>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</si>
  <si>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</si>
  <si>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</si>
  <si>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</si>
  <si>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</si>
  <si>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</si>
  <si>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</si>
  <si>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</si>
  <si>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</si>
  <si>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</si>
  <si>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</si>
  <si>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</si>
  <si>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</si>
  <si>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</si>
  <si>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</si>
  <si>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</si>
  <si>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</si>
  <si>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</si>
  <si>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</si>
  <si>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</si>
  <si>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</si>
  <si>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</si>
  <si>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</si>
  <si>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</si>
  <si>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</si>
  <si>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</si>
  <si>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</si>
  <si>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</si>
  <si>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</si>
  <si>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</si>
  <si>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</si>
  <si>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</si>
  <si>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</si>
  <si>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</si>
  <si>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</si>
  <si>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</si>
  <si>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</si>
  <si>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</si>
  <si>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</si>
  <si>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</si>
  <si>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</si>
  <si>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</si>
  <si>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</si>
  <si>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</si>
  <si>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</si>
  <si>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</si>
  <si>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</si>
  <si>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</si>
  <si>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</si>
  <si>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</si>
  <si>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</si>
  <si>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</si>
  <si>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</si>
  <si>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</si>
  <si>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</si>
  <si>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</si>
  <si>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</si>
  <si>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</si>
  <si>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</si>
  <si>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</si>
  <si>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</si>
  <si>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</si>
  <si>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</si>
  <si>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</si>
  <si>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</si>
  <si>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</si>
  <si>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</si>
  <si>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</si>
  <si>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</si>
  <si>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</si>
  <si>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</si>
  <si>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</si>
  <si>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</si>
  <si>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</si>
  <si>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</si>
  <si>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</si>
  <si>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</si>
  <si>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</si>
  <si>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</si>
  <si>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</si>
  <si>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</si>
  <si>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</si>
  <si>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</si>
  <si>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</si>
  <si>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</si>
  <si>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</si>
  <si>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</si>
  <si>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</si>
  <si>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</si>
  <si>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</si>
  <si>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</si>
  <si>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</si>
  <si>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</si>
  <si>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</si>
  <si>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</si>
  <si>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</si>
  <si>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</si>
  <si>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</si>
  <si>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</si>
  <si>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</si>
  <si>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</si>
  <si>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</si>
  <si>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</si>
  <si>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</si>
  <si>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</si>
  <si>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</si>
  <si>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</si>
  <si>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</si>
  <si>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</si>
  <si>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</si>
  <si>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</si>
  <si>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</si>
  <si>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</si>
  <si>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</si>
  <si>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</si>
  <si>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</si>
  <si>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</si>
  <si>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</si>
  <si>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</si>
  <si>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</si>
  <si>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</si>
  <si>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</si>
  <si>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</si>
  <si>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</si>
  <si>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</si>
  <si>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</si>
  <si>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</si>
  <si>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</si>
  <si>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</si>
  <si>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</si>
  <si>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</si>
  <si>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</si>
  <si>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</si>
  <si>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</si>
  <si>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</si>
  <si>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</si>
  <si>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</si>
  <si>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</si>
  <si>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</si>
  <si>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</si>
  <si>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</si>
  <si>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</si>
  <si>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</si>
  <si>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</si>
  <si>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</si>
  <si>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</si>
  <si>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</si>
  <si>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</si>
  <si>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</si>
  <si>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</si>
  <si>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</si>
  <si>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</si>
  <si>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</si>
  <si>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</si>
  <si>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</si>
  <si>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</si>
  <si>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</si>
  <si>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</si>
  <si>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</si>
  <si>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</si>
  <si>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</si>
  <si>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</si>
  <si>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</si>
  <si>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</si>
  <si>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</si>
  <si>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</si>
  <si>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</si>
  <si>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</si>
  <si>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</si>
  <si>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</si>
  <si>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</si>
  <si>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</si>
  <si>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</si>
  <si>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</si>
  <si>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</si>
  <si>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</si>
  <si>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</si>
  <si>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</si>
  <si>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</si>
  <si>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</si>
  <si>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</si>
  <si>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</si>
  <si>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</si>
  <si>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</si>
  <si>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</si>
  <si>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</si>
  <si>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</si>
  <si>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</si>
  <si>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</si>
  <si>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</si>
  <si>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</si>
  <si>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</si>
  <si>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</si>
  <si>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</si>
  <si>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</si>
  <si>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</si>
  <si>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</si>
  <si>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</si>
  <si>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</si>
  <si>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</si>
  <si>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</si>
  <si>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</si>
  <si>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</si>
  <si>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</si>
  <si>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</si>
  <si>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</si>
  <si>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</si>
  <si>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</si>
  <si>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</si>
  <si>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</si>
  <si>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</si>
  <si>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</si>
  <si>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</si>
  <si>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</si>
  <si>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</si>
  <si>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</si>
  <si>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</si>
  <si>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</si>
  <si>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</si>
  <si>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</si>
  <si>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</si>
  <si>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</si>
  <si>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</si>
  <si>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</si>
  <si>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</si>
  <si>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</si>
  <si>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</si>
  <si>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</si>
  <si>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</si>
  <si>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</si>
  <si>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</si>
  <si>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</si>
  <si>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</si>
  <si>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</si>
  <si>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</si>
  <si>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</si>
  <si>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</si>
  <si>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</si>
  <si>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</si>
  <si>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</si>
  <si>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</si>
  <si>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</si>
  <si>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</si>
  <si>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</si>
  <si>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</si>
  <si>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</si>
  <si>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</si>
  <si>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</si>
  <si>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</si>
  <si>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</si>
  <si>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</si>
  <si>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</si>
  <si>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</si>
  <si>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</si>
  <si>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</si>
  <si>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</si>
  <si>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</si>
  <si>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</si>
  <si>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</si>
  <si>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</si>
  <si>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</si>
  <si>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</si>
  <si>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</si>
  <si>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</si>
  <si>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</si>
  <si>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</si>
  <si>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</si>
  <si>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</si>
  <si>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</si>
  <si>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</si>
  <si>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</si>
  <si>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</si>
  <si>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</si>
  <si>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</si>
  <si>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</si>
  <si>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</si>
  <si>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</si>
  <si>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</si>
  <si>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</si>
  <si>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</si>
  <si>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</si>
  <si>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</si>
  <si>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</si>
  <si>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</si>
  <si>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</si>
  <si>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</si>
  <si>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</si>
  <si>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</si>
  <si>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</si>
  <si>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</si>
  <si>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</si>
  <si>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</si>
  <si>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</si>
  <si>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</si>
  <si>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</si>
  <si>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</si>
  <si>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</si>
  <si>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</si>
  <si>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</si>
  <si>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</si>
  <si>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</si>
  <si>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</si>
  <si>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</si>
  <si>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</si>
  <si>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</si>
  <si>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</si>
  <si>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</si>
  <si>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</si>
  <si>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</si>
  <si>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</si>
  <si>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</si>
  <si>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</si>
  <si>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</si>
  <si>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</si>
  <si>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</si>
  <si>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</si>
  <si>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</si>
  <si>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</si>
  <si>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</si>
  <si>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</si>
  <si>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</si>
  <si>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</si>
  <si>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</si>
  <si>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</si>
  <si>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</si>
  <si>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</si>
  <si>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</si>
  <si>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</si>
  <si>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</si>
  <si>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</si>
  <si>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</si>
  <si>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</si>
  <si>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</si>
  <si>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</si>
  <si>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</si>
  <si>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</si>
  <si>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</si>
  <si>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</si>
  <si>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</si>
  <si>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</si>
  <si>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</si>
  <si>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</si>
  <si>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</si>
  <si>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</si>
  <si>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</si>
  <si>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</si>
  <si>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</si>
  <si>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</si>
  <si>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</si>
  <si>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</si>
  <si>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</si>
  <si>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</si>
  <si>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</si>
  <si>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</si>
  <si>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</si>
  <si>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</si>
  <si>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</si>
  <si>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</si>
  <si>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</si>
  <si>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</si>
  <si>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</si>
  <si>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</si>
  <si>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</si>
  <si>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</si>
  <si>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</si>
  <si>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</si>
  <si>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</si>
  <si>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</si>
  <si>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</si>
  <si>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</si>
  <si>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</si>
  <si>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</si>
  <si>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</si>
  <si>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</si>
  <si>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</si>
  <si>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</si>
  <si>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</si>
  <si>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</si>
  <si>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</si>
  <si>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</si>
  <si>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</si>
  <si>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</si>
  <si>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</si>
  <si>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</si>
  <si>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</si>
  <si>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</si>
  <si>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</si>
  <si>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</si>
  <si>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</si>
  <si>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</si>
  <si>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</si>
  <si>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</si>
  <si>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</si>
  <si>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</si>
  <si>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</si>
  <si>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</si>
  <si>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</si>
  <si>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</si>
  <si>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</si>
  <si>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</si>
  <si>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</si>
  <si>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</si>
  <si>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</si>
  <si>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</si>
  <si>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</si>
  <si>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</si>
  <si>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</si>
  <si>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</si>
  <si>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</si>
  <si>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</si>
  <si>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</si>
  <si>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</si>
  <si>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</si>
  <si>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Lekötött betét megszüntetése</t>
  </si>
  <si>
    <t>B817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</si>
  <si>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</si>
  <si>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</si>
  <si>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</si>
  <si>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</si>
  <si>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</si>
  <si>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</si>
  <si>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</si>
  <si>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</si>
  <si>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</si>
  <si>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</si>
  <si>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</si>
  <si>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</si>
  <si>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</si>
  <si>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</si>
  <si>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</si>
  <si>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</si>
  <si>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</si>
  <si>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</si>
  <si>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</si>
  <si>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</si>
  <si>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</si>
  <si>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</si>
  <si>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</si>
  <si>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</si>
  <si>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</si>
  <si>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</si>
  <si>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</si>
  <si>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</si>
  <si>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</si>
  <si>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</si>
  <si>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</si>
  <si>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</si>
  <si>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</si>
  <si>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</si>
  <si>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</si>
  <si>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</si>
  <si>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</si>
  <si>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</si>
  <si>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</si>
  <si>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</si>
  <si>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</si>
  <si>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</si>
  <si>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</si>
  <si>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</si>
  <si>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</si>
  <si>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</si>
  <si>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</si>
  <si>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</si>
  <si>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</si>
  <si>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</si>
  <si>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</si>
  <si>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</si>
  <si>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</si>
  <si>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</si>
  <si>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</si>
  <si>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</si>
  <si>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</si>
  <si>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</si>
  <si>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 xml:space="preserve">Kétpó Községi Önkormányzat
2018. évi adósságot keletkeztető fejlesztési céljai </t>
  </si>
  <si>
    <t>A 2018. évi fejlesztések várható kiadása</t>
  </si>
  <si>
    <t>A 2018. évi fejlesztésekhezhez kapcsolódó önerő</t>
  </si>
  <si>
    <t>Címrend
Kétpó Községi Önkormányzat 2018. évi költségvetéséhez</t>
  </si>
  <si>
    <t>2018. évi költelezettség</t>
  </si>
  <si>
    <t>2020. évi kötelezettség</t>
  </si>
  <si>
    <t>Kétpó Község Önkormányzata
által 2018. évben adott közvetett támogatások</t>
  </si>
  <si>
    <t>Kétpó Község Önkormányzata
által 2018. évben nyújtott működési és felhalmozási  támogatások</t>
  </si>
  <si>
    <t>Kétpó Községi Önkormányzat
2018. évi és további évekre áthúzódó Beruházási és felújítási kiadások feladatonként</t>
  </si>
  <si>
    <t>2019.  év és azt követő évek javaslata</t>
  </si>
  <si>
    <t>Ebből 2018. évi kiadáshoz szükséges támogatás</t>
  </si>
  <si>
    <t>2017. évben utalt támogatás</t>
  </si>
  <si>
    <t>2018.év</t>
  </si>
  <si>
    <t>2019. év és azt követő évek</t>
  </si>
  <si>
    <t>Kétpó Községi Önkormányzat
2018. évi költségvetésének összevont mérlege</t>
  </si>
  <si>
    <t>2018. évi eredeti előirányzat</t>
  </si>
  <si>
    <t>2018. évi előirányzat</t>
  </si>
  <si>
    <t>2018. évi állami támogatás</t>
  </si>
  <si>
    <t>Kétpó Község Önkormányzatának
2018. évi állami támogatások  jogcímei és összegei</t>
  </si>
  <si>
    <t>Kétpó Községi Önkormányzat
 2018. évi költségvetésében a felhalmozási célú bevételek és kiadások összevont mérlege</t>
  </si>
  <si>
    <t>Kétpó Községi  Önkormányzat
2018. évi költségvetésében a működési célú bevételek és kiadások összevont mérlege</t>
  </si>
  <si>
    <t>Kétpó Községi Önkormányzat
2018. évi kötelező feladatainak mérlege</t>
  </si>
  <si>
    <t>Kétpó Község Önkormányzata
által 2018. évben folyósított ellátottak pénzbeli juttatásai</t>
  </si>
  <si>
    <t>Kétpó Község Önkormányzata
2018. évi működési költségvetési bevételeinek forrásösszetétele</t>
  </si>
  <si>
    <t>Kétpó Község Önkormányzatának
2018. évi bevételi és kiadási előirányzatai</t>
  </si>
  <si>
    <t>Kétpó Község Önkormányzatának
2018. évi bevételei  feladatonként</t>
  </si>
  <si>
    <t>Kétpó Község Önkormányzatának
2018. évi kiadásai  feladatonként</t>
  </si>
  <si>
    <t>Arany János Általános Művelődési Központ
2018. évi bevételi és kiadási előirányzatai</t>
  </si>
  <si>
    <t>2018. évi terv</t>
  </si>
  <si>
    <t>Arany János Általános Művelődési Központ
2018. évi bevételei  feladatonként</t>
  </si>
  <si>
    <t>Arany János Általános Művelődési Központ
2018. évi kiadásai  feladatonként</t>
  </si>
  <si>
    <t>Kétpó Községi Önkormányzata
2018. évi Előirányzat-felhasználási terve havi bontásban</t>
  </si>
  <si>
    <t>Kétpó Községi Önkormányzata
2018. évi engedélyezett létszámkerete</t>
  </si>
  <si>
    <t>Kétpó Községi Önkormányzata
2018. évi általános és céltartalékai</t>
  </si>
  <si>
    <t>2021.</t>
  </si>
  <si>
    <t>Beszámítás
(A számított bevétel a 2016. évi iparűzési adóalap 0,55%-a)</t>
  </si>
  <si>
    <t>Polgármesteri illetmény támogatása</t>
  </si>
  <si>
    <t>,,Fenntartható települési közlekedésfejlesztés"</t>
  </si>
  <si>
    <t>TOP-3.1.1-15-JN1-2016-00022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</si>
  <si>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</si>
  <si>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</si>
  <si>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</si>
  <si>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</si>
  <si>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</si>
  <si>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</si>
  <si>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</si>
  <si>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</si>
  <si>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</si>
  <si>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2017. év</t>
  </si>
  <si>
    <t>,,A Kétpói Történelmi Magyarország Emlékpark rendezvényhelyszíneinek infrastruktúrális fejlesztése"</t>
  </si>
  <si>
    <t>TOP-1.2.1-15-JN1-2016-00017</t>
  </si>
  <si>
    <t>nincs</t>
  </si>
  <si>
    <t>,,Kétpó Község csapadékvíz elvezetése"</t>
  </si>
  <si>
    <t>TOP-2.1.3-15-jn1-2016-00018</t>
  </si>
  <si>
    <t>,,Kétpó Község Önkormányzati Általános Iskola és Diákotthon energetikai korszerűsítése"</t>
  </si>
  <si>
    <t>TOP-3.2.1-15-JN1-2016-00042</t>
  </si>
  <si>
    <t>Módosító összeg I.</t>
  </si>
  <si>
    <t>2018. évi módosított előirányzat</t>
  </si>
  <si>
    <t>G</t>
  </si>
  <si>
    <t>H</t>
  </si>
  <si>
    <t>I</t>
  </si>
  <si>
    <t>Módosító összeg II.</t>
  </si>
  <si>
    <t>J</t>
  </si>
  <si>
    <t>I-III. n.é. Teljesítés</t>
  </si>
  <si>
    <t>K</t>
  </si>
  <si>
    <t>%</t>
  </si>
  <si>
    <t>9. sorból  Egyéb műk. célú támogatások bevételei központi kv. szertől</t>
  </si>
  <si>
    <t>Felhalmozási célú támogatások államháztartáson belülről (18.+19.)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</si>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</sst>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&quot;Ft&quot;"/>
    <numFmt numFmtId="171" formatCode="[$-40E]yyyy\.\ mmmm\ d\."/>
    <numFmt numFmtId="172" formatCode="0.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0.00000000000000000%"/>
    <numFmt numFmtId="189" formatCode="0.000000000000000000%"/>
    <numFmt numFmtId="190" formatCode="0.0000000000000000000%"/>
    <numFmt numFmtId="191" formatCode="0.00000000000000000000%"/>
    <numFmt numFmtId="192" formatCode="0.000000000000000000000%"/>
    <numFmt numFmtId="193" formatCode="0.0000000000000000000000%"/>
    <numFmt numFmtId="194" formatCode="0.00000000000000000000000%"/>
    <numFmt numFmtId="195" formatCode="0.000000000000000000000000%"/>
    <numFmt numFmtId="196" formatCode="0.0000000000000000000000000%"/>
    <numFmt numFmtId="197" formatCode="0.00000000000000000000000000%"/>
    <numFmt numFmtId="198" formatCode="#,##0.00\ &quot;Ft&quot;"/>
    <numFmt numFmtId="199" formatCode="#,##0.0\ &quot;Ft&quot;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thin"/>
    </border>
    <border>
      <left/>
      <right style="thin"/>
      <top style="hair"/>
      <bottom style="hair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 style="thin"/>
    </border>
    <border>
      <left/>
      <right/>
      <top style="medium"/>
      <bottom/>
    </border>
    <border>
      <left style="thin"/>
      <right/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9" borderId="0" applyNumberFormat="0" applyBorder="0" applyAlignment="0" applyProtection="0"/>
    <xf numFmtId="0" fontId="77" fillId="21" borderId="0" applyNumberFormat="0" applyBorder="0" applyAlignment="0" applyProtection="0"/>
    <xf numFmtId="0" fontId="1" fillId="15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9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27" fillId="0" borderId="5" applyNumberFormat="0" applyFill="0" applyAlignment="0" applyProtection="0"/>
    <xf numFmtId="0" fontId="82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8" applyNumberFormat="0" applyFill="0" applyAlignment="0" applyProtection="0"/>
    <xf numFmtId="0" fontId="2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8" fillId="44" borderId="0" applyNumberFormat="0" applyBorder="0" applyAlignment="0" applyProtection="0"/>
    <xf numFmtId="0" fontId="20" fillId="34" borderId="0" applyNumberFormat="0" applyBorder="0" applyAlignment="0" applyProtection="0"/>
    <xf numFmtId="0" fontId="78" fillId="45" borderId="0" applyNumberFormat="0" applyBorder="0" applyAlignment="0" applyProtection="0"/>
    <xf numFmtId="0" fontId="20" fillId="35" borderId="0" applyNumberFormat="0" applyBorder="0" applyAlignment="0" applyProtection="0"/>
    <xf numFmtId="0" fontId="78" fillId="46" borderId="0" applyNumberFormat="0" applyBorder="0" applyAlignment="0" applyProtection="0"/>
    <xf numFmtId="0" fontId="20" fillId="36" borderId="0" applyNumberFormat="0" applyBorder="0" applyAlignment="0" applyProtection="0"/>
    <xf numFmtId="0" fontId="78" fillId="47" borderId="0" applyNumberFormat="0" applyBorder="0" applyAlignment="0" applyProtection="0"/>
    <xf numFmtId="0" fontId="20" fillId="29" borderId="0" applyNumberFormat="0" applyBorder="0" applyAlignment="0" applyProtection="0"/>
    <xf numFmtId="0" fontId="78" fillId="48" borderId="0" applyNumberFormat="0" applyBorder="0" applyAlignment="0" applyProtection="0"/>
    <xf numFmtId="0" fontId="20" fillId="31" borderId="0" applyNumberFormat="0" applyBorder="0" applyAlignment="0" applyProtection="0"/>
    <xf numFmtId="0" fontId="78" fillId="49" borderId="0" applyNumberFormat="0" applyBorder="0" applyAlignment="0" applyProtection="0"/>
    <xf numFmtId="0" fontId="20" fillId="37" borderId="0" applyNumberFormat="0" applyBorder="0" applyAlignment="0" applyProtection="0"/>
    <xf numFmtId="0" fontId="88" fillId="50" borderId="0" applyNumberFormat="0" applyBorder="0" applyAlignment="0" applyProtection="0"/>
    <xf numFmtId="0" fontId="26" fillId="7" borderId="0" applyNumberFormat="0" applyBorder="0" applyAlignment="0" applyProtection="0"/>
    <xf numFmtId="0" fontId="89" fillId="51" borderId="15" applyNumberFormat="0" applyAlignment="0" applyProtection="0"/>
    <xf numFmtId="0" fontId="36" fillId="39" borderId="16" applyNumberFormat="0" applyAlignment="0" applyProtection="0"/>
    <xf numFmtId="0" fontId="9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93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1" fillId="5" borderId="0" applyNumberFormat="0" applyBorder="0" applyAlignment="0" applyProtection="0"/>
    <xf numFmtId="0" fontId="95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6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272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1" xfId="215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0" xfId="215" applyFont="1" applyFill="1" applyProtection="1">
      <alignment/>
      <protection/>
    </xf>
    <xf numFmtId="49" fontId="0" fillId="0" borderId="23" xfId="215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 indent="6"/>
      <protection/>
    </xf>
    <xf numFmtId="49" fontId="0" fillId="0" borderId="25" xfId="2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wrapText="1"/>
      <protection/>
    </xf>
    <xf numFmtId="0" fontId="9" fillId="0" borderId="24" xfId="0" applyFont="1" applyBorder="1" applyAlignment="1" applyProtection="1">
      <alignment horizontal="left" wrapText="1"/>
      <protection/>
    </xf>
    <xf numFmtId="0" fontId="10" fillId="0" borderId="24" xfId="0" applyFont="1" applyBorder="1" applyAlignment="1" applyProtection="1">
      <alignment horizontal="left" vertical="center" wrapText="1" indent="7"/>
      <protection/>
    </xf>
    <xf numFmtId="0" fontId="10" fillId="0" borderId="26" xfId="0" applyFont="1" applyBorder="1" applyAlignment="1" applyProtection="1">
      <alignment horizontal="left" vertical="center" wrapText="1" indent="7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49" fontId="0" fillId="0" borderId="27" xfId="215" applyNumberFormat="1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16" fontId="10" fillId="0" borderId="24" xfId="161" applyNumberFormat="1" applyFont="1" applyFill="1" applyBorder="1" applyAlignment="1">
      <alignment horizontal="left" vertical="center" indent="5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4" xfId="161" applyFont="1" applyFill="1" applyBorder="1" applyAlignment="1">
      <alignment horizontal="left" vertical="center" indent="5"/>
      <protection/>
    </xf>
    <xf numFmtId="0" fontId="9" fillId="0" borderId="24" xfId="161" applyFont="1" applyFill="1" applyBorder="1" applyAlignment="1">
      <alignment horizontal="left"/>
      <protection/>
    </xf>
    <xf numFmtId="0" fontId="10" fillId="0" borderId="24" xfId="161" applyFont="1" applyFill="1" applyBorder="1" applyAlignment="1">
      <alignment horizontal="left" indent="5"/>
      <protection/>
    </xf>
    <xf numFmtId="0" fontId="9" fillId="0" borderId="24" xfId="161" applyFont="1" applyFill="1" applyBorder="1" applyAlignment="1">
      <alignment horizontal="left" wrapText="1"/>
      <protection/>
    </xf>
    <xf numFmtId="49" fontId="0" fillId="0" borderId="29" xfId="2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49" fontId="0" fillId="0" borderId="21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5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5"/>
      <protection/>
    </xf>
    <xf numFmtId="0" fontId="10" fillId="0" borderId="26" xfId="0" applyFont="1" applyBorder="1" applyAlignment="1" applyProtection="1">
      <alignment horizontal="left" vertical="center" wrapText="1" indent="5"/>
      <protection/>
    </xf>
    <xf numFmtId="0" fontId="2" fillId="0" borderId="0" xfId="215" applyFill="1" applyAlignment="1" applyProtection="1">
      <alignment/>
      <protection/>
    </xf>
    <xf numFmtId="0" fontId="0" fillId="0" borderId="22" xfId="215" applyFont="1" applyFill="1" applyBorder="1" applyAlignment="1" applyProtection="1">
      <alignment horizontal="left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11" fillId="0" borderId="24" xfId="215" applyFont="1" applyFill="1" applyBorder="1" applyAlignment="1" applyProtection="1">
      <alignment horizontal="left" vertical="center" wrapText="1" indent="5"/>
      <protection/>
    </xf>
    <xf numFmtId="0" fontId="11" fillId="0" borderId="24" xfId="215" applyFont="1" applyFill="1" applyBorder="1" applyAlignment="1" applyProtection="1">
      <alignment horizontal="left" indent="5"/>
      <protection/>
    </xf>
    <xf numFmtId="0" fontId="11" fillId="0" borderId="24" xfId="215" applyFont="1" applyFill="1" applyBorder="1" applyAlignment="1" applyProtection="1">
      <alignment horizontal="center" vertical="center" wrapText="1"/>
      <protection/>
    </xf>
    <xf numFmtId="0" fontId="11" fillId="0" borderId="26" xfId="215" applyFont="1" applyFill="1" applyBorder="1" applyAlignment="1" applyProtection="1">
      <alignment horizontal="left" vertical="center" wrapText="1" indent="11"/>
      <protection/>
    </xf>
    <xf numFmtId="0" fontId="11" fillId="0" borderId="26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5"/>
      <protection/>
    </xf>
    <xf numFmtId="49" fontId="0" fillId="0" borderId="29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6" xfId="215" applyFont="1" applyFill="1" applyBorder="1" applyAlignment="1" applyProtection="1">
      <alignment horizontal="left" vertical="center" wrapText="1" indent="5"/>
      <protection/>
    </xf>
    <xf numFmtId="49" fontId="7" fillId="0" borderId="32" xfId="215" applyNumberFormat="1" applyFont="1" applyFill="1" applyBorder="1" applyAlignment="1" applyProtection="1">
      <alignment horizontal="center" vertical="center" wrapText="1"/>
      <protection/>
    </xf>
    <xf numFmtId="49" fontId="0" fillId="0" borderId="27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7" xfId="215" applyFont="1" applyFill="1" applyBorder="1" applyAlignment="1" applyProtection="1">
      <alignment horizontal="left" vertical="center" wrapText="1" indent="1"/>
      <protection/>
    </xf>
    <xf numFmtId="0" fontId="7" fillId="0" borderId="28" xfId="215" applyFont="1" applyFill="1" applyBorder="1" applyAlignment="1" applyProtection="1">
      <alignment horizontal="center" vertical="center" wrapText="1"/>
      <protection/>
    </xf>
    <xf numFmtId="0" fontId="7" fillId="0" borderId="28" xfId="215" applyFont="1" applyFill="1" applyBorder="1" applyAlignment="1" applyProtection="1">
      <alignment vertical="center" wrapText="1"/>
      <protection/>
    </xf>
    <xf numFmtId="164" fontId="7" fillId="0" borderId="33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4" xfId="215" applyFont="1" applyFill="1" applyBorder="1" applyAlignment="1" applyProtection="1">
      <alignment horizontal="left" vertical="center" wrapText="1" indent="1"/>
      <protection/>
    </xf>
    <xf numFmtId="0" fontId="7" fillId="0" borderId="31" xfId="215" applyFont="1" applyFill="1" applyBorder="1" applyAlignment="1" applyProtection="1">
      <alignment horizontal="center" vertical="center" wrapText="1"/>
      <protection/>
    </xf>
    <xf numFmtId="0" fontId="7" fillId="0" borderId="31" xfId="215" applyFont="1" applyFill="1" applyBorder="1" applyAlignment="1" applyProtection="1">
      <alignment vertical="center" wrapText="1"/>
      <protection/>
    </xf>
    <xf numFmtId="164" fontId="7" fillId="0" borderId="35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4" xfId="21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0" fontId="11" fillId="0" borderId="40" xfId="215" applyFont="1" applyFill="1" applyBorder="1" applyAlignment="1" applyProtection="1">
      <alignment horizontal="left" vertical="center" wrapText="1" indent="4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40" xfId="215" applyFont="1" applyFill="1" applyBorder="1" applyAlignment="1" applyProtection="1">
      <alignment horizontal="left" vertical="center" wrapText="1" indent="8"/>
      <protection/>
    </xf>
    <xf numFmtId="164" fontId="7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8" xfId="0" applyNumberFormat="1" applyFont="1" applyFill="1" applyBorder="1" applyAlignment="1" applyProtection="1">
      <alignment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3" xfId="0" applyNumberFormat="1" applyFont="1" applyFill="1" applyBorder="1" applyAlignment="1" applyProtection="1">
      <alignment vertical="center" wrapText="1"/>
      <protection/>
    </xf>
    <xf numFmtId="164" fontId="0" fillId="0" borderId="43" xfId="0" applyNumberFormat="1" applyFont="1" applyFill="1" applyBorder="1" applyAlignment="1" applyProtection="1">
      <alignment vertical="center" wrapText="1"/>
      <protection locked="0"/>
    </xf>
    <xf numFmtId="49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215" applyFont="1" applyFill="1" applyBorder="1" applyAlignment="1" applyProtection="1">
      <alignment horizontal="left" vertical="center" wrapText="1" indent="3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8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215" applyFont="1" applyFill="1" applyBorder="1" applyAlignment="1" applyProtection="1">
      <alignment horizontal="left" vertical="center" wrapText="1" indent="8"/>
      <protection/>
    </xf>
    <xf numFmtId="164" fontId="0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3" xfId="0" applyNumberFormat="1" applyFont="1" applyFill="1" applyBorder="1" applyAlignment="1" applyProtection="1">
      <alignment horizontal="right" vertical="center" wrapText="1"/>
      <protection/>
    </xf>
    <xf numFmtId="164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28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35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5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46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4" xfId="163" applyFont="1" applyFill="1" applyBorder="1" applyAlignment="1">
      <alignment vertical="center" wrapText="1"/>
      <protection/>
    </xf>
    <xf numFmtId="0" fontId="12" fillId="0" borderId="24" xfId="163" applyFont="1" applyFill="1" applyBorder="1" applyAlignment="1">
      <alignment horizontal="center" vertical="center"/>
      <protection/>
    </xf>
    <xf numFmtId="0" fontId="9" fillId="0" borderId="21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vertical="center" wrapText="1"/>
      <protection/>
    </xf>
    <xf numFmtId="0" fontId="9" fillId="0" borderId="22" xfId="163" applyFont="1" applyFill="1" applyBorder="1" applyAlignment="1">
      <alignment horizontal="center" vertical="center" wrapText="1"/>
      <protection/>
    </xf>
    <xf numFmtId="4" fontId="9" fillId="0" borderId="22" xfId="163" applyNumberFormat="1" applyFont="1" applyFill="1" applyBorder="1" applyAlignment="1">
      <alignment vertical="center"/>
      <protection/>
    </xf>
    <xf numFmtId="3" fontId="9" fillId="0" borderId="22" xfId="163" applyNumberFormat="1" applyFont="1" applyFill="1" applyBorder="1" applyAlignment="1">
      <alignment vertical="center"/>
      <protection/>
    </xf>
    <xf numFmtId="3" fontId="41" fillId="0" borderId="47" xfId="163" applyNumberFormat="1" applyFont="1" applyFill="1" applyBorder="1" applyAlignment="1">
      <alignment vertical="center"/>
      <protection/>
    </xf>
    <xf numFmtId="0" fontId="9" fillId="0" borderId="48" xfId="163" applyFont="1" applyFill="1" applyBorder="1" applyAlignment="1">
      <alignment horizontal="center" vertical="center" wrapText="1"/>
      <protection/>
    </xf>
    <xf numFmtId="0" fontId="9" fillId="0" borderId="49" xfId="163" applyFont="1" applyFill="1" applyBorder="1" applyAlignment="1">
      <alignment vertical="center" wrapText="1"/>
      <protection/>
    </xf>
    <xf numFmtId="0" fontId="9" fillId="0" borderId="24" xfId="163" applyFont="1" applyFill="1" applyBorder="1" applyAlignment="1">
      <alignment horizontal="center" vertical="center"/>
      <protection/>
    </xf>
    <xf numFmtId="0" fontId="9" fillId="0" borderId="24" xfId="163" applyFont="1" applyFill="1" applyBorder="1" applyAlignment="1">
      <alignment vertical="center"/>
      <protection/>
    </xf>
    <xf numFmtId="3" fontId="42" fillId="0" borderId="50" xfId="163" applyNumberFormat="1" applyFont="1" applyFill="1" applyBorder="1" applyAlignment="1">
      <alignment vertical="center"/>
      <protection/>
    </xf>
    <xf numFmtId="0" fontId="10" fillId="0" borderId="23" xfId="163" applyFont="1" applyFill="1" applyBorder="1" applyAlignment="1">
      <alignment horizontal="center" vertical="center"/>
      <protection/>
    </xf>
    <xf numFmtId="0" fontId="10" fillId="0" borderId="24" xfId="163" applyFont="1" applyFill="1" applyBorder="1" applyAlignment="1">
      <alignment vertical="center" wrapText="1"/>
      <protection/>
    </xf>
    <xf numFmtId="0" fontId="10" fillId="0" borderId="24" xfId="163" applyFont="1" applyFill="1" applyBorder="1" applyAlignment="1">
      <alignment horizontal="center" vertical="center"/>
      <protection/>
    </xf>
    <xf numFmtId="0" fontId="10" fillId="0" borderId="24" xfId="163" applyFont="1" applyFill="1" applyBorder="1" applyAlignment="1">
      <alignment vertical="center"/>
      <protection/>
    </xf>
    <xf numFmtId="3" fontId="10" fillId="0" borderId="24" xfId="163" applyNumberFormat="1" applyFont="1" applyFill="1" applyBorder="1" applyAlignment="1">
      <alignment vertical="center"/>
      <protection/>
    </xf>
    <xf numFmtId="3" fontId="10" fillId="0" borderId="50" xfId="163" applyNumberFormat="1" applyFont="1" applyFill="1" applyBorder="1" applyAlignment="1">
      <alignment vertical="center"/>
      <protection/>
    </xf>
    <xf numFmtId="3" fontId="43" fillId="0" borderId="50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4" xfId="163" applyFont="1" applyFill="1" applyBorder="1" applyAlignment="1">
      <alignment vertical="center" wrapText="1"/>
      <protection/>
    </xf>
    <xf numFmtId="3" fontId="9" fillId="0" borderId="24" xfId="163" applyNumberFormat="1" applyFont="1" applyFill="1" applyBorder="1" applyAlignment="1">
      <alignment vertical="center"/>
      <protection/>
    </xf>
    <xf numFmtId="3" fontId="9" fillId="0" borderId="50" xfId="163" applyNumberFormat="1" applyFont="1" applyFill="1" applyBorder="1" applyAlignment="1">
      <alignment vertical="center"/>
      <protection/>
    </xf>
    <xf numFmtId="0" fontId="9" fillId="0" borderId="24" xfId="163" applyFont="1" applyFill="1" applyBorder="1" applyAlignment="1">
      <alignment horizontal="center" vertical="center" wrapText="1"/>
      <protection/>
    </xf>
    <xf numFmtId="4" fontId="9" fillId="0" borderId="24" xfId="163" applyNumberFormat="1" applyFont="1" applyFill="1" applyBorder="1" applyAlignment="1">
      <alignment vertical="center"/>
      <protection/>
    </xf>
    <xf numFmtId="0" fontId="12" fillId="0" borderId="24" xfId="163" applyFont="1" applyFill="1" applyBorder="1" applyAlignment="1">
      <alignment vertical="center"/>
      <protection/>
    </xf>
    <xf numFmtId="3" fontId="44" fillId="0" borderId="50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12" fillId="0" borderId="26" xfId="163" applyFont="1" applyFill="1" applyBorder="1" applyAlignment="1">
      <alignment vertical="center"/>
      <protection/>
    </xf>
    <xf numFmtId="0" fontId="12" fillId="0" borderId="26" xfId="163" applyFont="1" applyFill="1" applyBorder="1" applyAlignment="1">
      <alignment horizontal="center" vertical="center"/>
      <protection/>
    </xf>
    <xf numFmtId="3" fontId="12" fillId="0" borderId="51" xfId="163" applyNumberFormat="1" applyFont="1" applyFill="1" applyBorder="1" applyAlignment="1">
      <alignment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vertical="center"/>
      <protection/>
    </xf>
    <xf numFmtId="3" fontId="9" fillId="0" borderId="47" xfId="163" applyNumberFormat="1" applyFont="1" applyFill="1" applyBorder="1" applyAlignment="1">
      <alignment vertical="center"/>
      <protection/>
    </xf>
    <xf numFmtId="165" fontId="10" fillId="0" borderId="24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6" xfId="163" applyFont="1" applyFill="1" applyBorder="1" applyAlignment="1">
      <alignment vertical="center" wrapText="1"/>
      <protection/>
    </xf>
    <xf numFmtId="0" fontId="9" fillId="0" borderId="26" xfId="163" applyFont="1" applyFill="1" applyBorder="1" applyAlignment="1">
      <alignment horizontal="center" vertical="center"/>
      <protection/>
    </xf>
    <xf numFmtId="3" fontId="9" fillId="0" borderId="51" xfId="163" applyNumberFormat="1" applyFont="1" applyFill="1" applyBorder="1" applyAlignment="1">
      <alignment vertical="center"/>
      <protection/>
    </xf>
    <xf numFmtId="0" fontId="12" fillId="0" borderId="22" xfId="163" applyFont="1" applyFill="1" applyBorder="1" applyAlignment="1">
      <alignment horizontal="center" vertical="center"/>
      <protection/>
    </xf>
    <xf numFmtId="0" fontId="12" fillId="0" borderId="22" xfId="163" applyFont="1" applyFill="1" applyBorder="1" applyAlignment="1">
      <alignment vertical="center"/>
      <protection/>
    </xf>
    <xf numFmtId="3" fontId="12" fillId="0" borderId="47" xfId="163" applyNumberFormat="1" applyFont="1" applyFill="1" applyBorder="1" applyAlignment="1">
      <alignment vertical="center"/>
      <protection/>
    </xf>
    <xf numFmtId="0" fontId="12" fillId="0" borderId="52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 wrapText="1"/>
      <protection/>
    </xf>
    <xf numFmtId="0" fontId="12" fillId="0" borderId="30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/>
      <protection/>
    </xf>
    <xf numFmtId="3" fontId="12" fillId="0" borderId="53" xfId="163" applyNumberFormat="1" applyFont="1" applyFill="1" applyBorder="1" applyAlignment="1">
      <alignment vertical="center"/>
      <protection/>
    </xf>
    <xf numFmtId="0" fontId="12" fillId="0" borderId="27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 wrapText="1"/>
      <protection/>
    </xf>
    <xf numFmtId="0" fontId="12" fillId="0" borderId="28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/>
      <protection/>
    </xf>
    <xf numFmtId="3" fontId="45" fillId="0" borderId="33" xfId="163" applyNumberFormat="1" applyFont="1" applyFill="1" applyBorder="1" applyAlignment="1">
      <alignment vertical="center"/>
      <protection/>
    </xf>
    <xf numFmtId="3" fontId="40" fillId="0" borderId="50" xfId="163" applyNumberFormat="1" applyFont="1" applyFill="1" applyBorder="1" applyAlignment="1">
      <alignment vertical="center"/>
      <protection/>
    </xf>
    <xf numFmtId="3" fontId="12" fillId="0" borderId="50" xfId="163" applyNumberFormat="1" applyFont="1" applyFill="1" applyBorder="1" applyAlignment="1">
      <alignment vertical="center"/>
      <protection/>
    </xf>
    <xf numFmtId="0" fontId="12" fillId="0" borderId="34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 wrapText="1"/>
      <protection/>
    </xf>
    <xf numFmtId="0" fontId="12" fillId="0" borderId="31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/>
      <protection/>
    </xf>
    <xf numFmtId="3" fontId="12" fillId="0" borderId="35" xfId="163" applyNumberFormat="1" applyFont="1" applyFill="1" applyBorder="1" applyAlignment="1">
      <alignment vertical="center"/>
      <protection/>
    </xf>
    <xf numFmtId="0" fontId="12" fillId="43" borderId="20" xfId="163" applyFont="1" applyFill="1" applyBorder="1" applyAlignment="1">
      <alignment horizontal="center" vertical="center"/>
      <protection/>
    </xf>
    <xf numFmtId="0" fontId="12" fillId="43" borderId="20" xfId="163" applyFont="1" applyFill="1" applyBorder="1" applyAlignment="1">
      <alignment vertical="center"/>
      <protection/>
    </xf>
    <xf numFmtId="0" fontId="12" fillId="0" borderId="54" xfId="163" applyFont="1" applyBorder="1" applyAlignment="1">
      <alignment horizontal="center" vertical="center"/>
      <protection/>
    </xf>
    <xf numFmtId="0" fontId="49" fillId="0" borderId="0" xfId="155" applyFont="1">
      <alignment/>
      <protection/>
    </xf>
    <xf numFmtId="0" fontId="49" fillId="0" borderId="0" xfId="155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3" xfId="155" applyFont="1" applyBorder="1" applyAlignment="1">
      <alignment horizontal="center"/>
      <protection/>
    </xf>
    <xf numFmtId="0" fontId="56" fillId="0" borderId="0" xfId="155" applyFont="1">
      <alignment/>
      <protection/>
    </xf>
    <xf numFmtId="0" fontId="49" fillId="0" borderId="0" xfId="155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4" xfId="211" applyNumberFormat="1" applyFont="1" applyBorder="1" applyAlignment="1">
      <alignment vertical="center"/>
      <protection/>
    </xf>
    <xf numFmtId="4" fontId="9" fillId="0" borderId="24" xfId="211" applyNumberFormat="1" applyFont="1" applyBorder="1" applyAlignment="1">
      <alignment vertical="center"/>
      <protection/>
    </xf>
    <xf numFmtId="164" fontId="9" fillId="0" borderId="50" xfId="211" applyNumberFormat="1" applyFont="1" applyBorder="1" applyAlignment="1">
      <alignment vertical="center"/>
      <protection/>
    </xf>
    <xf numFmtId="164" fontId="12" fillId="0" borderId="20" xfId="211" applyNumberFormat="1" applyFont="1" applyBorder="1" applyAlignment="1">
      <alignment vertical="center"/>
      <protection/>
    </xf>
    <xf numFmtId="164" fontId="12" fillId="0" borderId="46" xfId="211" applyNumberFormat="1" applyFont="1" applyBorder="1" applyAlignment="1">
      <alignment vertical="center"/>
      <protection/>
    </xf>
    <xf numFmtId="164" fontId="48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4" fontId="12" fillId="0" borderId="0" xfId="211" applyNumberFormat="1" applyFont="1" applyFill="1" applyBorder="1" applyAlignment="1">
      <alignment vertical="center"/>
      <protection/>
    </xf>
    <xf numFmtId="164" fontId="12" fillId="0" borderId="0" xfId="211" applyNumberFormat="1" applyFont="1" applyBorder="1" applyAlignment="1">
      <alignment horizontal="center" vertical="center" wrapText="1"/>
      <protection/>
    </xf>
    <xf numFmtId="164" fontId="9" fillId="0" borderId="0" xfId="211" applyNumberFormat="1" applyFont="1" applyBorder="1" applyAlignment="1">
      <alignment horizontal="center" vertical="center" wrapText="1"/>
      <protection/>
    </xf>
    <xf numFmtId="164" fontId="48" fillId="0" borderId="0" xfId="211" applyNumberFormat="1" applyFont="1" applyBorder="1" applyAlignment="1">
      <alignment vertical="center"/>
      <protection/>
    </xf>
    <xf numFmtId="164" fontId="12" fillId="0" borderId="0" xfId="211" applyNumberFormat="1" applyFont="1" applyBorder="1" applyAlignment="1">
      <alignment vertical="center" wrapText="1"/>
      <protection/>
    </xf>
    <xf numFmtId="164" fontId="9" fillId="0" borderId="55" xfId="211" applyNumberFormat="1" applyFont="1" applyBorder="1" applyAlignment="1">
      <alignment horizontal="center" vertical="center" wrapText="1"/>
      <protection/>
    </xf>
    <xf numFmtId="164" fontId="9" fillId="0" borderId="55" xfId="211" applyNumberFormat="1" applyFont="1" applyFill="1" applyBorder="1" applyAlignment="1">
      <alignment horizontal="center" vertical="center" wrapText="1"/>
      <protection/>
    </xf>
    <xf numFmtId="164" fontId="9" fillId="0" borderId="23" xfId="211" applyNumberFormat="1" applyFont="1" applyBorder="1" applyAlignment="1">
      <alignment horizontal="left" vertical="center" wrapText="1"/>
      <protection/>
    </xf>
    <xf numFmtId="164" fontId="9" fillId="0" borderId="23" xfId="211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34" fillId="0" borderId="0" xfId="210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/>
      <protection/>
    </xf>
    <xf numFmtId="3" fontId="64" fillId="0" borderId="56" xfId="209" applyNumberFormat="1" applyFont="1" applyFill="1" applyBorder="1" applyAlignment="1">
      <alignment horizontal="right" vertical="center"/>
      <protection/>
    </xf>
    <xf numFmtId="164" fontId="12" fillId="0" borderId="27" xfId="210" applyNumberFormat="1" applyFont="1" applyFill="1" applyBorder="1" applyAlignment="1">
      <alignment horizontal="center" vertical="center"/>
      <protection/>
    </xf>
    <xf numFmtId="164" fontId="12" fillId="0" borderId="28" xfId="210" applyNumberFormat="1" applyFont="1" applyFill="1" applyBorder="1" applyAlignment="1">
      <alignment horizontal="center" vertical="center" wrapText="1"/>
      <protection/>
    </xf>
    <xf numFmtId="164" fontId="12" fillId="0" borderId="28" xfId="210" applyNumberFormat="1" applyFont="1" applyFill="1" applyBorder="1" applyAlignment="1">
      <alignment horizontal="center" vertical="center"/>
      <protection/>
    </xf>
    <xf numFmtId="164" fontId="12" fillId="0" borderId="57" xfId="210" applyNumberFormat="1" applyFont="1" applyFill="1" applyBorder="1" applyAlignment="1">
      <alignment horizontal="center" vertical="center"/>
      <protection/>
    </xf>
    <xf numFmtId="164" fontId="12" fillId="0" borderId="53" xfId="210" applyNumberFormat="1" applyFont="1" applyFill="1" applyBorder="1" applyAlignment="1">
      <alignment horizontal="center" vertical="center"/>
      <protection/>
    </xf>
    <xf numFmtId="164" fontId="12" fillId="0" borderId="1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horizontal="right" vertical="center"/>
      <protection/>
    </xf>
    <xf numFmtId="164" fontId="12" fillId="0" borderId="58" xfId="210" applyNumberFormat="1" applyFont="1" applyFill="1" applyBorder="1" applyAlignment="1">
      <alignment horizontal="right" vertical="center"/>
      <protection/>
    </xf>
    <xf numFmtId="164" fontId="12" fillId="0" borderId="46" xfId="210" applyNumberFormat="1" applyFont="1" applyFill="1" applyBorder="1" applyAlignment="1">
      <alignment horizontal="right" vertical="center"/>
      <protection/>
    </xf>
    <xf numFmtId="164" fontId="9" fillId="0" borderId="59" xfId="210" applyNumberFormat="1" applyFont="1" applyFill="1" applyBorder="1" applyAlignment="1">
      <alignment vertical="center" wrapText="1"/>
      <protection/>
    </xf>
    <xf numFmtId="164" fontId="9" fillId="0" borderId="60" xfId="210" applyNumberFormat="1" applyFont="1" applyFill="1" applyBorder="1" applyAlignment="1">
      <alignment vertical="center" wrapText="1"/>
      <protection/>
    </xf>
    <xf numFmtId="164" fontId="9" fillId="0" borderId="61" xfId="210" applyNumberFormat="1" applyFont="1" applyFill="1" applyBorder="1" applyAlignment="1">
      <alignment vertical="center" wrapText="1"/>
      <protection/>
    </xf>
    <xf numFmtId="164" fontId="9" fillId="0" borderId="21" xfId="210" applyNumberFormat="1" applyFont="1" applyFill="1" applyBorder="1" applyAlignment="1">
      <alignment horizontal="left" vertical="center" wrapText="1"/>
      <protection/>
    </xf>
    <xf numFmtId="164" fontId="9" fillId="0" borderId="22" xfId="210" applyNumberFormat="1" applyFont="1" applyFill="1" applyBorder="1" applyAlignment="1">
      <alignment horizontal="right" vertical="center"/>
      <protection/>
    </xf>
    <xf numFmtId="164" fontId="9" fillId="0" borderId="62" xfId="210" applyNumberFormat="1" applyFont="1" applyFill="1" applyBorder="1" applyAlignment="1">
      <alignment horizontal="right" vertical="center"/>
      <protection/>
    </xf>
    <xf numFmtId="164" fontId="9" fillId="0" borderId="47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3" xfId="210" applyNumberFormat="1" applyFont="1" applyFill="1" applyBorder="1" applyAlignment="1">
      <alignment horizontal="left" vertical="center" wrapText="1"/>
      <protection/>
    </xf>
    <xf numFmtId="164" fontId="9" fillId="0" borderId="24" xfId="210" applyNumberFormat="1" applyFont="1" applyFill="1" applyBorder="1" applyAlignment="1">
      <alignment horizontal="right" vertical="center"/>
      <protection/>
    </xf>
    <xf numFmtId="164" fontId="9" fillId="0" borderId="63" xfId="210" applyNumberFormat="1" applyFont="1" applyFill="1" applyBorder="1" applyAlignment="1">
      <alignment horizontal="right" vertical="center"/>
      <protection/>
    </xf>
    <xf numFmtId="164" fontId="9" fillId="0" borderId="50" xfId="210" applyNumberFormat="1" applyFont="1" applyFill="1" applyBorder="1" applyAlignment="1">
      <alignment horizontal="right" vertical="center"/>
      <protection/>
    </xf>
    <xf numFmtId="164" fontId="9" fillId="0" borderId="34" xfId="210" applyNumberFormat="1" applyFont="1" applyFill="1" applyBorder="1" applyAlignment="1">
      <alignment horizontal="left" vertical="center" wrapText="1"/>
      <protection/>
    </xf>
    <xf numFmtId="164" fontId="9" fillId="0" borderId="31" xfId="210" applyNumberFormat="1" applyFont="1" applyFill="1" applyBorder="1" applyAlignment="1">
      <alignment horizontal="right" vertical="center"/>
      <protection/>
    </xf>
    <xf numFmtId="164" fontId="9" fillId="0" borderId="64" xfId="210" applyNumberFormat="1" applyFont="1" applyFill="1" applyBorder="1" applyAlignment="1">
      <alignment horizontal="right" vertical="center"/>
      <protection/>
    </xf>
    <xf numFmtId="164" fontId="9" fillId="0" borderId="65" xfId="210" applyNumberFormat="1" applyFont="1" applyFill="1" applyBorder="1" applyAlignment="1">
      <alignment horizontal="left" vertical="center" wrapText="1"/>
      <protection/>
    </xf>
    <xf numFmtId="164" fontId="9" fillId="0" borderId="65" xfId="210" applyNumberFormat="1" applyFont="1" applyFill="1" applyBorder="1" applyAlignment="1">
      <alignment horizontal="right" vertical="center"/>
      <protection/>
    </xf>
    <xf numFmtId="164" fontId="12" fillId="0" borderId="5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vertical="center" wrapText="1"/>
      <protection/>
    </xf>
    <xf numFmtId="164" fontId="9" fillId="0" borderId="24" xfId="210" applyNumberFormat="1" applyFont="1" applyFill="1" applyBorder="1" applyAlignment="1">
      <alignment horizontal="right" vertical="center" wrapText="1"/>
      <protection/>
    </xf>
    <xf numFmtId="164" fontId="9" fillId="0" borderId="63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1" xfId="210" applyNumberFormat="1" applyFont="1" applyFill="1" applyBorder="1" applyAlignment="1">
      <alignment horizontal="right" vertical="center" wrapText="1"/>
      <protection/>
    </xf>
    <xf numFmtId="164" fontId="9" fillId="0" borderId="64" xfId="210" applyNumberFormat="1" applyFont="1" applyFill="1" applyBorder="1" applyAlignment="1">
      <alignment horizontal="right" vertical="center" wrapText="1"/>
      <protection/>
    </xf>
    <xf numFmtId="164" fontId="65" fillId="0" borderId="20" xfId="210" applyNumberFormat="1" applyFont="1" applyFill="1" applyBorder="1" applyAlignment="1">
      <alignment horizontal="right" vertical="center" wrapText="1"/>
      <protection/>
    </xf>
    <xf numFmtId="164" fontId="65" fillId="0" borderId="58" xfId="210" applyNumberFormat="1" applyFont="1" applyFill="1" applyBorder="1" applyAlignment="1">
      <alignment horizontal="right" vertical="center" wrapText="1"/>
      <protection/>
    </xf>
    <xf numFmtId="164" fontId="65" fillId="0" borderId="46" xfId="210" applyNumberFormat="1" applyFont="1" applyFill="1" applyBorder="1" applyAlignment="1">
      <alignment horizontal="right" vertical="center"/>
      <protection/>
    </xf>
    <xf numFmtId="164" fontId="46" fillId="0" borderId="0" xfId="210" applyNumberFormat="1" applyFont="1" applyFill="1" applyBorder="1" applyAlignment="1">
      <alignment horizontal="left" vertical="center" wrapText="1"/>
      <protection/>
    </xf>
    <xf numFmtId="164" fontId="46" fillId="0" borderId="0" xfId="210" applyNumberFormat="1" applyFont="1" applyFill="1" applyBorder="1" applyAlignment="1">
      <alignment horizontal="right" vertical="center" wrapText="1"/>
      <protection/>
    </xf>
    <xf numFmtId="164" fontId="46" fillId="0" borderId="0" xfId="210" applyNumberFormat="1" applyFont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46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vertical="center"/>
      <protection/>
    </xf>
    <xf numFmtId="164" fontId="55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8" applyNumberFormat="1" applyFont="1" applyBorder="1" applyAlignment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horizontal="left" vertical="center" indent="1"/>
      <protection/>
    </xf>
    <xf numFmtId="164" fontId="55" fillId="0" borderId="0" xfId="212" applyNumberFormat="1" applyFont="1" applyFill="1" applyBorder="1" applyAlignment="1" applyProtection="1">
      <alignment horizontal="center" vertical="center" wrapText="1"/>
      <protection/>
    </xf>
    <xf numFmtId="164" fontId="12" fillId="0" borderId="19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08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3" xfId="212" applyNumberFormat="1" applyFont="1" applyFill="1" applyBorder="1" applyAlignment="1" applyProtection="1">
      <alignment horizontal="center" vertical="center" wrapText="1"/>
      <protection/>
    </xf>
    <xf numFmtId="164" fontId="9" fillId="0" borderId="24" xfId="212" applyNumberFormat="1" applyFont="1" applyFill="1" applyBorder="1" applyAlignment="1" applyProtection="1">
      <alignment vertical="center" wrapText="1"/>
      <protection/>
    </xf>
    <xf numFmtId="49" fontId="9" fillId="0" borderId="24" xfId="212" applyNumberFormat="1" applyFont="1" applyFill="1" applyBorder="1" applyAlignment="1" applyProtection="1">
      <alignment horizontal="left" vertical="center" wrapText="1" indent="2"/>
      <protection/>
    </xf>
    <xf numFmtId="164" fontId="9" fillId="0" borderId="34" xfId="212" applyNumberFormat="1" applyFont="1" applyFill="1" applyBorder="1" applyAlignment="1" applyProtection="1">
      <alignment horizontal="center" vertical="center" wrapText="1"/>
      <protection/>
    </xf>
    <xf numFmtId="164" fontId="9" fillId="0" borderId="31" xfId="212" applyNumberFormat="1" applyFont="1" applyFill="1" applyBorder="1" applyAlignment="1" applyProtection="1">
      <alignment vertical="center" wrapText="1"/>
      <protection/>
    </xf>
    <xf numFmtId="49" fontId="9" fillId="0" borderId="31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2" applyNumberFormat="1" applyFont="1" applyFill="1" applyBorder="1" applyAlignment="1" applyProtection="1">
      <alignment horizontal="center" vertical="center"/>
      <protection/>
    </xf>
    <xf numFmtId="164" fontId="12" fillId="0" borderId="20" xfId="212" applyNumberFormat="1" applyFont="1" applyFill="1" applyBorder="1" applyAlignment="1" applyProtection="1">
      <alignment vertical="center"/>
      <protection/>
    </xf>
    <xf numFmtId="49" fontId="12" fillId="43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2" applyNumberFormat="1" applyFont="1" applyFill="1" applyBorder="1" applyAlignment="1" applyProtection="1">
      <alignment horizontal="center" vertical="center" wrapText="1"/>
      <protection/>
    </xf>
    <xf numFmtId="164" fontId="10" fillId="0" borderId="0" xfId="208" applyNumberFormat="1" applyFont="1" applyBorder="1" applyAlignment="1">
      <alignment vertical="center"/>
      <protection/>
    </xf>
    <xf numFmtId="164" fontId="10" fillId="0" borderId="0" xfId="208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8" applyNumberFormat="1" applyFont="1" applyBorder="1" applyAlignment="1">
      <alignment vertical="center" wrapText="1"/>
      <protection/>
    </xf>
    <xf numFmtId="164" fontId="10" fillId="0" borderId="0" xfId="212" applyNumberFormat="1" applyFont="1" applyFill="1" applyBorder="1" applyAlignment="1" applyProtection="1">
      <alignment vertical="center" wrapText="1"/>
      <protection/>
    </xf>
    <xf numFmtId="164" fontId="10" fillId="0" borderId="0" xfId="208" applyNumberFormat="1" applyFont="1" applyBorder="1" applyAlignment="1">
      <alignment horizontal="center" vertical="center" wrapText="1"/>
      <protection/>
    </xf>
    <xf numFmtId="164" fontId="46" fillId="0" borderId="0" xfId="212" applyNumberFormat="1" applyFont="1" applyFill="1" applyBorder="1" applyAlignment="1" applyProtection="1">
      <alignment horizontal="center" vertical="center" wrapText="1"/>
      <protection/>
    </xf>
    <xf numFmtId="164" fontId="55" fillId="0" borderId="0" xfId="208" applyNumberFormat="1" applyFont="1" applyBorder="1" applyAlignment="1">
      <alignment vertical="center" wrapText="1"/>
      <protection/>
    </xf>
    <xf numFmtId="164" fontId="55" fillId="0" borderId="0" xfId="212" applyNumberFormat="1" applyFont="1" applyFill="1" applyBorder="1" applyAlignment="1" applyProtection="1">
      <alignment vertical="center" wrapText="1"/>
      <protection/>
    </xf>
    <xf numFmtId="164" fontId="55" fillId="0" borderId="0" xfId="208" applyNumberFormat="1" applyFont="1" applyBorder="1" applyAlignment="1">
      <alignment horizontal="center" vertical="center" wrapText="1"/>
      <protection/>
    </xf>
    <xf numFmtId="164" fontId="55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38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" fillId="0" borderId="38" xfId="215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4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38" xfId="215" applyFont="1" applyFill="1" applyBorder="1" applyAlignment="1" applyProtection="1">
      <alignment horizontal="left" vertical="center" wrapText="1" inden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7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7" applyFont="1" applyFill="1" applyBorder="1" applyAlignment="1" applyProtection="1">
      <alignment horizontal="center" vertical="center" wrapText="1"/>
      <protection/>
    </xf>
    <xf numFmtId="0" fontId="62" fillId="0" borderId="20" xfId="217" applyFont="1" applyFill="1" applyBorder="1" applyAlignment="1" applyProtection="1">
      <alignment horizontal="center" vertical="center"/>
      <protection/>
    </xf>
    <xf numFmtId="0" fontId="62" fillId="0" borderId="46" xfId="217" applyFont="1" applyFill="1" applyBorder="1" applyAlignment="1" applyProtection="1">
      <alignment horizontal="center" vertical="center"/>
      <protection/>
    </xf>
    <xf numFmtId="0" fontId="8" fillId="0" borderId="29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28" xfId="217" applyFont="1" applyFill="1" applyBorder="1" applyAlignment="1" applyProtection="1">
      <alignment horizontal="left" vertical="center" indent="1"/>
      <protection/>
    </xf>
    <xf numFmtId="164" fontId="8" fillId="0" borderId="28" xfId="217" applyNumberFormat="1" applyFont="1" applyFill="1" applyBorder="1" applyAlignment="1" applyProtection="1">
      <alignment vertical="center"/>
      <protection locked="0"/>
    </xf>
    <xf numFmtId="164" fontId="8" fillId="0" borderId="33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4" xfId="217" applyFont="1" applyFill="1" applyBorder="1" applyAlignment="1" applyProtection="1">
      <alignment horizontal="left" vertical="center" wrapText="1" indent="1"/>
      <protection/>
    </xf>
    <xf numFmtId="164" fontId="8" fillId="0" borderId="24" xfId="217" applyNumberFormat="1" applyFont="1" applyFill="1" applyBorder="1" applyAlignment="1" applyProtection="1">
      <alignment vertical="center"/>
      <protection locked="0"/>
    </xf>
    <xf numFmtId="164" fontId="8" fillId="0" borderId="50" xfId="217" applyNumberFormat="1" applyFont="1" applyFill="1" applyBorder="1" applyAlignment="1" applyProtection="1">
      <alignment vertical="center"/>
      <protection/>
    </xf>
    <xf numFmtId="0" fontId="8" fillId="0" borderId="24" xfId="217" applyFont="1" applyFill="1" applyBorder="1" applyAlignment="1" applyProtection="1">
      <alignment horizontal="left" vertical="center" indent="1"/>
      <protection/>
    </xf>
    <xf numFmtId="0" fontId="8" fillId="0" borderId="26" xfId="217" applyFont="1" applyFill="1" applyBorder="1" applyAlignment="1" applyProtection="1">
      <alignment horizontal="left" vertical="center" wrapText="1" indent="1"/>
      <protection/>
    </xf>
    <xf numFmtId="164" fontId="8" fillId="0" borderId="26" xfId="217" applyNumberFormat="1" applyFont="1" applyFill="1" applyBorder="1" applyAlignment="1" applyProtection="1">
      <alignment vertical="center"/>
      <protection locked="0"/>
    </xf>
    <xf numFmtId="164" fontId="8" fillId="0" borderId="51" xfId="217" applyNumberFormat="1" applyFont="1" applyFill="1" applyBorder="1" applyAlignment="1" applyProtection="1">
      <alignment vertical="center"/>
      <protection/>
    </xf>
    <xf numFmtId="0" fontId="62" fillId="0" borderId="20" xfId="217" applyFont="1" applyFill="1" applyBorder="1" applyAlignment="1" applyProtection="1">
      <alignment horizontal="left" vertical="center" indent="1"/>
      <protection/>
    </xf>
    <xf numFmtId="164" fontId="18" fillId="0" borderId="20" xfId="217" applyNumberFormat="1" applyFont="1" applyFill="1" applyBorder="1" applyAlignment="1" applyProtection="1">
      <alignment vertical="center"/>
      <protection/>
    </xf>
    <xf numFmtId="164" fontId="18" fillId="0" borderId="46" xfId="217" applyNumberFormat="1" applyFont="1" applyFill="1" applyBorder="1" applyAlignment="1" applyProtection="1">
      <alignment vertical="center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164" fontId="8" fillId="0" borderId="31" xfId="217" applyNumberFormat="1" applyFont="1" applyFill="1" applyBorder="1" applyAlignment="1" applyProtection="1">
      <alignment vertical="center"/>
      <protection locked="0"/>
    </xf>
    <xf numFmtId="164" fontId="8" fillId="0" borderId="35" xfId="217" applyNumberFormat="1" applyFont="1" applyFill="1" applyBorder="1" applyAlignment="1" applyProtection="1">
      <alignment vertical="center"/>
      <protection/>
    </xf>
    <xf numFmtId="0" fontId="62" fillId="0" borderId="55" xfId="217" applyFont="1" applyFill="1" applyBorder="1" applyAlignment="1" applyProtection="1">
      <alignment horizontal="left" vertical="center" indent="1"/>
      <protection/>
    </xf>
    <xf numFmtId="164" fontId="18" fillId="0" borderId="55" xfId="217" applyNumberFormat="1" applyFont="1" applyFill="1" applyBorder="1" applyProtection="1">
      <alignment/>
      <protection/>
    </xf>
    <xf numFmtId="164" fontId="18" fillId="0" borderId="66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7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9" fillId="0" borderId="0" xfId="185" applyFont="1">
      <alignment/>
      <protection/>
    </xf>
    <xf numFmtId="0" fontId="46" fillId="0" borderId="0" xfId="185" applyFont="1">
      <alignment/>
      <protection/>
    </xf>
    <xf numFmtId="0" fontId="68" fillId="0" borderId="0" xfId="185" applyFont="1" applyAlignment="1">
      <alignment horizontal="center" vertical="center" wrapText="1"/>
      <protection/>
    </xf>
    <xf numFmtId="0" fontId="48" fillId="0" borderId="31" xfId="185" applyFont="1" applyBorder="1" applyAlignment="1">
      <alignment horizontal="center"/>
      <protection/>
    </xf>
    <xf numFmtId="0" fontId="48" fillId="0" borderId="35" xfId="185" applyFont="1" applyBorder="1" applyAlignment="1">
      <alignment horizontal="center"/>
      <protection/>
    </xf>
    <xf numFmtId="0" fontId="69" fillId="0" borderId="0" xfId="185" applyFont="1">
      <alignment/>
      <protection/>
    </xf>
    <xf numFmtId="0" fontId="46" fillId="0" borderId="43" xfId="185" applyFont="1" applyBorder="1" applyAlignment="1">
      <alignment horizontal="center" vertical="center" wrapText="1"/>
      <protection/>
    </xf>
    <xf numFmtId="3" fontId="46" fillId="0" borderId="67" xfId="185" applyNumberFormat="1" applyFont="1" applyBorder="1" applyAlignment="1">
      <alignment horizontal="center" vertical="center"/>
      <protection/>
    </xf>
    <xf numFmtId="3" fontId="46" fillId="0" borderId="22" xfId="185" applyNumberFormat="1" applyFont="1" applyBorder="1" applyAlignment="1">
      <alignment horizontal="center" vertical="center"/>
      <protection/>
    </xf>
    <xf numFmtId="3" fontId="46" fillId="0" borderId="47" xfId="185" applyNumberFormat="1" applyFont="1" applyBorder="1" applyAlignment="1">
      <alignment horizontal="center" vertical="center"/>
      <protection/>
    </xf>
    <xf numFmtId="0" fontId="46" fillId="0" borderId="45" xfId="185" applyFont="1" applyBorder="1" applyAlignment="1">
      <alignment horizontal="center" vertical="center" wrapText="1"/>
      <protection/>
    </xf>
    <xf numFmtId="3" fontId="46" fillId="0" borderId="68" xfId="185" applyNumberFormat="1" applyFont="1" applyBorder="1" applyAlignment="1">
      <alignment horizontal="center" vertical="center"/>
      <protection/>
    </xf>
    <xf numFmtId="3" fontId="46" fillId="0" borderId="26" xfId="185" applyNumberFormat="1" applyFont="1" applyBorder="1" applyAlignment="1">
      <alignment horizontal="center" vertical="center"/>
      <protection/>
    </xf>
    <xf numFmtId="3" fontId="46" fillId="0" borderId="51" xfId="185" applyNumberFormat="1" applyFont="1" applyBorder="1" applyAlignment="1">
      <alignment horizontal="center" vertical="center"/>
      <protection/>
    </xf>
    <xf numFmtId="0" fontId="70" fillId="0" borderId="0" xfId="185" applyFont="1" applyAlignment="1">
      <alignment horizontal="center" vertical="center" wrapText="1"/>
      <protection/>
    </xf>
    <xf numFmtId="0" fontId="70" fillId="0" borderId="0" xfId="185" applyFont="1">
      <alignment/>
      <protection/>
    </xf>
    <xf numFmtId="3" fontId="48" fillId="0" borderId="65" xfId="185" applyNumberFormat="1" applyFont="1" applyBorder="1" applyAlignment="1">
      <alignment horizontal="center" vertical="center"/>
      <protection/>
    </xf>
    <xf numFmtId="0" fontId="48" fillId="43" borderId="38" xfId="185" applyFont="1" applyFill="1" applyBorder="1" applyAlignment="1">
      <alignment horizontal="center" vertical="center"/>
      <protection/>
    </xf>
    <xf numFmtId="3" fontId="48" fillId="0" borderId="20" xfId="185" applyNumberFormat="1" applyFont="1" applyBorder="1" applyAlignment="1">
      <alignment horizontal="center" vertical="center"/>
      <protection/>
    </xf>
    <xf numFmtId="3" fontId="48" fillId="0" borderId="46" xfId="185" applyNumberFormat="1" applyFont="1" applyBorder="1" applyAlignment="1">
      <alignment horizontal="center" vertical="center"/>
      <protection/>
    </xf>
    <xf numFmtId="0" fontId="68" fillId="0" borderId="0" xfId="185" applyFont="1" applyAlignment="1">
      <alignment horizontal="center" vertical="center"/>
      <protection/>
    </xf>
    <xf numFmtId="0" fontId="49" fillId="0" borderId="0" xfId="186" applyFont="1">
      <alignment/>
      <protection/>
    </xf>
    <xf numFmtId="0" fontId="49" fillId="0" borderId="0" xfId="186" applyFont="1" applyAlignment="1">
      <alignment horizontal="center"/>
      <protection/>
    </xf>
    <xf numFmtId="0" fontId="49" fillId="0" borderId="0" xfId="186" applyFont="1" applyFill="1" applyBorder="1" applyAlignment="1">
      <alignment horizontal="right"/>
      <protection/>
    </xf>
    <xf numFmtId="0" fontId="49" fillId="0" borderId="0" xfId="186" applyFont="1" applyAlignment="1">
      <alignment vertical="center"/>
      <protection/>
    </xf>
    <xf numFmtId="0" fontId="49" fillId="0" borderId="0" xfId="186" applyFont="1" applyBorder="1" applyAlignment="1">
      <alignment horizontal="center"/>
      <protection/>
    </xf>
    <xf numFmtId="0" fontId="49" fillId="0" borderId="0" xfId="186" applyFont="1" applyBorder="1">
      <alignment/>
      <protection/>
    </xf>
    <xf numFmtId="0" fontId="54" fillId="0" borderId="0" xfId="186" applyFont="1" applyFill="1" applyBorder="1" applyAlignment="1">
      <alignment horizontal="right"/>
      <protection/>
    </xf>
    <xf numFmtId="0" fontId="68" fillId="0" borderId="19" xfId="186" applyFont="1" applyBorder="1" applyAlignment="1">
      <alignment horizontal="center" vertical="center"/>
      <protection/>
    </xf>
    <xf numFmtId="0" fontId="68" fillId="0" borderId="20" xfId="186" applyFont="1" applyBorder="1" applyAlignment="1">
      <alignment horizontal="center" vertical="center"/>
      <protection/>
    </xf>
    <xf numFmtId="0" fontId="68" fillId="0" borderId="46" xfId="18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21" xfId="186" applyFont="1" applyBorder="1" applyAlignment="1">
      <alignment horizontal="center"/>
      <protection/>
    </xf>
    <xf numFmtId="0" fontId="49" fillId="0" borderId="22" xfId="186" applyFont="1" applyBorder="1" applyAlignment="1">
      <alignment wrapText="1"/>
      <protection/>
    </xf>
    <xf numFmtId="3" fontId="49" fillId="0" borderId="33" xfId="186" applyNumberFormat="1" applyFont="1" applyFill="1" applyBorder="1" applyAlignment="1">
      <alignment/>
      <protection/>
    </xf>
    <xf numFmtId="0" fontId="49" fillId="0" borderId="25" xfId="186" applyFont="1" applyBorder="1" applyAlignment="1">
      <alignment horizontal="center"/>
      <protection/>
    </xf>
    <xf numFmtId="0" fontId="49" fillId="0" borderId="26" xfId="186" applyFont="1" applyBorder="1">
      <alignment/>
      <protection/>
    </xf>
    <xf numFmtId="3" fontId="49" fillId="0" borderId="69" xfId="186" applyNumberFormat="1" applyFont="1" applyFill="1" applyBorder="1" applyAlignment="1">
      <alignment/>
      <protection/>
    </xf>
    <xf numFmtId="0" fontId="68" fillId="0" borderId="19" xfId="186" applyFont="1" applyBorder="1" applyAlignment="1">
      <alignment horizontal="center"/>
      <protection/>
    </xf>
    <xf numFmtId="0" fontId="48" fillId="0" borderId="20" xfId="186" applyFont="1" applyBorder="1">
      <alignment/>
      <protection/>
    </xf>
    <xf numFmtId="3" fontId="48" fillId="0" borderId="46" xfId="186" applyNumberFormat="1" applyFont="1" applyFill="1" applyBorder="1">
      <alignment/>
      <protection/>
    </xf>
    <xf numFmtId="0" fontId="68" fillId="0" borderId="0" xfId="186" applyFont="1">
      <alignment/>
      <protection/>
    </xf>
    <xf numFmtId="0" fontId="49" fillId="0" borderId="0" xfId="186" applyFont="1" applyFill="1" applyBorder="1">
      <alignment/>
      <protection/>
    </xf>
    <xf numFmtId="3" fontId="49" fillId="0" borderId="47" xfId="186" applyNumberFormat="1" applyFont="1" applyFill="1" applyBorder="1">
      <alignment/>
      <protection/>
    </xf>
    <xf numFmtId="3" fontId="49" fillId="0" borderId="0" xfId="186" applyNumberFormat="1" applyFont="1">
      <alignment/>
      <protection/>
    </xf>
    <xf numFmtId="0" fontId="49" fillId="0" borderId="23" xfId="186" applyFont="1" applyBorder="1" applyAlignment="1">
      <alignment horizontal="center"/>
      <protection/>
    </xf>
    <xf numFmtId="0" fontId="49" fillId="0" borderId="24" xfId="186" applyFont="1" applyBorder="1" applyAlignment="1">
      <alignment wrapText="1"/>
      <protection/>
    </xf>
    <xf numFmtId="3" fontId="49" fillId="0" borderId="50" xfId="186" applyNumberFormat="1" applyFont="1" applyFill="1" applyBorder="1">
      <alignment/>
      <protection/>
    </xf>
    <xf numFmtId="0" fontId="49" fillId="0" borderId="26" xfId="186" applyFont="1" applyBorder="1" applyAlignment="1">
      <alignment wrapText="1"/>
      <protection/>
    </xf>
    <xf numFmtId="3" fontId="49" fillId="0" borderId="51" xfId="186" applyNumberFormat="1" applyFont="1" applyFill="1" applyBorder="1">
      <alignment/>
      <protection/>
    </xf>
    <xf numFmtId="0" fontId="49" fillId="0" borderId="34" xfId="186" applyFont="1" applyBorder="1" applyAlignment="1">
      <alignment horizontal="center"/>
      <protection/>
    </xf>
    <xf numFmtId="0" fontId="68" fillId="0" borderId="70" xfId="186" applyFont="1" applyBorder="1" applyAlignment="1">
      <alignment horizontal="center"/>
      <protection/>
    </xf>
    <xf numFmtId="0" fontId="68" fillId="0" borderId="20" xfId="186" applyFont="1" applyBorder="1" applyAlignment="1">
      <alignment horizontal="left"/>
      <protection/>
    </xf>
    <xf numFmtId="3" fontId="68" fillId="0" borderId="46" xfId="186" applyNumberFormat="1" applyFont="1" applyBorder="1">
      <alignment/>
      <protection/>
    </xf>
    <xf numFmtId="0" fontId="68" fillId="0" borderId="21" xfId="186" applyFont="1" applyBorder="1" applyAlignment="1">
      <alignment horizontal="center"/>
      <protection/>
    </xf>
    <xf numFmtId="0" fontId="68" fillId="0" borderId="56" xfId="186" applyFont="1" applyBorder="1">
      <alignment/>
      <protection/>
    </xf>
    <xf numFmtId="0" fontId="53" fillId="0" borderId="71" xfId="186" applyFont="1" applyBorder="1" applyAlignment="1">
      <alignment/>
      <protection/>
    </xf>
    <xf numFmtId="0" fontId="53" fillId="0" borderId="0" xfId="186" applyFont="1" applyBorder="1" applyAlignment="1">
      <alignment/>
      <protection/>
    </xf>
    <xf numFmtId="0" fontId="49" fillId="0" borderId="0" xfId="186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right" vertical="center" wrapText="1" indent="1"/>
    </xf>
    <xf numFmtId="0" fontId="71" fillId="0" borderId="77" xfId="0" applyFont="1" applyBorder="1" applyAlignment="1" applyProtection="1">
      <alignment horizontal="lef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0" xfId="0" applyFont="1" applyFill="1" applyBorder="1" applyAlignment="1">
      <alignment horizontal="right" vertical="center" wrapText="1" indent="1"/>
    </xf>
    <xf numFmtId="0" fontId="71" fillId="0" borderId="38" xfId="0" applyFont="1" applyBorder="1" applyAlignment="1" applyProtection="1">
      <alignment horizontal="left" vertical="center" wrapText="1" indent="1"/>
      <protection locked="0"/>
    </xf>
    <xf numFmtId="164" fontId="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3" xfId="0" applyFont="1" applyFill="1" applyBorder="1" applyAlignment="1">
      <alignment horizontal="right" vertical="center" wrapText="1" indent="1"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left" vertical="center" wrapText="1" indent="1"/>
    </xf>
    <xf numFmtId="164" fontId="7" fillId="0" borderId="85" xfId="0" applyNumberFormat="1" applyFont="1" applyFill="1" applyBorder="1" applyAlignment="1">
      <alignment horizontal="right" vertical="center" wrapText="1" indent="1"/>
    </xf>
    <xf numFmtId="164" fontId="7" fillId="0" borderId="86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8" xfId="215" applyFont="1" applyFill="1" applyBorder="1" applyAlignment="1" applyProtection="1">
      <alignment horizontal="center" vertical="center" wrapText="1"/>
      <protection/>
    </xf>
    <xf numFmtId="0" fontId="8" fillId="0" borderId="46" xfId="215" applyFont="1" applyFill="1" applyBorder="1" applyAlignment="1" applyProtection="1">
      <alignment horizontal="center" vertical="center" wrapText="1"/>
      <protection/>
    </xf>
    <xf numFmtId="0" fontId="0" fillId="0" borderId="21" xfId="215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 wrapText="1" indent="1"/>
      <protection/>
    </xf>
    <xf numFmtId="164" fontId="0" fillId="0" borderId="22" xfId="215" applyNumberFormat="1" applyFont="1" applyFill="1" applyBorder="1" applyAlignment="1" applyProtection="1">
      <alignment vertical="center" wrapText="1"/>
      <protection locked="0"/>
    </xf>
    <xf numFmtId="164" fontId="0" fillId="0" borderId="62" xfId="215" applyNumberFormat="1" applyFont="1" applyFill="1" applyBorder="1" applyAlignment="1" applyProtection="1">
      <alignment vertical="center" wrapText="1"/>
      <protection locked="0"/>
    </xf>
    <xf numFmtId="164" fontId="0" fillId="0" borderId="47" xfId="215" applyNumberFormat="1" applyFont="1" applyFill="1" applyBorder="1" applyAlignment="1" applyProtection="1">
      <alignment vertical="center" wrapText="1"/>
      <protection locked="0"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164" fontId="0" fillId="0" borderId="50" xfId="215" applyNumberFormat="1" applyFont="1" applyFill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/>
    </xf>
    <xf numFmtId="164" fontId="0" fillId="0" borderId="50" xfId="215" applyNumberFormat="1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46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4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4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4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/>
    </xf>
    <xf numFmtId="164" fontId="0" fillId="0" borderId="50" xfId="215" applyNumberFormat="1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9" fillId="0" borderId="26" xfId="0" applyNumberFormat="1" applyFont="1" applyBorder="1" applyAlignment="1" applyProtection="1" quotePrefix="1">
      <alignment vertical="center" wrapText="1"/>
      <protection locked="0"/>
    </xf>
    <xf numFmtId="164" fontId="9" fillId="0" borderId="51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46" xfId="0" applyNumberFormat="1" applyFont="1" applyBorder="1" applyAlignment="1" applyProtection="1" quotePrefix="1">
      <alignment vertical="center" wrapText="1"/>
      <protection/>
    </xf>
    <xf numFmtId="0" fontId="50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52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46" xfId="216" applyFont="1" applyFill="1" applyBorder="1" applyAlignment="1">
      <alignment horizontal="center" vertical="center" wrapText="1"/>
      <protection/>
    </xf>
    <xf numFmtId="0" fontId="9" fillId="0" borderId="29" xfId="216" applyFont="1" applyFill="1" applyBorder="1" applyAlignment="1">
      <alignment horizontal="center" vertical="center" wrapText="1"/>
      <protection/>
    </xf>
    <xf numFmtId="0" fontId="9" fillId="0" borderId="87" xfId="216" applyFont="1" applyFill="1" applyBorder="1" applyAlignment="1">
      <alignment horizontal="left" vertical="center" wrapText="1"/>
      <protection/>
    </xf>
    <xf numFmtId="0" fontId="12" fillId="0" borderId="87" xfId="216" applyFont="1" applyFill="1" applyBorder="1" applyAlignment="1">
      <alignment horizontal="center" vertical="center" wrapText="1"/>
      <protection/>
    </xf>
    <xf numFmtId="0" fontId="12" fillId="0" borderId="69" xfId="216" applyFont="1" applyFill="1" applyBorder="1" applyAlignment="1">
      <alignment vertical="center"/>
      <protection/>
    </xf>
    <xf numFmtId="49" fontId="65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164" fontId="2" fillId="0" borderId="0" xfId="215" applyNumberFormat="1" applyFont="1" applyFill="1" applyAlignment="1" applyProtection="1">
      <alignment horizontal="right" vertical="center" indent="1"/>
      <protection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65" fillId="0" borderId="19" xfId="210" applyNumberFormat="1" applyFont="1" applyFill="1" applyBorder="1" applyAlignment="1">
      <alignment vertical="center" wrapText="1"/>
      <protection/>
    </xf>
    <xf numFmtId="0" fontId="68" fillId="0" borderId="0" xfId="187" applyFont="1">
      <alignment/>
      <protection/>
    </xf>
    <xf numFmtId="0" fontId="49" fillId="0" borderId="0" xfId="187" applyFont="1">
      <alignment/>
      <protection/>
    </xf>
    <xf numFmtId="0" fontId="68" fillId="0" borderId="0" xfId="187" applyFont="1" applyAlignment="1">
      <alignment horizontal="center" vertical="center"/>
      <protection/>
    </xf>
    <xf numFmtId="0" fontId="49" fillId="0" borderId="42" xfId="187" applyFont="1" applyBorder="1" applyAlignment="1">
      <alignment horizontal="center" vertical="center"/>
      <protection/>
    </xf>
    <xf numFmtId="0" fontId="71" fillId="0" borderId="43" xfId="187" applyFont="1" applyBorder="1">
      <alignment/>
      <protection/>
    </xf>
    <xf numFmtId="164" fontId="49" fillId="0" borderId="47" xfId="99" applyNumberFormat="1" applyFont="1" applyBorder="1" applyAlignment="1">
      <alignment horizontal="right" vertical="center"/>
    </xf>
    <xf numFmtId="0" fontId="49" fillId="0" borderId="48" xfId="187" applyFont="1" applyBorder="1" applyAlignment="1">
      <alignment horizontal="center" vertical="center"/>
      <protection/>
    </xf>
    <xf numFmtId="0" fontId="71" fillId="0" borderId="40" xfId="187" applyFont="1" applyBorder="1" applyAlignment="1">
      <alignment wrapText="1"/>
      <protection/>
    </xf>
    <xf numFmtId="164" fontId="49" fillId="0" borderId="50" xfId="99" applyNumberFormat="1" applyFont="1" applyBorder="1" applyAlignment="1">
      <alignment horizontal="right" vertical="center"/>
    </xf>
    <xf numFmtId="0" fontId="71" fillId="0" borderId="40" xfId="187" applyFont="1" applyBorder="1">
      <alignment/>
      <protection/>
    </xf>
    <xf numFmtId="0" fontId="71" fillId="0" borderId="40" xfId="187" applyFont="1" applyFill="1" applyBorder="1" applyAlignment="1">
      <alignment wrapText="1"/>
      <protection/>
    </xf>
    <xf numFmtId="164" fontId="49" fillId="0" borderId="50" xfId="99" applyNumberFormat="1" applyFont="1" applyBorder="1" applyAlignment="1">
      <alignment horizontal="right"/>
    </xf>
    <xf numFmtId="0" fontId="1" fillId="0" borderId="0" xfId="188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6" fontId="1" fillId="0" borderId="0" xfId="188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4" xfId="188" applyFont="1" applyFill="1" applyBorder="1" applyAlignment="1">
      <alignment wrapText="1"/>
      <protection/>
    </xf>
    <xf numFmtId="166" fontId="49" fillId="0" borderId="24" xfId="96" applyNumberFormat="1" applyFont="1" applyFill="1" applyBorder="1" applyAlignment="1">
      <alignment horizontal="center" vertical="center"/>
    </xf>
    <xf numFmtId="0" fontId="49" fillId="0" borderId="24" xfId="188" applyFont="1" applyBorder="1" applyAlignment="1">
      <alignment wrapText="1"/>
      <protection/>
    </xf>
    <xf numFmtId="166" fontId="49" fillId="0" borderId="24" xfId="96" applyNumberFormat="1" applyFont="1" applyBorder="1" applyAlignment="1">
      <alignment vertical="center"/>
    </xf>
    <xf numFmtId="0" fontId="71" fillId="0" borderId="24" xfId="188" applyFont="1" applyBorder="1" applyAlignment="1">
      <alignment vertical="center" wrapText="1"/>
      <protection/>
    </xf>
    <xf numFmtId="166" fontId="71" fillId="0" borderId="24" xfId="96" applyNumberFormat="1" applyFont="1" applyBorder="1" applyAlignment="1">
      <alignment horizontal="center" vertical="center"/>
    </xf>
    <xf numFmtId="0" fontId="71" fillId="0" borderId="24" xfId="188" applyFont="1" applyBorder="1" applyAlignment="1">
      <alignment vertical="center" wrapText="1" shrinkToFit="1"/>
      <protection/>
    </xf>
    <xf numFmtId="166" fontId="71" fillId="0" borderId="24" xfId="96" applyNumberFormat="1" applyFont="1" applyBorder="1" applyAlignment="1">
      <alignment vertical="center"/>
    </xf>
    <xf numFmtId="0" fontId="9" fillId="0" borderId="24" xfId="188" applyFont="1" applyFill="1" applyBorder="1" applyAlignment="1">
      <alignment wrapText="1"/>
      <protection/>
    </xf>
    <xf numFmtId="166" fontId="9" fillId="0" borderId="24" xfId="96" applyNumberFormat="1" applyFont="1" applyBorder="1" applyAlignment="1">
      <alignment horizontal="center"/>
    </xf>
    <xf numFmtId="0" fontId="9" fillId="0" borderId="24" xfId="188" applyFont="1" applyBorder="1" applyAlignment="1">
      <alignment wrapText="1"/>
      <protection/>
    </xf>
    <xf numFmtId="166" fontId="9" fillId="0" borderId="24" xfId="96" applyNumberFormat="1" applyFont="1" applyFill="1" applyBorder="1" applyAlignment="1">
      <alignment horizontal="center"/>
    </xf>
    <xf numFmtId="0" fontId="49" fillId="0" borderId="22" xfId="188" applyFont="1" applyFill="1" applyBorder="1" applyAlignment="1">
      <alignment wrapText="1"/>
      <protection/>
    </xf>
    <xf numFmtId="166" fontId="49" fillId="0" borderId="22" xfId="96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46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46" xfId="96" applyNumberFormat="1" applyFont="1" applyFill="1" applyBorder="1" applyAlignment="1" applyProtection="1">
      <alignment horizontal="center" vertical="center" wrapText="1"/>
      <protection/>
    </xf>
    <xf numFmtId="0" fontId="71" fillId="0" borderId="26" xfId="188" applyFont="1" applyBorder="1" applyAlignment="1">
      <alignment vertical="center" wrapText="1" shrinkToFit="1"/>
      <protection/>
    </xf>
    <xf numFmtId="166" fontId="71" fillId="0" borderId="26" xfId="96" applyNumberFormat="1" applyFont="1" applyBorder="1" applyAlignment="1">
      <alignment vertical="center"/>
    </xf>
    <xf numFmtId="166" fontId="9" fillId="0" borderId="22" xfId="96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46" xfId="96" applyNumberFormat="1" applyFont="1" applyFill="1" applyBorder="1" applyAlignment="1" applyProtection="1">
      <alignment vertical="center"/>
      <protection locked="0"/>
    </xf>
    <xf numFmtId="0" fontId="9" fillId="0" borderId="87" xfId="188" applyFont="1" applyFill="1" applyBorder="1" applyAlignment="1">
      <alignment wrapText="1"/>
      <protection/>
    </xf>
    <xf numFmtId="166" fontId="9" fillId="0" borderId="87" xfId="96" applyNumberFormat="1" applyFont="1" applyBorder="1" applyAlignment="1">
      <alignment horizontal="center"/>
    </xf>
    <xf numFmtId="0" fontId="9" fillId="0" borderId="22" xfId="188" applyFont="1" applyBorder="1" applyAlignment="1">
      <alignment wrapText="1"/>
      <protection/>
    </xf>
    <xf numFmtId="0" fontId="9" fillId="0" borderId="26" xfId="188" applyFont="1" applyFill="1" applyBorder="1" applyAlignment="1">
      <alignment wrapText="1"/>
      <protection/>
    </xf>
    <xf numFmtId="166" fontId="13" fillId="0" borderId="26" xfId="96" applyNumberFormat="1" applyFont="1" applyFill="1" applyBorder="1" applyAlignment="1">
      <alignment/>
    </xf>
    <xf numFmtId="0" fontId="8" fillId="0" borderId="21" xfId="215" applyFont="1" applyFill="1" applyBorder="1" applyAlignment="1" applyProtection="1">
      <alignment horizontal="center" vertical="center"/>
      <protection/>
    </xf>
    <xf numFmtId="166" fontId="58" fillId="0" borderId="47" xfId="96" applyNumberFormat="1" applyFont="1" applyFill="1" applyBorder="1" applyAlignment="1" applyProtection="1">
      <alignment vertical="center"/>
      <protection locked="0"/>
    </xf>
    <xf numFmtId="0" fontId="8" fillId="0" borderId="23" xfId="215" applyFont="1" applyFill="1" applyBorder="1" applyAlignment="1" applyProtection="1">
      <alignment horizontal="center" vertical="center"/>
      <protection/>
    </xf>
    <xf numFmtId="166" fontId="58" fillId="0" borderId="50" xfId="96" applyNumberFormat="1" applyFont="1" applyFill="1" applyBorder="1" applyAlignment="1" applyProtection="1">
      <alignment vertical="center"/>
      <protection locked="0"/>
    </xf>
    <xf numFmtId="166" fontId="0" fillId="0" borderId="50" xfId="96" applyNumberFormat="1" applyFont="1" applyFill="1" applyBorder="1" applyAlignment="1" applyProtection="1">
      <alignment vertical="center"/>
      <protection locked="0"/>
    </xf>
    <xf numFmtId="0" fontId="8" fillId="0" borderId="29" xfId="215" applyFont="1" applyFill="1" applyBorder="1" applyAlignment="1" applyProtection="1">
      <alignment horizontal="center" vertical="center"/>
      <protection/>
    </xf>
    <xf numFmtId="166" fontId="0" fillId="0" borderId="51" xfId="96" applyNumberFormat="1" applyFont="1" applyFill="1" applyBorder="1" applyAlignment="1" applyProtection="1">
      <alignment vertical="center"/>
      <protection locked="0"/>
    </xf>
    <xf numFmtId="166" fontId="0" fillId="0" borderId="69" xfId="96" applyNumberFormat="1" applyFont="1" applyFill="1" applyBorder="1" applyAlignment="1" applyProtection="1">
      <alignment vertical="center"/>
      <protection locked="0"/>
    </xf>
    <xf numFmtId="166" fontId="0" fillId="0" borderId="47" xfId="96" applyNumberFormat="1" applyFont="1" applyFill="1" applyBorder="1" applyAlignment="1" applyProtection="1">
      <alignment vertical="center"/>
      <protection locked="0"/>
    </xf>
    <xf numFmtId="0" fontId="8" fillId="0" borderId="25" xfId="215" applyFont="1" applyFill="1" applyBorder="1" applyAlignment="1" applyProtection="1">
      <alignment horizontal="center" vertical="center"/>
      <protection/>
    </xf>
    <xf numFmtId="0" fontId="18" fillId="0" borderId="70" xfId="215" applyFont="1" applyFill="1" applyBorder="1" applyAlignment="1" applyProtection="1">
      <alignment horizontal="center" vertical="center"/>
      <protection/>
    </xf>
    <xf numFmtId="0" fontId="7" fillId="0" borderId="55" xfId="215" applyFont="1" applyFill="1" applyBorder="1" applyAlignment="1" applyProtection="1">
      <alignment horizontal="left" vertical="center" wrapText="1"/>
      <protection/>
    </xf>
    <xf numFmtId="166" fontId="7" fillId="0" borderId="55" xfId="96" applyNumberFormat="1" applyFont="1" applyFill="1" applyBorder="1" applyAlignment="1" applyProtection="1">
      <alignment vertical="center"/>
      <protection/>
    </xf>
    <xf numFmtId="166" fontId="7" fillId="0" borderId="66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8" fillId="0" borderId="20" xfId="214" applyFont="1" applyFill="1" applyBorder="1" applyAlignment="1">
      <alignment horizontal="center" vertical="center" wrapText="1"/>
      <protection/>
    </xf>
    <xf numFmtId="0" fontId="48" fillId="0" borderId="46" xfId="214" applyFont="1" applyFill="1" applyBorder="1" applyAlignment="1">
      <alignment horizontal="center" vertical="center" wrapText="1"/>
      <protection/>
    </xf>
    <xf numFmtId="0" fontId="46" fillId="0" borderId="21" xfId="214" applyFont="1" applyFill="1" applyBorder="1" applyAlignment="1">
      <alignment horizontal="center"/>
      <protection/>
    </xf>
    <xf numFmtId="14" fontId="58" fillId="0" borderId="22" xfId="0" applyNumberFormat="1" applyFont="1" applyFill="1" applyBorder="1" applyAlignment="1">
      <alignment/>
    </xf>
    <xf numFmtId="3" fontId="46" fillId="0" borderId="47" xfId="214" applyNumberFormat="1" applyFont="1" applyFill="1" applyBorder="1" applyAlignment="1">
      <alignment horizontal="right"/>
      <protection/>
    </xf>
    <xf numFmtId="0" fontId="46" fillId="0" borderId="23" xfId="214" applyFont="1" applyFill="1" applyBorder="1" applyAlignment="1">
      <alignment horizontal="center"/>
      <protection/>
    </xf>
    <xf numFmtId="14" fontId="58" fillId="0" borderId="24" xfId="0" applyNumberFormat="1" applyFont="1" applyFill="1" applyBorder="1" applyAlignment="1">
      <alignment/>
    </xf>
    <xf numFmtId="3" fontId="46" fillId="0" borderId="50" xfId="214" applyNumberFormat="1" applyFont="1" applyFill="1" applyBorder="1" applyAlignment="1">
      <alignment horizontal="right"/>
      <protection/>
    </xf>
    <xf numFmtId="0" fontId="46" fillId="0" borderId="25" xfId="214" applyFont="1" applyFill="1" applyBorder="1" applyAlignment="1">
      <alignment horizontal="center"/>
      <protection/>
    </xf>
    <xf numFmtId="14" fontId="58" fillId="0" borderId="26" xfId="0" applyNumberFormat="1" applyFont="1" applyFill="1" applyBorder="1" applyAlignment="1">
      <alignment/>
    </xf>
    <xf numFmtId="3" fontId="46" fillId="0" borderId="51" xfId="214" applyNumberFormat="1" applyFont="1" applyFill="1" applyBorder="1" applyAlignment="1">
      <alignment horizontal="right"/>
      <protection/>
    </xf>
    <xf numFmtId="0" fontId="48" fillId="0" borderId="19" xfId="214" applyFont="1" applyFill="1" applyBorder="1" applyAlignment="1">
      <alignment horizontal="center"/>
      <protection/>
    </xf>
    <xf numFmtId="0" fontId="48" fillId="0" borderId="20" xfId="214" applyFont="1" applyFill="1" applyBorder="1" applyAlignment="1">
      <alignment horizontal="left"/>
      <protection/>
    </xf>
    <xf numFmtId="3" fontId="48" fillId="0" borderId="46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3" xfId="185" applyFont="1" applyBorder="1" applyAlignment="1">
      <alignment horizontal="left" vertical="center" wrapText="1"/>
      <protection/>
    </xf>
    <xf numFmtId="0" fontId="48" fillId="0" borderId="38" xfId="185" applyFont="1" applyBorder="1" applyAlignment="1">
      <alignment horizontal="left" vertical="center"/>
      <protection/>
    </xf>
    <xf numFmtId="0" fontId="69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50" fillId="0" borderId="23" xfId="214" applyFont="1" applyBorder="1" applyAlignment="1">
      <alignment horizontal="center" vertical="center"/>
      <protection/>
    </xf>
    <xf numFmtId="0" fontId="34" fillId="0" borderId="24" xfId="214" applyFont="1" applyBorder="1" applyAlignment="1">
      <alignment horizontal="center" vertical="center"/>
      <protection/>
    </xf>
    <xf numFmtId="0" fontId="50" fillId="0" borderId="50" xfId="214" applyFont="1" applyBorder="1" applyAlignment="1">
      <alignment vertical="center"/>
      <protection/>
    </xf>
    <xf numFmtId="0" fontId="34" fillId="0" borderId="50" xfId="214" applyFont="1" applyBorder="1" applyAlignment="1">
      <alignment vertical="center"/>
      <protection/>
    </xf>
    <xf numFmtId="0" fontId="34" fillId="0" borderId="34" xfId="214" applyFont="1" applyBorder="1" applyAlignment="1">
      <alignment horizontal="center" vertical="center"/>
      <protection/>
    </xf>
    <xf numFmtId="0" fontId="34" fillId="0" borderId="31" xfId="214" applyFont="1" applyBorder="1" applyAlignment="1">
      <alignment horizontal="center" vertical="center"/>
      <protection/>
    </xf>
    <xf numFmtId="0" fontId="34" fillId="0" borderId="35" xfId="214" applyFont="1" applyBorder="1" applyAlignment="1">
      <alignment vertical="center"/>
      <protection/>
    </xf>
    <xf numFmtId="0" fontId="50" fillId="0" borderId="21" xfId="214" applyFont="1" applyBorder="1" applyAlignment="1">
      <alignment horizontal="center" vertical="center"/>
      <protection/>
    </xf>
    <xf numFmtId="0" fontId="34" fillId="0" borderId="22" xfId="214" applyFont="1" applyBorder="1" applyAlignment="1">
      <alignment horizontal="center" vertical="center"/>
      <protection/>
    </xf>
    <xf numFmtId="0" fontId="50" fillId="0" borderId="47" xfId="214" applyFont="1" applyBorder="1" applyAlignment="1">
      <alignment vertical="center"/>
      <protection/>
    </xf>
    <xf numFmtId="0" fontId="50" fillId="0" borderId="19" xfId="214" applyFont="1" applyBorder="1" applyAlignment="1">
      <alignment horizontal="center" vertical="center" wrapText="1"/>
      <protection/>
    </xf>
    <xf numFmtId="0" fontId="50" fillId="0" borderId="20" xfId="214" applyFont="1" applyBorder="1" applyAlignment="1">
      <alignment horizontal="center" vertical="center" wrapText="1"/>
      <protection/>
    </xf>
    <xf numFmtId="0" fontId="50" fillId="0" borderId="46" xfId="214" applyFont="1" applyBorder="1" applyAlignment="1">
      <alignment horizontal="center" vertical="center" wrapText="1"/>
      <protection/>
    </xf>
    <xf numFmtId="0" fontId="46" fillId="0" borderId="25" xfId="155" applyFont="1" applyBorder="1" applyAlignment="1">
      <alignment horizontal="center"/>
      <protection/>
    </xf>
    <xf numFmtId="0" fontId="46" fillId="0" borderId="21" xfId="155" applyFont="1" applyBorder="1" applyAlignment="1">
      <alignment horizontal="center"/>
      <protection/>
    </xf>
    <xf numFmtId="0" fontId="46" fillId="0" borderId="29" xfId="155" applyFont="1" applyBorder="1" applyAlignment="1">
      <alignment horizontal="center"/>
      <protection/>
    </xf>
    <xf numFmtId="166" fontId="48" fillId="0" borderId="46" xfId="99" applyNumberFormat="1" applyFont="1" applyBorder="1" applyAlignment="1">
      <alignment/>
    </xf>
    <xf numFmtId="0" fontId="48" fillId="0" borderId="19" xfId="155" applyFont="1" applyBorder="1" applyAlignment="1">
      <alignment horizontal="center" vertical="center" wrapText="1"/>
      <protection/>
    </xf>
    <xf numFmtId="166" fontId="48" fillId="0" borderId="46" xfId="99" applyNumberFormat="1" applyFont="1" applyBorder="1" applyAlignment="1">
      <alignment horizontal="center" vertical="center" wrapText="1"/>
    </xf>
    <xf numFmtId="0" fontId="48" fillId="0" borderId="19" xfId="155" applyFont="1" applyBorder="1" applyAlignment="1">
      <alignment horizontal="center"/>
      <protection/>
    </xf>
    <xf numFmtId="166" fontId="46" fillId="0" borderId="47" xfId="99" applyNumberFormat="1" applyFont="1" applyFill="1" applyBorder="1" applyAlignment="1">
      <alignment/>
    </xf>
    <xf numFmtId="166" fontId="46" fillId="0" borderId="50" xfId="99" applyNumberFormat="1" applyFont="1" applyFill="1" applyBorder="1" applyAlignment="1">
      <alignment/>
    </xf>
    <xf numFmtId="166" fontId="55" fillId="0" borderId="50" xfId="99" applyNumberFormat="1" applyFont="1" applyFill="1" applyBorder="1" applyAlignment="1">
      <alignment/>
    </xf>
    <xf numFmtId="166" fontId="46" fillId="0" borderId="50" xfId="99" applyNumberFormat="1" applyFont="1" applyBorder="1" applyAlignment="1">
      <alignment/>
    </xf>
    <xf numFmtId="166" fontId="46" fillId="0" borderId="69" xfId="99" applyNumberFormat="1" applyFont="1" applyBorder="1" applyAlignment="1">
      <alignment/>
    </xf>
    <xf numFmtId="166" fontId="48" fillId="0" borderId="66" xfId="99" applyNumberFormat="1" applyFont="1" applyBorder="1" applyAlignment="1">
      <alignment/>
    </xf>
    <xf numFmtId="3" fontId="49" fillId="0" borderId="0" xfId="155" applyNumberFormat="1" applyFont="1">
      <alignment/>
      <protection/>
    </xf>
    <xf numFmtId="3" fontId="56" fillId="0" borderId="0" xfId="155" applyNumberFormat="1" applyFont="1">
      <alignment/>
      <protection/>
    </xf>
    <xf numFmtId="0" fontId="49" fillId="0" borderId="88" xfId="187" applyFont="1" applyBorder="1" applyAlignment="1">
      <alignment horizontal="center" vertical="center"/>
      <protection/>
    </xf>
    <xf numFmtId="0" fontId="71" fillId="0" borderId="45" xfId="187" applyFont="1" applyBorder="1" applyAlignment="1">
      <alignment wrapText="1"/>
      <protection/>
    </xf>
    <xf numFmtId="164" fontId="49" fillId="0" borderId="51" xfId="99" applyNumberFormat="1" applyFont="1" applyBorder="1" applyAlignment="1">
      <alignment horizontal="right"/>
    </xf>
    <xf numFmtId="0" fontId="68" fillId="0" borderId="32" xfId="187" applyFont="1" applyBorder="1" applyAlignment="1">
      <alignment horizontal="center" vertical="center"/>
      <protection/>
    </xf>
    <xf numFmtId="0" fontId="72" fillId="0" borderId="38" xfId="187" applyFont="1" applyFill="1" applyBorder="1">
      <alignment/>
      <protection/>
    </xf>
    <xf numFmtId="164" fontId="68" fillId="0" borderId="46" xfId="99" applyNumberFormat="1" applyFont="1" applyBorder="1" applyAlignment="1">
      <alignment horizontal="right"/>
    </xf>
    <xf numFmtId="0" fontId="68" fillId="0" borderId="36" xfId="187" applyFont="1" applyBorder="1" applyAlignment="1">
      <alignment horizontal="center" vertical="center"/>
      <protection/>
    </xf>
    <xf numFmtId="0" fontId="72" fillId="0" borderId="89" xfId="187" applyFont="1" applyFill="1" applyBorder="1" applyAlignment="1">
      <alignment wrapText="1"/>
      <protection/>
    </xf>
    <xf numFmtId="164" fontId="68" fillId="0" borderId="69" xfId="99" applyNumberFormat="1" applyFont="1" applyBorder="1" applyAlignment="1">
      <alignment horizontal="right"/>
    </xf>
    <xf numFmtId="0" fontId="71" fillId="0" borderId="43" xfId="187" applyFont="1" applyFill="1" applyBorder="1" applyAlignment="1">
      <alignment wrapText="1"/>
      <protection/>
    </xf>
    <xf numFmtId="164" fontId="49" fillId="0" borderId="47" xfId="99" applyNumberFormat="1" applyFont="1" applyBorder="1" applyAlignment="1">
      <alignment horizontal="right"/>
    </xf>
    <xf numFmtId="0" fontId="72" fillId="0" borderId="38" xfId="187" applyFont="1" applyFill="1" applyBorder="1" applyAlignment="1">
      <alignment wrapText="1"/>
      <protection/>
    </xf>
    <xf numFmtId="0" fontId="71" fillId="0" borderId="45" xfId="187" applyFont="1" applyFill="1" applyBorder="1" applyAlignment="1">
      <alignment wrapText="1"/>
      <protection/>
    </xf>
    <xf numFmtId="164" fontId="68" fillId="0" borderId="46" xfId="187" applyNumberFormat="1" applyFont="1" applyBorder="1" applyAlignment="1">
      <alignment horizontal="right"/>
      <protection/>
    </xf>
    <xf numFmtId="0" fontId="49" fillId="0" borderId="32" xfId="187" applyFont="1" applyBorder="1" applyAlignment="1">
      <alignment horizontal="center" vertical="center"/>
      <protection/>
    </xf>
    <xf numFmtId="0" fontId="72" fillId="0" borderId="38" xfId="187" applyFont="1" applyBorder="1" applyAlignment="1">
      <alignment wrapText="1"/>
      <protection/>
    </xf>
    <xf numFmtId="164" fontId="49" fillId="0" borderId="46" xfId="99" applyNumberFormat="1" applyFont="1" applyBorder="1" applyAlignment="1">
      <alignment horizontal="right"/>
    </xf>
    <xf numFmtId="0" fontId="12" fillId="0" borderId="26" xfId="177" applyFont="1" applyFill="1" applyBorder="1" applyAlignment="1">
      <alignment horizontal="center" vertical="center" wrapText="1"/>
      <protection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vertical="center" wrapText="1"/>
    </xf>
    <xf numFmtId="164" fontId="9" fillId="0" borderId="50" xfId="0" applyNumberFormat="1" applyFon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46" xfId="0" applyNumberFormat="1" applyFont="1" applyFill="1" applyBorder="1" applyAlignment="1">
      <alignment vertical="center" wrapText="1"/>
    </xf>
    <xf numFmtId="0" fontId="9" fillId="0" borderId="87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left" vertical="center" wrapText="1"/>
      <protection/>
    </xf>
    <xf numFmtId="0" fontId="0" fillId="0" borderId="43" xfId="215" applyFont="1" applyFill="1" applyBorder="1" applyAlignment="1" applyProtection="1">
      <alignment horizontal="left" vertical="center" wrapText="1"/>
      <protection/>
    </xf>
    <xf numFmtId="0" fontId="11" fillId="0" borderId="43" xfId="215" applyFont="1" applyFill="1" applyBorder="1" applyAlignment="1" applyProtection="1">
      <alignment horizontal="left"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/>
      <protection/>
    </xf>
    <xf numFmtId="164" fontId="0" fillId="0" borderId="40" xfId="0" applyNumberFormat="1" applyFont="1" applyFill="1" applyBorder="1" applyAlignment="1" applyProtection="1">
      <alignment horizontal="left" vertical="center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43" xfId="215" applyFont="1" applyFill="1" applyBorder="1" applyAlignment="1" applyProtection="1">
      <alignment horizontal="left" vertical="center" wrapText="1"/>
      <protection/>
    </xf>
    <xf numFmtId="0" fontId="11" fillId="0" borderId="43" xfId="215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4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4" applyNumberFormat="1" applyFont="1" applyFill="1" applyBorder="1" applyAlignment="1">
      <alignment horizontal="right"/>
      <protection/>
    </xf>
    <xf numFmtId="0" fontId="48" fillId="0" borderId="0" xfId="214" applyFont="1" applyFill="1" applyBorder="1" applyAlignment="1">
      <alignment horizontal="center"/>
      <protection/>
    </xf>
    <xf numFmtId="0" fontId="48" fillId="0" borderId="0" xfId="214" applyFont="1" applyFill="1" applyBorder="1" applyAlignment="1">
      <alignment horizontal="left"/>
      <protection/>
    </xf>
    <xf numFmtId="3" fontId="48" fillId="0" borderId="0" xfId="214" applyNumberFormat="1" applyFont="1" applyFill="1" applyBorder="1" applyAlignment="1">
      <alignment horizontal="right"/>
      <protection/>
    </xf>
    <xf numFmtId="0" fontId="50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4" applyFont="1" applyFill="1" applyBorder="1" applyAlignment="1">
      <alignment horizontal="center" vertical="center"/>
      <protection/>
    </xf>
    <xf numFmtId="164" fontId="9" fillId="0" borderId="25" xfId="212" applyNumberFormat="1" applyFont="1" applyFill="1" applyBorder="1" applyAlignment="1" applyProtection="1">
      <alignment horizontal="center" vertical="center" wrapText="1"/>
      <protection/>
    </xf>
    <xf numFmtId="164" fontId="9" fillId="0" borderId="26" xfId="212" applyNumberFormat="1" applyFont="1" applyFill="1" applyBorder="1" applyAlignment="1" applyProtection="1">
      <alignment vertical="center" wrapText="1"/>
      <protection/>
    </xf>
    <xf numFmtId="49" fontId="9" fillId="0" borderId="26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24" xfId="212" applyNumberFormat="1" applyFont="1" applyFill="1" applyBorder="1" applyAlignment="1" applyProtection="1">
      <alignment horizontal="center" vertical="center"/>
      <protection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208" applyNumberFormat="1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164" fontId="12" fillId="0" borderId="26" xfId="212" applyNumberFormat="1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208" applyNumberFormat="1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164" fontId="12" fillId="0" borderId="31" xfId="212" applyNumberFormat="1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1" xfId="208" applyNumberFormat="1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12" fillId="0" borderId="20" xfId="212" applyNumberFormat="1" applyFont="1" applyFill="1" applyBorder="1" applyAlignment="1" applyProtection="1">
      <alignment horizontal="center" vertical="center"/>
      <protection/>
    </xf>
    <xf numFmtId="164" fontId="9" fillId="0" borderId="24" xfId="212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4" xfId="208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9" fillId="0" borderId="26" xfId="212" applyNumberFormat="1" applyFont="1" applyFill="1" applyBorder="1" applyAlignment="1" applyProtection="1">
      <alignment horizontal="center" vertical="center"/>
      <protection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6" xfId="208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9" fillId="0" borderId="31" xfId="212" applyNumberFormat="1" applyFont="1" applyFill="1" applyBorder="1" applyAlignment="1" applyProtection="1">
      <alignment horizontal="center" vertical="center"/>
      <protection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1" xfId="208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12" fillId="0" borderId="29" xfId="212" applyNumberFormat="1" applyFont="1" applyFill="1" applyBorder="1" applyAlignment="1" applyProtection="1">
      <alignment horizontal="center" vertical="center" wrapText="1"/>
      <protection/>
    </xf>
    <xf numFmtId="164" fontId="12" fillId="0" borderId="87" xfId="212" applyNumberFormat="1" applyFont="1" applyFill="1" applyBorder="1" applyAlignment="1" applyProtection="1">
      <alignment horizontal="center" vertical="center" wrapText="1"/>
      <protection/>
    </xf>
    <xf numFmtId="164" fontId="12" fillId="0" borderId="87" xfId="208" applyNumberFormat="1" applyFont="1" applyBorder="1" applyAlignment="1">
      <alignment horizontal="center" vertical="center" wrapText="1"/>
      <protection/>
    </xf>
    <xf numFmtId="164" fontId="12" fillId="0" borderId="87" xfId="0" applyNumberFormat="1" applyFont="1" applyFill="1" applyBorder="1" applyAlignment="1">
      <alignment horizontal="center" vertical="center" wrapText="1"/>
    </xf>
    <xf numFmtId="49" fontId="55" fillId="0" borderId="0" xfId="212" applyNumberFormat="1" applyFont="1" applyFill="1" applyBorder="1" applyAlignment="1" applyProtection="1">
      <alignment vertical="center"/>
      <protection/>
    </xf>
    <xf numFmtId="49" fontId="55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2" fillId="0" borderId="87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5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89" xfId="0" applyNumberFormat="1" applyFont="1" applyFill="1" applyBorder="1" applyAlignment="1">
      <alignment horizontal="center" vertical="center" wrapText="1"/>
    </xf>
    <xf numFmtId="164" fontId="12" fillId="0" borderId="91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64" fontId="12" fillId="0" borderId="58" xfId="212" applyNumberFormat="1" applyFont="1" applyFill="1" applyBorder="1" applyAlignment="1" applyProtection="1">
      <alignment horizontal="center" vertical="center"/>
      <protection/>
    </xf>
    <xf numFmtId="164" fontId="12" fillId="0" borderId="38" xfId="212" applyNumberFormat="1" applyFont="1" applyFill="1" applyBorder="1" applyAlignment="1" applyProtection="1">
      <alignment horizontal="center" vertical="center"/>
      <protection/>
    </xf>
    <xf numFmtId="169" fontId="9" fillId="0" borderId="24" xfId="211" applyNumberFormat="1" applyFont="1" applyBorder="1" applyAlignment="1">
      <alignment vertical="center"/>
      <protection/>
    </xf>
    <xf numFmtId="164" fontId="12" fillId="0" borderId="46" xfId="212" applyNumberFormat="1" applyFont="1" applyFill="1" applyBorder="1" applyAlignment="1" applyProtection="1">
      <alignment horizontal="center" vertical="center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65" fontId="9" fillId="0" borderId="24" xfId="163" applyNumberFormat="1" applyFont="1" applyFill="1" applyBorder="1" applyAlignment="1">
      <alignment vertical="center"/>
      <protection/>
    </xf>
    <xf numFmtId="4" fontId="9" fillId="0" borderId="24" xfId="163" applyNumberFormat="1" applyFont="1" applyFill="1" applyBorder="1" applyAlignment="1">
      <alignment horizontal="right" vertical="center"/>
      <protection/>
    </xf>
    <xf numFmtId="164" fontId="0" fillId="0" borderId="35" xfId="215" applyNumberFormat="1" applyFont="1" applyFill="1" applyBorder="1" applyAlignment="1" applyProtection="1">
      <alignment vertical="center" wrapText="1"/>
      <protection locked="0"/>
    </xf>
    <xf numFmtId="170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4" fontId="12" fillId="0" borderId="46" xfId="210" applyNumberFormat="1" applyFont="1" applyFill="1" applyBorder="1" applyAlignment="1">
      <alignment vertical="center" wrapText="1"/>
      <protection/>
    </xf>
    <xf numFmtId="164" fontId="65" fillId="0" borderId="46" xfId="210" applyNumberFormat="1" applyFont="1" applyFill="1" applyBorder="1" applyAlignment="1">
      <alignment horizontal="right" vertical="center" wrapText="1"/>
      <protection/>
    </xf>
    <xf numFmtId="164" fontId="34" fillId="0" borderId="0" xfId="210" applyNumberFormat="1" applyFont="1" applyAlignment="1">
      <alignment horizontal="left" vertical="center"/>
      <protection/>
    </xf>
    <xf numFmtId="0" fontId="7" fillId="0" borderId="58" xfId="215" applyFont="1" applyFill="1" applyBorder="1" applyAlignment="1" applyProtection="1">
      <alignment horizontal="center" vertical="center" wrapText="1"/>
      <protection/>
    </xf>
    <xf numFmtId="164" fontId="0" fillId="0" borderId="62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8" xfId="215" applyNumberFormat="1" applyFont="1" applyFill="1" applyBorder="1" applyAlignment="1" applyProtection="1">
      <alignment horizontal="right" vertical="center" wrapText="1"/>
      <protection/>
    </xf>
    <xf numFmtId="164" fontId="0" fillId="0" borderId="62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0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92" xfId="215" applyNumberFormat="1" applyFont="1" applyFill="1" applyBorder="1" applyAlignment="1" applyProtection="1">
      <alignment vertical="center" wrapText="1"/>
      <protection/>
    </xf>
    <xf numFmtId="164" fontId="0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 locked="0"/>
    </xf>
    <xf numFmtId="164" fontId="0" fillId="0" borderId="62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/>
    </xf>
    <xf numFmtId="164" fontId="0" fillId="0" borderId="62" xfId="215" applyNumberFormat="1" applyFont="1" applyFill="1" applyBorder="1" applyAlignment="1" applyProtection="1">
      <alignment vertical="center" wrapText="1"/>
      <protection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164" fontId="11" fillId="0" borderId="63" xfId="215" applyNumberFormat="1" applyFont="1" applyFill="1" applyBorder="1" applyAlignment="1" applyProtection="1">
      <alignment vertical="center" wrapText="1"/>
      <protection locked="0"/>
    </xf>
    <xf numFmtId="164" fontId="11" fillId="0" borderId="90" xfId="215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Border="1" applyAlignment="1" applyProtection="1" quotePrefix="1">
      <alignment vertical="center" wrapText="1"/>
      <protection/>
    </xf>
    <xf numFmtId="3" fontId="0" fillId="0" borderId="22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6" xfId="215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164" fontId="11" fillId="0" borderId="63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4" xfId="215" applyNumberFormat="1" applyFont="1" applyFill="1" applyBorder="1" applyAlignment="1" applyProtection="1">
      <alignment horizontal="right" vertical="center" wrapText="1"/>
      <protection/>
    </xf>
    <xf numFmtId="164" fontId="11" fillId="0" borderId="90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6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vertical="center"/>
      <protection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0" fillId="0" borderId="22" xfId="215" applyNumberFormat="1" applyFont="1" applyFill="1" applyBorder="1" applyAlignment="1" applyProtection="1">
      <alignment vertical="center"/>
      <protection/>
    </xf>
    <xf numFmtId="164" fontId="0" fillId="0" borderId="24" xfId="215" applyNumberFormat="1" applyFont="1" applyFill="1" applyBorder="1" applyAlignment="1" applyProtection="1">
      <alignment vertical="center"/>
      <protection/>
    </xf>
    <xf numFmtId="164" fontId="0" fillId="0" borderId="26" xfId="215" applyNumberFormat="1" applyFont="1" applyFill="1" applyBorder="1" applyAlignment="1" applyProtection="1">
      <alignment vertical="center"/>
      <protection/>
    </xf>
    <xf numFmtId="164" fontId="0" fillId="0" borderId="20" xfId="215" applyNumberFormat="1" applyFont="1" applyFill="1" applyBorder="1" applyAlignment="1" applyProtection="1">
      <alignment vertical="center"/>
      <protection/>
    </xf>
    <xf numFmtId="164" fontId="11" fillId="0" borderId="63" xfId="215" applyNumberFormat="1" applyFont="1" applyFill="1" applyBorder="1" applyAlignment="1" applyProtection="1">
      <alignment vertical="center" wrapText="1"/>
      <protection locked="0"/>
    </xf>
    <xf numFmtId="164" fontId="11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7" xfId="215" applyNumberFormat="1" applyFont="1" applyFill="1" applyBorder="1" applyAlignment="1" applyProtection="1">
      <alignment vertical="center" wrapText="1"/>
      <protection locked="0"/>
    </xf>
    <xf numFmtId="164" fontId="0" fillId="0" borderId="91" xfId="215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textRotation="180" wrapText="1"/>
      <protection/>
    </xf>
    <xf numFmtId="164" fontId="11" fillId="0" borderId="40" xfId="0" applyNumberFormat="1" applyFont="1" applyFill="1" applyBorder="1" applyAlignment="1" applyProtection="1">
      <alignment textRotation="180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11" fillId="0" borderId="45" xfId="0" applyNumberFormat="1" applyFont="1" applyFill="1" applyBorder="1" applyAlignment="1" applyProtection="1">
      <alignment textRotation="180" wrapText="1"/>
      <protection/>
    </xf>
    <xf numFmtId="164" fontId="0" fillId="0" borderId="45" xfId="0" applyNumberFormat="1" applyFill="1" applyBorder="1" applyAlignment="1" applyProtection="1">
      <alignment vertical="center" wrapText="1"/>
      <protection/>
    </xf>
    <xf numFmtId="164" fontId="11" fillId="0" borderId="43" xfId="0" applyNumberFormat="1" applyFont="1" applyFill="1" applyBorder="1" applyAlignment="1" applyProtection="1">
      <alignment textRotation="180" wrapText="1"/>
      <protection/>
    </xf>
    <xf numFmtId="164" fontId="0" fillId="0" borderId="43" xfId="0" applyNumberFormat="1" applyFill="1" applyBorder="1" applyAlignment="1" applyProtection="1">
      <alignment vertical="center" wrapText="1"/>
      <protection/>
    </xf>
    <xf numFmtId="164" fontId="0" fillId="0" borderId="38" xfId="0" applyNumberForma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0" fontId="7" fillId="0" borderId="81" xfId="215" applyFont="1" applyFill="1" applyBorder="1" applyAlignment="1" applyProtection="1">
      <alignment horizontal="center" vertical="center" wrapText="1"/>
      <protection/>
    </xf>
    <xf numFmtId="0" fontId="12" fillId="0" borderId="46" xfId="216" applyFont="1" applyFill="1" applyBorder="1" applyAlignment="1">
      <alignment vertical="center"/>
      <protection/>
    </xf>
    <xf numFmtId="0" fontId="7" fillId="0" borderId="46" xfId="215" applyFont="1" applyFill="1" applyBorder="1" applyAlignment="1" applyProtection="1">
      <alignment horizontal="center" vertical="center" wrapText="1"/>
      <protection/>
    </xf>
    <xf numFmtId="0" fontId="9" fillId="0" borderId="24" xfId="161" applyFont="1" applyFill="1" applyBorder="1" applyAlignment="1">
      <alignment horizontal="left" vertical="center"/>
      <protection/>
    </xf>
    <xf numFmtId="0" fontId="9" fillId="0" borderId="24" xfId="161" applyFont="1" applyFill="1" applyBorder="1" applyAlignment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7" fillId="0" borderId="81" xfId="215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 wrapText="1"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164" fontId="58" fillId="0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164" fontId="58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0" fontId="4" fillId="0" borderId="5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64" fontId="57" fillId="0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24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 wrapText="1"/>
    </xf>
    <xf numFmtId="10" fontId="58" fillId="0" borderId="5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indent="2"/>
    </xf>
    <xf numFmtId="0" fontId="10" fillId="0" borderId="24" xfId="0" applyFont="1" applyBorder="1" applyAlignment="1">
      <alignment horizontal="center" vertical="center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4" xfId="0" applyFont="1" applyFill="1" applyBorder="1" applyAlignment="1">
      <alignment vertical="center" wrapText="1"/>
    </xf>
    <xf numFmtId="3" fontId="66" fillId="0" borderId="24" xfId="0" applyNumberFormat="1" applyFont="1" applyFill="1" applyBorder="1" applyAlignment="1">
      <alignment vertical="center" wrapText="1"/>
    </xf>
    <xf numFmtId="10" fontId="66" fillId="0" borderId="50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/>
    </xf>
    <xf numFmtId="164" fontId="58" fillId="0" borderId="24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58" fillId="0" borderId="46" xfId="0" applyNumberFormat="1" applyFont="1" applyFill="1" applyBorder="1" applyAlignment="1">
      <alignment vertical="center" wrapText="1"/>
    </xf>
    <xf numFmtId="0" fontId="0" fillId="0" borderId="24" xfId="215" applyFont="1" applyFill="1" applyBorder="1" applyAlignment="1" applyProtection="1">
      <alignment horizontal="left" vertical="center" wrapText="1"/>
      <protection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10" fontId="58" fillId="0" borderId="47" xfId="0" applyNumberFormat="1" applyFont="1" applyFill="1" applyBorder="1" applyAlignment="1">
      <alignment vertical="center" wrapText="1"/>
    </xf>
    <xf numFmtId="0" fontId="11" fillId="0" borderId="24" xfId="215" applyFont="1" applyFill="1" applyBorder="1" applyAlignment="1" applyProtection="1">
      <alignment horizontal="left" vertical="center" wrapText="1" indent="4"/>
      <protection/>
    </xf>
    <xf numFmtId="164" fontId="11" fillId="0" borderId="24" xfId="215" applyNumberFormat="1" applyFont="1" applyFill="1" applyBorder="1" applyAlignment="1" applyProtection="1">
      <alignment horizontal="right" vertical="center" wrapText="1"/>
      <protection locked="0"/>
    </xf>
    <xf numFmtId="0" fontId="66" fillId="0" borderId="24" xfId="0" applyFont="1" applyFill="1" applyBorder="1" applyAlignment="1">
      <alignment vertical="center" wrapText="1"/>
    </xf>
    <xf numFmtId="3" fontId="66" fillId="0" borderId="24" xfId="0" applyNumberFormat="1" applyFont="1" applyFill="1" applyBorder="1" applyAlignment="1">
      <alignment vertical="center" wrapText="1"/>
    </xf>
    <xf numFmtId="164" fontId="66" fillId="0" borderId="24" xfId="0" applyNumberFormat="1" applyFont="1" applyFill="1" applyBorder="1" applyAlignment="1">
      <alignment vertical="center" wrapText="1"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11" fillId="0" borderId="24" xfId="215" applyFont="1" applyFill="1" applyBorder="1" applyAlignment="1" applyProtection="1">
      <alignment horizontal="left" vertical="center" wrapText="1" indent="1"/>
      <protection/>
    </xf>
    <xf numFmtId="0" fontId="11" fillId="0" borderId="26" xfId="215" applyFont="1" applyFill="1" applyBorder="1" applyAlignment="1" applyProtection="1">
      <alignment horizontal="left" vertical="center" wrapText="1" indent="6"/>
      <protection/>
    </xf>
    <xf numFmtId="164" fontId="11" fillId="0" borderId="26" xfId="215" applyNumberFormat="1" applyFont="1" applyFill="1" applyBorder="1" applyAlignment="1" applyProtection="1">
      <alignment horizontal="right" vertical="center" wrapText="1"/>
      <protection locked="0"/>
    </xf>
    <xf numFmtId="0" fontId="66" fillId="0" borderId="26" xfId="0" applyFont="1" applyFill="1" applyBorder="1" applyAlignment="1">
      <alignment vertical="center" wrapText="1"/>
    </xf>
    <xf numFmtId="3" fontId="66" fillId="0" borderId="26" xfId="0" applyNumberFormat="1" applyFont="1" applyFill="1" applyBorder="1" applyAlignment="1">
      <alignment vertical="center" wrapText="1"/>
    </xf>
    <xf numFmtId="164" fontId="66" fillId="0" borderId="26" xfId="0" applyNumberFormat="1" applyFont="1" applyFill="1" applyBorder="1" applyAlignment="1">
      <alignment vertical="center" wrapText="1"/>
    </xf>
    <xf numFmtId="10" fontId="58" fillId="0" borderId="51" xfId="0" applyNumberFormat="1" applyFont="1" applyFill="1" applyBorder="1" applyAlignment="1">
      <alignment vertical="center" wrapText="1"/>
    </xf>
    <xf numFmtId="0" fontId="7" fillId="0" borderId="28" xfId="215" applyFont="1" applyFill="1" applyBorder="1" applyAlignment="1" applyProtection="1">
      <alignment horizontal="left" vertical="center" wrapText="1"/>
      <protection/>
    </xf>
    <xf numFmtId="0" fontId="7" fillId="0" borderId="28" xfId="215" applyFont="1" applyFill="1" applyBorder="1" applyAlignment="1" applyProtection="1">
      <alignment horizontal="center" vertical="center" wrapText="1"/>
      <protection/>
    </xf>
    <xf numFmtId="164" fontId="7" fillId="0" borderId="28" xfId="215" applyNumberFormat="1" applyFont="1" applyFill="1" applyBorder="1" applyAlignment="1" applyProtection="1">
      <alignment horizontal="right" vertical="center" wrapText="1"/>
      <protection/>
    </xf>
    <xf numFmtId="3" fontId="7" fillId="0" borderId="28" xfId="215" applyNumberFormat="1" applyFont="1" applyFill="1" applyBorder="1" applyAlignment="1" applyProtection="1">
      <alignment horizontal="right" vertical="center" wrapText="1"/>
      <protection/>
    </xf>
    <xf numFmtId="10" fontId="58" fillId="0" borderId="46" xfId="0" applyNumberFormat="1" applyFont="1" applyFill="1" applyBorder="1" applyAlignment="1">
      <alignment vertical="center" wrapText="1"/>
    </xf>
    <xf numFmtId="164" fontId="7" fillId="0" borderId="20" xfId="215" applyNumberFormat="1" applyFont="1" applyFill="1" applyBorder="1" applyAlignment="1" applyProtection="1">
      <alignment horizontal="right" vertical="center" wrapText="1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/>
    </xf>
    <xf numFmtId="0" fontId="18" fillId="0" borderId="19" xfId="215" applyFont="1" applyFill="1" applyBorder="1" applyAlignment="1" applyProtection="1">
      <alignment horizontal="center" vertical="center" wrapText="1"/>
      <protection/>
    </xf>
    <xf numFmtId="0" fontId="18" fillId="0" borderId="20" xfId="215" applyFont="1" applyFill="1" applyBorder="1" applyAlignment="1" applyProtection="1">
      <alignment horizontal="center" vertical="center" wrapText="1"/>
      <protection/>
    </xf>
    <xf numFmtId="0" fontId="18" fillId="0" borderId="58" xfId="215" applyFont="1" applyFill="1" applyBorder="1" applyAlignment="1" applyProtection="1">
      <alignment horizontal="center" vertical="center" wrapText="1"/>
      <protection/>
    </xf>
    <xf numFmtId="0" fontId="18" fillId="0" borderId="20" xfId="215" applyFont="1" applyFill="1" applyBorder="1" applyAlignment="1" applyProtection="1">
      <alignment horizontal="center" vertical="center"/>
      <protection/>
    </xf>
    <xf numFmtId="0" fontId="18" fillId="0" borderId="81" xfId="215" applyFont="1" applyFill="1" applyBorder="1" applyAlignment="1" applyProtection="1">
      <alignment horizontal="center" vertical="center"/>
      <protection/>
    </xf>
    <xf numFmtId="0" fontId="0" fillId="0" borderId="24" xfId="215" applyFont="1" applyFill="1" applyBorder="1" applyAlignment="1" applyProtection="1">
      <alignment vertical="center"/>
      <protection/>
    </xf>
    <xf numFmtId="164" fontId="7" fillId="0" borderId="58" xfId="215" applyNumberFormat="1" applyFont="1" applyFill="1" applyBorder="1" applyAlignment="1" applyProtection="1">
      <alignment horizontal="right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0" fillId="0" borderId="31" xfId="215" applyFont="1" applyFill="1" applyBorder="1" applyAlignment="1" applyProtection="1">
      <alignment vertical="center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6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6" xfId="0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3" fontId="61" fillId="0" borderId="20" xfId="0" applyNumberFormat="1" applyFont="1" applyFill="1" applyBorder="1" applyAlignment="1">
      <alignment vertical="center" wrapText="1"/>
    </xf>
    <xf numFmtId="10" fontId="61" fillId="0" borderId="46" xfId="0" applyNumberFormat="1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0" xfId="0" applyFont="1" applyFill="1" applyBorder="1" applyAlignment="1">
      <alignment vertical="center" wrapText="1"/>
    </xf>
    <xf numFmtId="3" fontId="66" fillId="0" borderId="20" xfId="0" applyNumberFormat="1" applyFont="1" applyFill="1" applyBorder="1" applyAlignment="1">
      <alignment vertical="center" wrapText="1"/>
    </xf>
    <xf numFmtId="10" fontId="66" fillId="0" borderId="46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58" fillId="0" borderId="26" xfId="0" applyFont="1" applyFill="1" applyBorder="1" applyAlignment="1" applyProtection="1">
      <alignment horizontal="center" vertical="center" wrapText="1"/>
      <protection/>
    </xf>
    <xf numFmtId="164" fontId="57" fillId="0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10" fontId="4" fillId="0" borderId="51" xfId="0" applyNumberFormat="1" applyFont="1" applyFill="1" applyBorder="1" applyAlignment="1">
      <alignment horizontal="center" vertical="center" wrapText="1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22" xfId="0" applyFont="1" applyFill="1" applyBorder="1" applyAlignment="1">
      <alignment vertical="center" wrapText="1"/>
    </xf>
    <xf numFmtId="3" fontId="58" fillId="0" borderId="22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164" fontId="57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0" fontId="4" fillId="0" borderId="4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164" fontId="58" fillId="0" borderId="26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Border="1" applyAlignment="1">
      <alignment vertical="center" wrapText="1"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64" fontId="57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0" fontId="4" fillId="0" borderId="4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0" fillId="0" borderId="22" xfId="215" applyFont="1" applyFill="1" applyBorder="1" applyAlignment="1" applyProtection="1">
      <alignment horizontal="left" vertical="center" wrapText="1" indent="1"/>
      <protection/>
    </xf>
    <xf numFmtId="0" fontId="58" fillId="0" borderId="28" xfId="0" applyFont="1" applyFill="1" applyBorder="1" applyAlignment="1">
      <alignment vertical="center" wrapText="1"/>
    </xf>
    <xf numFmtId="3" fontId="58" fillId="0" borderId="28" xfId="0" applyNumberFormat="1" applyFont="1" applyFill="1" applyBorder="1" applyAlignment="1">
      <alignment vertical="center" wrapText="1"/>
    </xf>
    <xf numFmtId="10" fontId="58" fillId="0" borderId="33" xfId="0" applyNumberFormat="1" applyFont="1" applyFill="1" applyBorder="1" applyAlignment="1">
      <alignment vertical="center" wrapText="1"/>
    </xf>
    <xf numFmtId="0" fontId="0" fillId="0" borderId="26" xfId="215" applyFont="1" applyFill="1" applyBorder="1" applyAlignment="1" applyProtection="1">
      <alignment horizontal="center"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0" fillId="0" borderId="87" xfId="215" applyNumberFormat="1" applyFont="1" applyFill="1" applyBorder="1" applyAlignment="1" applyProtection="1">
      <alignment vertical="center" wrapText="1"/>
      <protection locked="0"/>
    </xf>
    <xf numFmtId="0" fontId="58" fillId="0" borderId="26" xfId="0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0" fontId="7" fillId="0" borderId="20" xfId="215" applyFont="1" applyFill="1" applyBorder="1" applyAlignment="1" applyProtection="1">
      <alignment vertical="center" wrapText="1"/>
      <protection/>
    </xf>
    <xf numFmtId="164" fontId="7" fillId="0" borderId="20" xfId="215" applyNumberFormat="1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10" fontId="0" fillId="0" borderId="46" xfId="0" applyNumberFormat="1" applyFill="1" applyBorder="1" applyAlignment="1">
      <alignment vertical="center" wrapText="1"/>
    </xf>
    <xf numFmtId="0" fontId="7" fillId="0" borderId="24" xfId="215" applyFont="1" applyFill="1" applyBorder="1" applyAlignment="1" applyProtection="1">
      <alignment horizontal="left" vertical="center" wrapText="1" indent="1"/>
      <protection/>
    </xf>
    <xf numFmtId="0" fontId="7" fillId="0" borderId="87" xfId="215" applyFont="1" applyFill="1" applyBorder="1" applyAlignment="1" applyProtection="1">
      <alignment horizontal="center" vertical="center" wrapText="1"/>
      <protection/>
    </xf>
    <xf numFmtId="164" fontId="7" fillId="0" borderId="24" xfId="215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7" fillId="0" borderId="70" xfId="215" applyFont="1" applyFill="1" applyBorder="1" applyAlignment="1" applyProtection="1">
      <alignment horizontal="center" vertical="center" wrapText="1"/>
      <protection/>
    </xf>
    <xf numFmtId="0" fontId="7" fillId="0" borderId="55" xfId="215" applyFont="1" applyFill="1" applyBorder="1" applyAlignment="1" applyProtection="1">
      <alignment horizontal="left" vertical="center" wrapText="1" indent="1"/>
      <protection/>
    </xf>
    <xf numFmtId="164" fontId="7" fillId="0" borderId="55" xfId="215" applyNumberFormat="1" applyFont="1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3" fontId="7" fillId="0" borderId="20" xfId="215" applyNumberFormat="1" applyFont="1" applyFill="1" applyBorder="1" applyAlignment="1" applyProtection="1">
      <alignment vertical="center"/>
      <protection/>
    </xf>
    <xf numFmtId="0" fontId="7" fillId="0" borderId="93" xfId="215" applyFont="1" applyFill="1" applyBorder="1" applyAlignment="1" applyProtection="1">
      <alignment horizontal="left" vertical="center" wrapText="1"/>
      <protection/>
    </xf>
    <xf numFmtId="0" fontId="12" fillId="0" borderId="93" xfId="0" applyFont="1" applyBorder="1" applyAlignment="1" applyProtection="1">
      <alignment horizontal="left" vertical="center" wrapText="1"/>
      <protection/>
    </xf>
    <xf numFmtId="49" fontId="7" fillId="0" borderId="38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215" applyNumberFormat="1" applyFont="1" applyFill="1" applyBorder="1" applyAlignment="1" applyProtection="1">
      <alignment horizontal="center" vertical="center" wrapText="1"/>
      <protection/>
    </xf>
    <xf numFmtId="164" fontId="0" fillId="0" borderId="63" xfId="215" applyNumberFormat="1" applyFont="1" applyFill="1" applyBorder="1" applyAlignment="1" applyProtection="1">
      <alignment horizontal="right" vertical="center" wrapText="1"/>
      <protection/>
    </xf>
    <xf numFmtId="0" fontId="0" fillId="0" borderId="94" xfId="215" applyFont="1" applyFill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7" fillId="0" borderId="20" xfId="215" applyFont="1" applyFill="1" applyBorder="1" applyAlignment="1" applyProtection="1">
      <alignment vertical="center"/>
      <protection/>
    </xf>
    <xf numFmtId="0" fontId="0" fillId="0" borderId="22" xfId="215" applyFont="1" applyFill="1" applyBorder="1" applyAlignment="1" applyProtection="1">
      <alignment vertical="center"/>
      <protection/>
    </xf>
    <xf numFmtId="0" fontId="2" fillId="0" borderId="24" xfId="215" applyFill="1" applyBorder="1" applyAlignment="1" applyProtection="1">
      <alignment vertical="center"/>
      <protection/>
    </xf>
    <xf numFmtId="0" fontId="0" fillId="0" borderId="26" xfId="215" applyFont="1" applyFill="1" applyBorder="1" applyAlignment="1" applyProtection="1">
      <alignment vertical="center"/>
      <protection/>
    </xf>
    <xf numFmtId="3" fontId="0" fillId="0" borderId="22" xfId="215" applyNumberFormat="1" applyFont="1" applyFill="1" applyBorder="1" applyAlignment="1" applyProtection="1">
      <alignment vertical="center"/>
      <protection/>
    </xf>
    <xf numFmtId="0" fontId="2" fillId="0" borderId="26" xfId="215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/>
      <protection/>
    </xf>
    <xf numFmtId="0" fontId="7" fillId="0" borderId="20" xfId="215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 wrapText="1"/>
      <protection/>
    </xf>
    <xf numFmtId="3" fontId="7" fillId="0" borderId="20" xfId="215" applyNumberFormat="1" applyFont="1" applyFill="1" applyBorder="1" applyAlignment="1" applyProtection="1">
      <alignment vertical="center" wrapText="1"/>
      <protection locked="0"/>
    </xf>
    <xf numFmtId="164" fontId="11" fillId="0" borderId="24" xfId="215" applyNumberFormat="1" applyFont="1" applyFill="1" applyBorder="1" applyAlignment="1" applyProtection="1">
      <alignment vertical="center" wrapText="1"/>
      <protection locked="0"/>
    </xf>
    <xf numFmtId="164" fontId="11" fillId="0" borderId="24" xfId="215" applyNumberFormat="1" applyFont="1" applyFill="1" applyBorder="1" applyAlignment="1" applyProtection="1">
      <alignment vertical="center"/>
      <protection locked="0"/>
    </xf>
    <xf numFmtId="3" fontId="11" fillId="0" borderId="24" xfId="215" applyNumberFormat="1" applyFont="1" applyFill="1" applyBorder="1" applyAlignment="1" applyProtection="1">
      <alignment vertical="center"/>
      <protection locked="0"/>
    </xf>
    <xf numFmtId="164" fontId="11" fillId="0" borderId="26" xfId="215" applyNumberFormat="1" applyFont="1" applyFill="1" applyBorder="1" applyAlignment="1" applyProtection="1">
      <alignment vertical="center" wrapText="1"/>
      <protection locked="0"/>
    </xf>
    <xf numFmtId="3" fontId="0" fillId="0" borderId="26" xfId="215" applyNumberFormat="1" applyFont="1" applyFill="1" applyBorder="1" applyAlignment="1" applyProtection="1">
      <alignment vertical="center"/>
      <protection/>
    </xf>
    <xf numFmtId="164" fontId="11" fillId="0" borderId="31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 locked="0"/>
    </xf>
    <xf numFmtId="3" fontId="7" fillId="0" borderId="20" xfId="215" applyNumberFormat="1" applyFont="1" applyFill="1" applyBorder="1" applyAlignment="1" applyProtection="1">
      <alignment vertical="center" wrapText="1"/>
      <protection locked="0"/>
    </xf>
    <xf numFmtId="164" fontId="0" fillId="0" borderId="28" xfId="215" applyNumberFormat="1" applyFont="1" applyFill="1" applyBorder="1" applyAlignment="1" applyProtection="1">
      <alignment vertical="center" wrapText="1"/>
      <protection/>
    </xf>
    <xf numFmtId="3" fontId="0" fillId="0" borderId="31" xfId="215" applyNumberFormat="1" applyFont="1" applyFill="1" applyBorder="1" applyAlignment="1" applyProtection="1">
      <alignment vertical="center"/>
      <protection/>
    </xf>
    <xf numFmtId="3" fontId="12" fillId="0" borderId="20" xfId="0" applyNumberFormat="1" applyFont="1" applyBorder="1" applyAlignment="1" applyProtection="1" quotePrefix="1">
      <alignment vertical="center" wrapText="1"/>
      <protection/>
    </xf>
    <xf numFmtId="3" fontId="0" fillId="0" borderId="24" xfId="215" applyNumberFormat="1" applyFont="1" applyFill="1" applyBorder="1" applyAlignment="1" applyProtection="1">
      <alignment vertical="center"/>
      <protection/>
    </xf>
    <xf numFmtId="3" fontId="0" fillId="0" borderId="26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8" xfId="215" applyNumberFormat="1" applyFont="1" applyFill="1" applyBorder="1" applyAlignment="1" applyProtection="1">
      <alignment horizontal="right"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215" applyNumberFormat="1" applyFont="1" applyFill="1" applyBorder="1" applyAlignment="1" applyProtection="1">
      <alignment horizontal="right" vertical="center" wrapText="1"/>
      <protection/>
    </xf>
    <xf numFmtId="164" fontId="0" fillId="0" borderId="28" xfId="215" applyNumberFormat="1" applyFont="1" applyFill="1" applyBorder="1" applyAlignment="1" applyProtection="1">
      <alignment vertical="center" wrapText="1"/>
      <protection locked="0"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3" fontId="11" fillId="0" borderId="24" xfId="215" applyNumberFormat="1" applyFont="1" applyFill="1" applyBorder="1" applyAlignment="1" applyProtection="1">
      <alignment horizontal="right" vertical="center" wrapText="1"/>
      <protection/>
    </xf>
    <xf numFmtId="3" fontId="11" fillId="0" borderId="26" xfId="215" applyNumberFormat="1" applyFont="1" applyFill="1" applyBorder="1" applyAlignment="1" applyProtection="1">
      <alignment horizontal="right" vertical="center" wrapText="1"/>
      <protection/>
    </xf>
    <xf numFmtId="3" fontId="0" fillId="0" borderId="87" xfId="215" applyNumberFormat="1" applyFont="1" applyFill="1" applyBorder="1" applyAlignment="1" applyProtection="1">
      <alignment vertical="center"/>
      <protection/>
    </xf>
    <xf numFmtId="3" fontId="0" fillId="0" borderId="55" xfId="215" applyNumberFormat="1" applyFont="1" applyFill="1" applyBorder="1" applyAlignment="1" applyProtection="1">
      <alignment vertical="center"/>
      <protection/>
    </xf>
    <xf numFmtId="3" fontId="0" fillId="0" borderId="22" xfId="215" applyNumberFormat="1" applyFont="1" applyFill="1" applyBorder="1" applyAlignment="1" applyProtection="1">
      <alignment vertical="center"/>
      <protection/>
    </xf>
    <xf numFmtId="3" fontId="0" fillId="0" borderId="30" xfId="215" applyNumberFormat="1" applyFont="1" applyFill="1" applyBorder="1" applyAlignment="1" applyProtection="1">
      <alignment vertical="center"/>
      <protection/>
    </xf>
    <xf numFmtId="3" fontId="0" fillId="0" borderId="24" xfId="215" applyNumberFormat="1" applyFont="1" applyFill="1" applyBorder="1" applyAlignment="1" applyProtection="1">
      <alignment vertical="center" wrapText="1"/>
      <protection locked="0"/>
    </xf>
    <xf numFmtId="3" fontId="0" fillId="0" borderId="31" xfId="215" applyNumberFormat="1" applyFont="1" applyFill="1" applyBorder="1" applyAlignment="1" applyProtection="1">
      <alignment vertical="center"/>
      <protection/>
    </xf>
    <xf numFmtId="10" fontId="0" fillId="0" borderId="81" xfId="215" applyNumberFormat="1" applyFont="1" applyFill="1" applyBorder="1" applyAlignment="1" applyProtection="1">
      <alignment vertical="center"/>
      <protection/>
    </xf>
    <xf numFmtId="0" fontId="0" fillId="0" borderId="95" xfId="215" applyFont="1" applyFill="1" applyBorder="1" applyAlignment="1" applyProtection="1">
      <alignment vertical="center"/>
      <protection/>
    </xf>
    <xf numFmtId="0" fontId="0" fillId="0" borderId="78" xfId="215" applyFont="1" applyFill="1" applyBorder="1" applyAlignment="1" applyProtection="1">
      <alignment vertical="center"/>
      <protection/>
    </xf>
    <xf numFmtId="0" fontId="0" fillId="0" borderId="96" xfId="215" applyFont="1" applyFill="1" applyBorder="1" applyAlignment="1" applyProtection="1">
      <alignment vertical="center"/>
      <protection/>
    </xf>
    <xf numFmtId="0" fontId="0" fillId="0" borderId="97" xfId="215" applyFont="1" applyFill="1" applyBorder="1" applyAlignment="1" applyProtection="1">
      <alignment vertical="center"/>
      <protection/>
    </xf>
    <xf numFmtId="10" fontId="0" fillId="0" borderId="94" xfId="215" applyNumberFormat="1" applyFont="1" applyFill="1" applyBorder="1" applyAlignment="1" applyProtection="1">
      <alignment vertical="center"/>
      <protection/>
    </xf>
    <xf numFmtId="3" fontId="0" fillId="0" borderId="30" xfId="215" applyNumberFormat="1" applyFont="1" applyFill="1" applyBorder="1" applyAlignment="1" applyProtection="1">
      <alignment vertical="center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vertical="center" wrapText="1"/>
      <protection locked="0"/>
    </xf>
    <xf numFmtId="3" fontId="11" fillId="0" borderId="24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215" applyNumberFormat="1" applyFont="1" applyFill="1" applyBorder="1" applyAlignment="1" applyProtection="1">
      <alignment vertical="center" wrapText="1"/>
      <protection/>
    </xf>
    <xf numFmtId="3" fontId="11" fillId="0" borderId="24" xfId="215" applyNumberFormat="1" applyFont="1" applyFill="1" applyBorder="1" applyAlignment="1" applyProtection="1">
      <alignment vertical="center"/>
      <protection/>
    </xf>
    <xf numFmtId="3" fontId="11" fillId="0" borderId="55" xfId="215" applyNumberFormat="1" applyFont="1" applyFill="1" applyBorder="1" applyAlignment="1" applyProtection="1">
      <alignment vertical="center"/>
      <protection/>
    </xf>
    <xf numFmtId="10" fontId="0" fillId="0" borderId="46" xfId="215" applyNumberFormat="1" applyFont="1" applyFill="1" applyBorder="1" applyAlignment="1" applyProtection="1">
      <alignment vertical="center"/>
      <protection/>
    </xf>
    <xf numFmtId="10" fontId="0" fillId="0" borderId="33" xfId="215" applyNumberFormat="1" applyFont="1" applyFill="1" applyBorder="1" applyAlignment="1" applyProtection="1">
      <alignment vertical="center"/>
      <protection/>
    </xf>
    <xf numFmtId="10" fontId="0" fillId="0" borderId="50" xfId="215" applyNumberFormat="1" applyFont="1" applyFill="1" applyBorder="1" applyAlignment="1" applyProtection="1">
      <alignment vertical="center"/>
      <protection/>
    </xf>
    <xf numFmtId="10" fontId="0" fillId="0" borderId="47" xfId="215" applyNumberFormat="1" applyFont="1" applyFill="1" applyBorder="1" applyAlignment="1" applyProtection="1">
      <alignment vertical="center"/>
      <protection/>
    </xf>
    <xf numFmtId="10" fontId="0" fillId="0" borderId="51" xfId="215" applyNumberFormat="1" applyFont="1" applyFill="1" applyBorder="1" applyAlignment="1" applyProtection="1">
      <alignment vertical="center"/>
      <protection/>
    </xf>
    <xf numFmtId="10" fontId="0" fillId="0" borderId="66" xfId="215" applyNumberFormat="1" applyFont="1" applyFill="1" applyBorder="1" applyAlignment="1" applyProtection="1">
      <alignment vertical="center"/>
      <protection/>
    </xf>
    <xf numFmtId="3" fontId="12" fillId="0" borderId="87" xfId="212" applyNumberFormat="1" applyFont="1" applyFill="1" applyBorder="1" applyAlignment="1" applyProtection="1">
      <alignment horizontal="center" vertical="center" wrapText="1"/>
      <protection/>
    </xf>
    <xf numFmtId="3" fontId="12" fillId="0" borderId="87" xfId="208" applyNumberFormat="1" applyFont="1" applyBorder="1" applyAlignment="1">
      <alignment horizontal="center" vertical="center" wrapText="1"/>
      <protection/>
    </xf>
    <xf numFmtId="3" fontId="12" fillId="0" borderId="87" xfId="0" applyNumberFormat="1" applyFont="1" applyFill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164" fontId="0" fillId="0" borderId="63" xfId="215" applyNumberFormat="1" applyFont="1" applyFill="1" applyBorder="1" applyAlignment="1" applyProtection="1">
      <alignment vertical="center"/>
      <protection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3" fontId="66" fillId="0" borderId="26" xfId="0" applyNumberFormat="1" applyFont="1" applyFill="1" applyBorder="1" applyAlignment="1">
      <alignment vertical="center" wrapText="1"/>
    </xf>
    <xf numFmtId="164" fontId="7" fillId="0" borderId="20" xfId="215" applyNumberFormat="1" applyFont="1" applyFill="1" applyBorder="1" applyAlignment="1" applyProtection="1">
      <alignment vertical="center"/>
      <protection/>
    </xf>
    <xf numFmtId="10" fontId="0" fillId="0" borderId="35" xfId="215" applyNumberFormat="1" applyFont="1" applyFill="1" applyBorder="1" applyAlignment="1" applyProtection="1">
      <alignment vertical="center"/>
      <protection/>
    </xf>
    <xf numFmtId="164" fontId="11" fillId="0" borderId="24" xfId="215" applyNumberFormat="1" applyFont="1" applyFill="1" applyBorder="1" applyAlignment="1" applyProtection="1">
      <alignment/>
      <protection/>
    </xf>
    <xf numFmtId="164" fontId="11" fillId="0" borderId="26" xfId="215" applyNumberFormat="1" applyFont="1" applyFill="1" applyBorder="1" applyAlignment="1" applyProtection="1">
      <alignment/>
      <protection/>
    </xf>
    <xf numFmtId="164" fontId="0" fillId="0" borderId="22" xfId="215" applyNumberFormat="1" applyFont="1" applyFill="1" applyBorder="1" applyAlignment="1" applyProtection="1">
      <alignment/>
      <protection/>
    </xf>
    <xf numFmtId="164" fontId="0" fillId="0" borderId="24" xfId="215" applyNumberFormat="1" applyFont="1" applyFill="1" applyBorder="1" applyAlignment="1" applyProtection="1">
      <alignment/>
      <protection/>
    </xf>
    <xf numFmtId="164" fontId="0" fillId="0" borderId="92" xfId="215" applyNumberFormat="1" applyFont="1" applyFill="1" applyBorder="1" applyAlignment="1" applyProtection="1">
      <alignment vertical="center" wrapText="1"/>
      <protection/>
    </xf>
    <xf numFmtId="164" fontId="2" fillId="0" borderId="24" xfId="215" applyNumberFormat="1" applyFill="1" applyBorder="1" applyAlignment="1" applyProtection="1">
      <alignment/>
      <protection/>
    </xf>
    <xf numFmtId="164" fontId="0" fillId="0" borderId="62" xfId="215" applyNumberFormat="1" applyFont="1" applyFill="1" applyBorder="1" applyAlignment="1" applyProtection="1">
      <alignment/>
      <protection/>
    </xf>
    <xf numFmtId="164" fontId="0" fillId="0" borderId="63" xfId="215" applyNumberFormat="1" applyFont="1" applyFill="1" applyBorder="1" applyAlignment="1" applyProtection="1">
      <alignment/>
      <protection/>
    </xf>
    <xf numFmtId="164" fontId="2" fillId="0" borderId="63" xfId="215" applyNumberFormat="1" applyFill="1" applyBorder="1" applyAlignment="1" applyProtection="1">
      <alignment/>
      <protection/>
    </xf>
    <xf numFmtId="164" fontId="11" fillId="0" borderId="22" xfId="215" applyNumberFormat="1" applyFont="1" applyFill="1" applyBorder="1" applyAlignment="1" applyProtection="1">
      <alignment/>
      <protection/>
    </xf>
    <xf numFmtId="164" fontId="7" fillId="0" borderId="20" xfId="215" applyNumberFormat="1" applyFont="1" applyFill="1" applyBorder="1" applyAlignment="1" applyProtection="1">
      <alignment/>
      <protection/>
    </xf>
    <xf numFmtId="164" fontId="7" fillId="0" borderId="58" xfId="215" applyNumberFormat="1" applyFont="1" applyFill="1" applyBorder="1" applyAlignment="1" applyProtection="1">
      <alignment/>
      <protection/>
    </xf>
    <xf numFmtId="3" fontId="7" fillId="0" borderId="20" xfId="215" applyNumberFormat="1" applyFont="1" applyFill="1" applyBorder="1" applyAlignment="1" applyProtection="1">
      <alignment/>
      <protection/>
    </xf>
    <xf numFmtId="3" fontId="0" fillId="0" borderId="22" xfId="215" applyNumberFormat="1" applyFont="1" applyFill="1" applyBorder="1" applyAlignment="1" applyProtection="1">
      <alignment/>
      <protection/>
    </xf>
    <xf numFmtId="3" fontId="0" fillId="0" borderId="24" xfId="215" applyNumberFormat="1" applyFont="1" applyFill="1" applyBorder="1" applyAlignment="1" applyProtection="1">
      <alignment/>
      <protection/>
    </xf>
    <xf numFmtId="3" fontId="0" fillId="0" borderId="26" xfId="215" applyNumberFormat="1" applyFont="1" applyFill="1" applyBorder="1" applyAlignment="1" applyProtection="1">
      <alignment/>
      <protection/>
    </xf>
    <xf numFmtId="10" fontId="7" fillId="0" borderId="46" xfId="215" applyNumberFormat="1" applyFont="1" applyFill="1" applyBorder="1" applyAlignment="1" applyProtection="1">
      <alignment/>
      <protection/>
    </xf>
    <xf numFmtId="10" fontId="0" fillId="0" borderId="47" xfId="215" applyNumberFormat="1" applyFont="1" applyFill="1" applyBorder="1" applyAlignment="1" applyProtection="1">
      <alignment/>
      <protection/>
    </xf>
    <xf numFmtId="10" fontId="0" fillId="0" borderId="50" xfId="215" applyNumberFormat="1" applyFont="1" applyFill="1" applyBorder="1" applyAlignment="1" applyProtection="1">
      <alignment/>
      <protection/>
    </xf>
    <xf numFmtId="10" fontId="0" fillId="0" borderId="51" xfId="215" applyNumberFormat="1" applyFont="1" applyFill="1" applyBorder="1" applyAlignment="1" applyProtection="1">
      <alignment/>
      <protection/>
    </xf>
    <xf numFmtId="10" fontId="0" fillId="0" borderId="46" xfId="215" applyNumberFormat="1" applyFont="1" applyFill="1" applyBorder="1" applyAlignment="1" applyProtection="1">
      <alignment/>
      <protection/>
    </xf>
    <xf numFmtId="164" fontId="7" fillId="0" borderId="58" xfId="215" applyNumberFormat="1" applyFont="1" applyFill="1" applyBorder="1" applyAlignment="1" applyProtection="1">
      <alignment vertical="center" wrapText="1"/>
      <protection locked="0"/>
    </xf>
    <xf numFmtId="3" fontId="0" fillId="0" borderId="63" xfId="215" applyNumberFormat="1" applyFont="1" applyFill="1" applyBorder="1" applyAlignment="1" applyProtection="1">
      <alignment vertical="center" wrapText="1"/>
      <protection/>
    </xf>
    <xf numFmtId="10" fontId="0" fillId="0" borderId="53" xfId="215" applyNumberFormat="1" applyFont="1" applyFill="1" applyBorder="1" applyAlignment="1" applyProtection="1">
      <alignment vertical="center"/>
      <protection/>
    </xf>
    <xf numFmtId="164" fontId="7" fillId="0" borderId="33" xfId="215" applyNumberFormat="1" applyFont="1" applyFill="1" applyBorder="1" applyAlignment="1" applyProtection="1">
      <alignment horizontal="right" vertical="center" wrapText="1"/>
      <protection/>
    </xf>
    <xf numFmtId="0" fontId="0" fillId="0" borderId="0" xfId="215" applyFont="1" applyFill="1" applyAlignment="1" applyProtection="1">
      <alignment vertical="center"/>
      <protection/>
    </xf>
    <xf numFmtId="0" fontId="7" fillId="0" borderId="38" xfId="215" applyFont="1" applyFill="1" applyBorder="1" applyAlignment="1" applyProtection="1">
      <alignment horizontal="center" vertical="center"/>
      <protection/>
    </xf>
    <xf numFmtId="10" fontId="0" fillId="0" borderId="43" xfId="0" applyNumberFormat="1" applyFont="1" applyFill="1" applyBorder="1" applyAlignment="1" applyProtection="1">
      <alignment vertical="center" wrapText="1"/>
      <protection locked="0"/>
    </xf>
    <xf numFmtId="10" fontId="0" fillId="0" borderId="40" xfId="0" applyNumberFormat="1" applyFont="1" applyFill="1" applyBorder="1" applyAlignment="1" applyProtection="1">
      <alignment vertical="center" wrapText="1"/>
      <protection locked="0"/>
    </xf>
    <xf numFmtId="10" fontId="0" fillId="0" borderId="45" xfId="0" applyNumberFormat="1" applyFont="1" applyFill="1" applyBorder="1" applyAlignment="1" applyProtection="1">
      <alignment vertical="center" wrapText="1"/>
      <protection locked="0"/>
    </xf>
    <xf numFmtId="10" fontId="11" fillId="0" borderId="43" xfId="0" applyNumberFormat="1" applyFont="1" applyFill="1" applyBorder="1" applyAlignment="1" applyProtection="1">
      <alignment vertical="center" wrapText="1"/>
      <protection/>
    </xf>
    <xf numFmtId="10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0" fontId="0" fillId="0" borderId="38" xfId="0" applyNumberFormat="1" applyFont="1" applyFill="1" applyBorder="1" applyAlignment="1" applyProtection="1">
      <alignment vertical="center" wrapText="1"/>
      <protection/>
    </xf>
    <xf numFmtId="10" fontId="0" fillId="0" borderId="43" xfId="0" applyNumberFormat="1" applyFill="1" applyBorder="1" applyAlignment="1" applyProtection="1">
      <alignment vertical="center" wrapText="1"/>
      <protection/>
    </xf>
    <xf numFmtId="10" fontId="0" fillId="0" borderId="38" xfId="0" applyNumberFormat="1" applyFill="1" applyBorder="1" applyAlignment="1" applyProtection="1">
      <alignment vertical="center" wrapText="1"/>
      <protection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0" fontId="11" fillId="0" borderId="40" xfId="0" applyNumberFormat="1" applyFont="1" applyFill="1" applyBorder="1" applyAlignment="1" applyProtection="1">
      <alignment vertical="center" wrapText="1"/>
      <protection locked="0"/>
    </xf>
    <xf numFmtId="10" fontId="14" fillId="0" borderId="42" xfId="0" applyNumberFormat="1" applyFont="1" applyFill="1" applyBorder="1" applyAlignment="1" applyProtection="1">
      <alignment horizontal="right" vertical="center" wrapText="1"/>
      <protection/>
    </xf>
    <xf numFmtId="10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5" xfId="0" applyNumberFormat="1" applyFont="1" applyFill="1" applyBorder="1" applyAlignment="1" applyProtection="1">
      <alignment horizontal="right" vertical="center" wrapText="1"/>
      <protection/>
    </xf>
    <xf numFmtId="10" fontId="0" fillId="0" borderId="39" xfId="0" applyNumberFormat="1" applyFont="1" applyFill="1" applyBorder="1" applyAlignment="1" applyProtection="1">
      <alignment vertical="center" wrapText="1"/>
      <protection locked="0"/>
    </xf>
    <xf numFmtId="10" fontId="0" fillId="0" borderId="40" xfId="0" applyNumberFormat="1" applyFont="1" applyFill="1" applyBorder="1" applyAlignment="1" applyProtection="1">
      <alignment vertical="center" wrapText="1"/>
      <protection/>
    </xf>
    <xf numFmtId="10" fontId="0" fillId="0" borderId="45" xfId="0" applyNumberFormat="1" applyFont="1" applyFill="1" applyBorder="1" applyAlignment="1" applyProtection="1">
      <alignment vertical="center" wrapText="1"/>
      <protection/>
    </xf>
    <xf numFmtId="10" fontId="0" fillId="0" borderId="43" xfId="0" applyNumberFormat="1" applyFont="1" applyFill="1" applyBorder="1" applyAlignment="1" applyProtection="1">
      <alignment vertical="center" wrapText="1"/>
      <protection/>
    </xf>
    <xf numFmtId="10" fontId="0" fillId="0" borderId="41" xfId="0" applyNumberFormat="1" applyFont="1" applyFill="1" applyBorder="1" applyAlignment="1" applyProtection="1">
      <alignment vertical="center" wrapText="1"/>
      <protection/>
    </xf>
    <xf numFmtId="10" fontId="0" fillId="0" borderId="40" xfId="0" applyNumberFormat="1" applyFill="1" applyBorder="1" applyAlignment="1" applyProtection="1">
      <alignment vertical="center" wrapText="1"/>
      <protection/>
    </xf>
    <xf numFmtId="10" fontId="0" fillId="0" borderId="45" xfId="0" applyNumberFormat="1" applyFill="1" applyBorder="1" applyAlignment="1" applyProtection="1">
      <alignment vertical="center" wrapText="1"/>
      <protection/>
    </xf>
    <xf numFmtId="0" fontId="51" fillId="0" borderId="98" xfId="214" applyFont="1" applyBorder="1" applyAlignment="1">
      <alignment horizontal="center" vertical="center" wrapText="1"/>
      <protection/>
    </xf>
    <xf numFmtId="0" fontId="74" fillId="0" borderId="71" xfId="0" applyFont="1" applyBorder="1" applyAlignment="1">
      <alignment horizontal="center" vertical="center" wrapText="1"/>
    </xf>
    <xf numFmtId="0" fontId="74" fillId="0" borderId="97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164" fontId="4" fillId="0" borderId="0" xfId="215" applyNumberFormat="1" applyFont="1" applyFill="1" applyBorder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164" fontId="57" fillId="0" borderId="56" xfId="215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8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163" applyFont="1" applyAlignment="1">
      <alignment horizontal="left"/>
      <protection/>
    </xf>
    <xf numFmtId="0" fontId="52" fillId="0" borderId="56" xfId="163" applyFont="1" applyBorder="1" applyAlignment="1">
      <alignment horizontal="right" vertical="center"/>
      <protection/>
    </xf>
    <xf numFmtId="0" fontId="12" fillId="0" borderId="27" xfId="163" applyFont="1" applyBorder="1" applyAlignment="1">
      <alignment horizontal="center" vertical="center" wrapText="1"/>
      <protection/>
    </xf>
    <xf numFmtId="0" fontId="12" fillId="0" borderId="34" xfId="163" applyFont="1" applyBorder="1" applyAlignment="1">
      <alignment horizontal="center" vertical="center" wrapText="1"/>
      <protection/>
    </xf>
    <xf numFmtId="0" fontId="12" fillId="0" borderId="28" xfId="163" applyFont="1" applyBorder="1" applyAlignment="1">
      <alignment horizontal="center" vertical="center" wrapText="1"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100" xfId="163" applyFont="1" applyBorder="1" applyAlignment="1">
      <alignment horizontal="center" vertical="center"/>
      <protection/>
    </xf>
    <xf numFmtId="0" fontId="12" fillId="0" borderId="28" xfId="163" applyFont="1" applyBorder="1" applyAlignment="1">
      <alignment horizontal="center" vertical="center"/>
      <protection/>
    </xf>
    <xf numFmtId="0" fontId="12" fillId="0" borderId="33" xfId="163" applyFont="1" applyBorder="1" applyAlignment="1">
      <alignment horizontal="center" vertical="center"/>
      <protection/>
    </xf>
    <xf numFmtId="0" fontId="46" fillId="0" borderId="0" xfId="163" applyFont="1" applyAlignment="1">
      <alignment horizontal="left"/>
      <protection/>
    </xf>
    <xf numFmtId="0" fontId="51" fillId="0" borderId="0" xfId="163" applyFont="1" applyBorder="1" applyAlignment="1">
      <alignment horizontal="center" vertical="center" wrapText="1"/>
      <protection/>
    </xf>
    <xf numFmtId="0" fontId="51" fillId="0" borderId="0" xfId="163" applyFont="1" applyBorder="1" applyAlignment="1">
      <alignment horizontal="center" vertical="center"/>
      <protection/>
    </xf>
    <xf numFmtId="0" fontId="47" fillId="0" borderId="0" xfId="163" applyFont="1" applyAlignment="1">
      <alignment horizontal="left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right" wrapText="1"/>
      <protection/>
    </xf>
    <xf numFmtId="0" fontId="12" fillId="0" borderId="92" xfId="177" applyFont="1" applyFill="1" applyBorder="1" applyAlignment="1">
      <alignment horizontal="center" vertical="center"/>
      <protection/>
    </xf>
    <xf numFmtId="0" fontId="12" fillId="0" borderId="60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24" xfId="177" applyFont="1" applyFill="1" applyBorder="1" applyAlignment="1">
      <alignment horizontal="center" vertical="center" wrapText="1"/>
      <protection/>
    </xf>
    <xf numFmtId="0" fontId="12" fillId="0" borderId="50" xfId="177" applyFont="1" applyFill="1" applyBorder="1" applyAlignment="1">
      <alignment horizontal="center" vertical="center" wrapText="1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164" fontId="12" fillId="0" borderId="90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101" xfId="0" applyNumberFormat="1" applyFont="1" applyFill="1" applyBorder="1" applyAlignment="1">
      <alignment horizontal="center" vertical="center" wrapText="1"/>
    </xf>
    <xf numFmtId="164" fontId="9" fillId="0" borderId="9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02" xfId="0" applyNumberFormat="1" applyFont="1" applyFill="1" applyBorder="1" applyAlignment="1">
      <alignment horizontal="center" vertical="center" wrapText="1"/>
    </xf>
    <xf numFmtId="164" fontId="9" fillId="0" borderId="62" xfId="0" applyNumberFormat="1" applyFont="1" applyFill="1" applyBorder="1" applyAlignment="1">
      <alignment horizontal="center" vertical="center" wrapText="1"/>
    </xf>
    <xf numFmtId="164" fontId="9" fillId="0" borderId="67" xfId="0" applyNumberFormat="1" applyFont="1" applyFill="1" applyBorder="1" applyAlignment="1">
      <alignment horizontal="center" vertical="center" wrapText="1"/>
    </xf>
    <xf numFmtId="164" fontId="9" fillId="0" borderId="103" xfId="0" applyNumberFormat="1" applyFont="1" applyFill="1" applyBorder="1" applyAlignment="1">
      <alignment horizontal="center" vertical="center" wrapText="1"/>
    </xf>
    <xf numFmtId="0" fontId="12" fillId="0" borderId="26" xfId="177" applyFont="1" applyFill="1" applyBorder="1" applyAlignment="1">
      <alignment horizontal="center" vertical="center" wrapText="1"/>
      <protection/>
    </xf>
    <xf numFmtId="0" fontId="12" fillId="0" borderId="51" xfId="177" applyFont="1" applyFill="1" applyBorder="1" applyAlignment="1">
      <alignment horizontal="center" vertical="center" wrapText="1"/>
      <protection/>
    </xf>
    <xf numFmtId="0" fontId="12" fillId="0" borderId="87" xfId="177" applyFont="1" applyFill="1" applyBorder="1" applyAlignment="1">
      <alignment horizontal="center" vertical="center" wrapText="1"/>
      <protection/>
    </xf>
    <xf numFmtId="0" fontId="12" fillId="0" borderId="59" xfId="177" applyFont="1" applyFill="1" applyBorder="1" applyAlignment="1">
      <alignment horizontal="center" vertical="center" wrapText="1"/>
      <protection/>
    </xf>
    <xf numFmtId="0" fontId="12" fillId="0" borderId="48" xfId="177" applyFont="1" applyFill="1" applyBorder="1" applyAlignment="1">
      <alignment horizontal="center" vertical="center" wrapText="1"/>
      <protection/>
    </xf>
    <xf numFmtId="0" fontId="12" fillId="0" borderId="88" xfId="177" applyFont="1" applyFill="1" applyBorder="1" applyAlignment="1">
      <alignment horizontal="center" vertical="center" wrapText="1"/>
      <protection/>
    </xf>
    <xf numFmtId="0" fontId="46" fillId="0" borderId="24" xfId="155" applyFont="1" applyBorder="1" applyAlignment="1">
      <alignment horizontal="left" wrapText="1"/>
      <protection/>
    </xf>
    <xf numFmtId="0" fontId="49" fillId="0" borderId="0" xfId="155" applyFont="1" applyBorder="1">
      <alignment/>
      <protection/>
    </xf>
    <xf numFmtId="0" fontId="48" fillId="0" borderId="20" xfId="155" applyFont="1" applyBorder="1" applyAlignment="1">
      <alignment horizontal="left"/>
      <protection/>
    </xf>
    <xf numFmtId="0" fontId="48" fillId="0" borderId="20" xfId="155" applyFont="1" applyBorder="1" applyAlignment="1">
      <alignment/>
      <protection/>
    </xf>
    <xf numFmtId="0" fontId="46" fillId="0" borderId="24" xfId="155" applyFont="1" applyBorder="1" applyAlignment="1">
      <alignment horizontal="left"/>
      <protection/>
    </xf>
    <xf numFmtId="0" fontId="46" fillId="0" borderId="87" xfId="155" applyFont="1" applyBorder="1" applyAlignment="1">
      <alignment horizontal="left"/>
      <protection/>
    </xf>
    <xf numFmtId="0" fontId="46" fillId="0" borderId="64" xfId="155" applyFont="1" applyBorder="1" applyAlignment="1">
      <alignment horizontal="left"/>
      <protection/>
    </xf>
    <xf numFmtId="0" fontId="46" fillId="0" borderId="104" xfId="155" applyFont="1" applyBorder="1" applyAlignment="1">
      <alignment horizontal="left"/>
      <protection/>
    </xf>
    <xf numFmtId="0" fontId="46" fillId="0" borderId="54" xfId="155" applyFont="1" applyBorder="1" applyAlignment="1">
      <alignment horizontal="left"/>
      <protection/>
    </xf>
    <xf numFmtId="0" fontId="50" fillId="0" borderId="70" xfId="155" applyFont="1" applyBorder="1" applyAlignment="1">
      <alignment horizontal="center"/>
      <protection/>
    </xf>
    <xf numFmtId="0" fontId="50" fillId="0" borderId="55" xfId="155" applyFont="1" applyBorder="1" applyAlignment="1">
      <alignment horizontal="center"/>
      <protection/>
    </xf>
    <xf numFmtId="0" fontId="55" fillId="0" borderId="24" xfId="155" applyFont="1" applyBorder="1" applyAlignment="1">
      <alignment horizontal="left" wrapText="1" indent="1"/>
      <protection/>
    </xf>
    <xf numFmtId="0" fontId="53" fillId="0" borderId="0" xfId="155" applyFont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/>
      <protection/>
    </xf>
    <xf numFmtId="0" fontId="48" fillId="0" borderId="20" xfId="155" applyFont="1" applyBorder="1" applyAlignment="1">
      <alignment horizontal="center" vertical="center" wrapText="1"/>
      <protection/>
    </xf>
    <xf numFmtId="0" fontId="46" fillId="0" borderId="22" xfId="155" applyFont="1" applyBorder="1" applyAlignment="1">
      <alignment horizontal="left" wrapText="1"/>
      <protection/>
    </xf>
    <xf numFmtId="0" fontId="68" fillId="0" borderId="0" xfId="155" applyFont="1" applyAlignment="1">
      <alignment horizontal="center"/>
      <protection/>
    </xf>
    <xf numFmtId="0" fontId="49" fillId="0" borderId="0" xfId="155" applyFont="1" applyAlignment="1">
      <alignment horizontal="center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11" applyNumberFormat="1" applyFont="1" applyBorder="1" applyAlignment="1">
      <alignment horizontal="center" vertical="center"/>
      <protection/>
    </xf>
    <xf numFmtId="164" fontId="48" fillId="0" borderId="19" xfId="211" applyNumberFormat="1" applyFont="1" applyBorder="1" applyAlignment="1">
      <alignment vertical="center"/>
      <protection/>
    </xf>
    <xf numFmtId="164" fontId="12" fillId="0" borderId="28" xfId="211" applyNumberFormat="1" applyFont="1" applyFill="1" applyBorder="1" applyAlignment="1">
      <alignment horizontal="center" vertical="center"/>
      <protection/>
    </xf>
    <xf numFmtId="164" fontId="12" fillId="0" borderId="28" xfId="211" applyNumberFormat="1" applyFont="1" applyBorder="1" applyAlignment="1">
      <alignment horizontal="center" vertical="center"/>
      <protection/>
    </xf>
    <xf numFmtId="164" fontId="12" fillId="0" borderId="28" xfId="211" applyNumberFormat="1" applyFont="1" applyBorder="1" applyAlignment="1">
      <alignment horizontal="center" vertical="center" wrapText="1"/>
      <protection/>
    </xf>
    <xf numFmtId="164" fontId="12" fillId="0" borderId="28" xfId="211" applyNumberFormat="1" applyFont="1" applyBorder="1" applyAlignment="1">
      <alignment vertical="center" wrapText="1"/>
      <protection/>
    </xf>
    <xf numFmtId="164" fontId="12" fillId="0" borderId="46" xfId="211" applyNumberFormat="1" applyFont="1" applyBorder="1" applyAlignment="1">
      <alignment horizontal="center" vertical="center" wrapText="1"/>
      <protection/>
    </xf>
    <xf numFmtId="164" fontId="12" fillId="0" borderId="46" xfId="211" applyNumberFormat="1" applyFont="1" applyBorder="1" applyAlignment="1">
      <alignment vertical="center" wrapText="1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12" fillId="0" borderId="0" xfId="210" applyNumberFormat="1" applyFont="1" applyFill="1" applyBorder="1" applyAlignment="1">
      <alignment horizontal="left" vertical="center" wrapText="1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46" xfId="0" applyFont="1" applyFill="1" applyBorder="1" applyAlignment="1" applyProtection="1">
      <alignment horizontal="center" vertical="center" wrapText="1"/>
      <protection/>
    </xf>
    <xf numFmtId="164" fontId="57" fillId="0" borderId="56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87" xfId="217" applyFont="1" applyFill="1" applyBorder="1" applyAlignment="1" applyProtection="1">
      <alignment horizontal="left" vertical="center" indent="1"/>
      <protection/>
    </xf>
    <xf numFmtId="0" fontId="5" fillId="0" borderId="69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5" xfId="0" applyFont="1" applyFill="1" applyBorder="1" applyAlignment="1">
      <alignment horizontal="justify" vertical="center" wrapText="1"/>
    </xf>
    <xf numFmtId="0" fontId="51" fillId="0" borderId="0" xfId="216" applyFont="1" applyFill="1" applyBorder="1" applyAlignment="1">
      <alignment horizontal="center" vertical="center" wrapText="1"/>
      <protection/>
    </xf>
    <xf numFmtId="0" fontId="73" fillId="0" borderId="0" xfId="216" applyFont="1" applyFill="1" applyBorder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/>
      <protection/>
    </xf>
    <xf numFmtId="0" fontId="53" fillId="0" borderId="0" xfId="186" applyFont="1" applyBorder="1" applyAlignment="1">
      <alignment horizontal="center" vertical="center"/>
      <protection/>
    </xf>
    <xf numFmtId="164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51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8" fillId="0" borderId="37" xfId="185" applyFont="1" applyBorder="1" applyAlignment="1">
      <alignment horizontal="center" vertical="center" wrapText="1"/>
      <protection/>
    </xf>
    <xf numFmtId="0" fontId="48" fillId="0" borderId="44" xfId="185" applyFont="1" applyBorder="1" applyAlignment="1">
      <alignment horizontal="center" vertical="center" wrapText="1"/>
      <protection/>
    </xf>
    <xf numFmtId="0" fontId="48" fillId="0" borderId="71" xfId="185" applyFont="1" applyBorder="1" applyAlignment="1">
      <alignment horizontal="center" vertical="center" wrapText="1"/>
      <protection/>
    </xf>
    <xf numFmtId="0" fontId="48" fillId="0" borderId="56" xfId="185" applyFont="1" applyBorder="1" applyAlignment="1">
      <alignment horizontal="center" vertical="center" wrapText="1"/>
      <protection/>
    </xf>
    <xf numFmtId="0" fontId="48" fillId="0" borderId="28" xfId="185" applyFont="1" applyBorder="1" applyAlignment="1">
      <alignment horizontal="center" vertical="center" wrapText="1"/>
      <protection/>
    </xf>
    <xf numFmtId="0" fontId="48" fillId="0" borderId="33" xfId="185" applyFont="1" applyBorder="1" applyAlignment="1">
      <alignment horizontal="center" vertical="center" wrapText="1"/>
      <protection/>
    </xf>
    <xf numFmtId="0" fontId="48" fillId="0" borderId="0" xfId="185" applyFont="1" applyAlignment="1">
      <alignment horizontal="center" wrapText="1"/>
      <protection/>
    </xf>
    <xf numFmtId="0" fontId="68" fillId="0" borderId="59" xfId="187" applyFont="1" applyBorder="1" applyAlignment="1">
      <alignment horizontal="center" vertical="center" wrapText="1"/>
      <protection/>
    </xf>
    <xf numFmtId="0" fontId="68" fillId="0" borderId="106" xfId="187" applyFont="1" applyBorder="1" applyAlignment="1">
      <alignment horizontal="center" vertical="center" wrapText="1"/>
      <protection/>
    </xf>
    <xf numFmtId="0" fontId="68" fillId="0" borderId="39" xfId="187" applyFont="1" applyBorder="1" applyAlignment="1">
      <alignment horizontal="center" vertical="center"/>
      <protection/>
    </xf>
    <xf numFmtId="0" fontId="68" fillId="0" borderId="41" xfId="187" applyFont="1" applyBorder="1" applyAlignment="1">
      <alignment horizontal="center" vertical="center"/>
      <protection/>
    </xf>
    <xf numFmtId="0" fontId="53" fillId="0" borderId="0" xfId="187" applyFont="1" applyAlignment="1">
      <alignment horizontal="center" vertical="center" wrapText="1"/>
      <protection/>
    </xf>
    <xf numFmtId="0" fontId="68" fillId="0" borderId="37" xfId="187" applyFont="1" applyBorder="1" applyAlignment="1">
      <alignment horizontal="center" vertical="center"/>
      <protection/>
    </xf>
    <xf numFmtId="0" fontId="68" fillId="0" borderId="44" xfId="187" applyFont="1" applyBorder="1" applyAlignment="1">
      <alignment horizontal="center" vertical="center"/>
      <protection/>
    </xf>
    <xf numFmtId="164" fontId="3" fillId="0" borderId="0" xfId="215" applyNumberFormat="1" applyFont="1" applyFill="1" applyBorder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yperlink" xfId="120"/>
    <cellStyle name="Hivatkozott cella" xfId="121"/>
    <cellStyle name="Hivatkozott cella 2" xfId="122"/>
    <cellStyle name="Input" xfId="123"/>
    <cellStyle name="Jegyzet" xfId="124"/>
    <cellStyle name="Jegyzet 2" xfId="125"/>
    <cellStyle name="Jelölőszín (1)" xfId="126"/>
    <cellStyle name="Jelölőszín (1) 2" xfId="127"/>
    <cellStyle name="Jelölőszín (2)" xfId="128"/>
    <cellStyle name="Jelölőszín (2) 2" xfId="129"/>
    <cellStyle name="Jelölőszín (3)" xfId="130"/>
    <cellStyle name="Jelölőszín (3) 2" xfId="131"/>
    <cellStyle name="Jelölőszín (4)" xfId="132"/>
    <cellStyle name="Jelölőszín (4) 2" xfId="133"/>
    <cellStyle name="Jelölőszín (5)" xfId="134"/>
    <cellStyle name="Jelölőszín (5) 2" xfId="135"/>
    <cellStyle name="Jelölőszín (6)" xfId="136"/>
    <cellStyle name="Jelölőszín (6) 2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zoomScalePageLayoutView="0" workbookViewId="0" topLeftCell="A1">
      <selection activeCell="I31" sqref="I31"/>
    </sheetView>
  </sheetViews>
  <sheetFormatPr defaultColWidth="10.625" defaultRowHeight="12.75"/>
  <cols>
    <col min="1" max="2" width="8.875" style="647" customWidth="1"/>
    <col min="3" max="3" width="73.50390625" style="619" customWidth="1"/>
    <col min="4" max="16384" width="10.625" style="619" customWidth="1"/>
  </cols>
  <sheetData>
    <row r="1" spans="1:3" ht="12.75">
      <c r="A1" s="1140" t="s">
        <v>694</v>
      </c>
      <c r="B1" s="1141"/>
      <c r="C1" s="1142"/>
    </row>
    <row r="2" spans="1:3" ht="41.25" customHeight="1">
      <c r="A2" s="1143"/>
      <c r="B2" s="1144"/>
      <c r="C2" s="1145"/>
    </row>
    <row r="4" spans="1:3" s="648" customFormat="1" ht="31.5">
      <c r="A4" s="661" t="s">
        <v>613</v>
      </c>
      <c r="B4" s="662" t="s">
        <v>614</v>
      </c>
      <c r="C4" s="663" t="s">
        <v>615</v>
      </c>
    </row>
    <row r="5" spans="1:3" s="620" customFormat="1" ht="24" customHeight="1">
      <c r="A5" s="658" t="s">
        <v>616</v>
      </c>
      <c r="B5" s="659"/>
      <c r="C5" s="660" t="s">
        <v>645</v>
      </c>
    </row>
    <row r="6" spans="1:3" s="620" customFormat="1" ht="24" customHeight="1">
      <c r="A6" s="651"/>
      <c r="B6" s="652" t="s">
        <v>8</v>
      </c>
      <c r="C6" s="654"/>
    </row>
    <row r="7" spans="1:3" s="620" customFormat="1" ht="24" customHeight="1">
      <c r="A7" s="651" t="s">
        <v>617</v>
      </c>
      <c r="B7" s="652"/>
      <c r="C7" s="653" t="s">
        <v>646</v>
      </c>
    </row>
    <row r="8" spans="1:3" s="620" customFormat="1" ht="24" customHeight="1">
      <c r="A8" s="655"/>
      <c r="B8" s="656" t="s">
        <v>8</v>
      </c>
      <c r="C8" s="657"/>
    </row>
    <row r="9" spans="1:3" s="620" customFormat="1" ht="19.5" customHeight="1">
      <c r="A9" s="649"/>
      <c r="B9" s="649"/>
      <c r="C9" s="650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zoomScale="89" zoomScaleNormal="89" zoomScalePageLayoutView="0" workbookViewId="0" topLeftCell="A1">
      <selection activeCell="J10" sqref="J10"/>
    </sheetView>
  </sheetViews>
  <sheetFormatPr defaultColWidth="9.00390625" defaultRowHeight="12.75"/>
  <cols>
    <col min="1" max="1" width="41.125" style="226" customWidth="1"/>
    <col min="2" max="8" width="17.00390625" style="226" customWidth="1"/>
    <col min="9" max="9" width="16.00390625" style="226" customWidth="1"/>
    <col min="10" max="10" width="17.00390625" style="226" customWidth="1"/>
    <col min="11" max="11" width="12.875" style="226" customWidth="1"/>
    <col min="12" max="12" width="13.625" style="226" customWidth="1"/>
    <col min="13" max="14" width="12.00390625" style="226" customWidth="1"/>
    <col min="15" max="16384" width="9.375" style="226" customWidth="1"/>
  </cols>
  <sheetData>
    <row r="1" spans="1:14" ht="57.75" customHeight="1">
      <c r="A1" s="1217" t="s">
        <v>714</v>
      </c>
      <c r="B1" s="1217"/>
      <c r="C1" s="1217"/>
      <c r="D1" s="1217"/>
      <c r="E1" s="1217"/>
      <c r="F1" s="1217"/>
      <c r="G1" s="1217"/>
      <c r="H1" s="1217"/>
      <c r="I1" s="1217"/>
      <c r="J1" s="1217"/>
      <c r="K1" s="244"/>
      <c r="L1" s="244"/>
      <c r="M1" s="244"/>
      <c r="N1" s="244"/>
    </row>
    <row r="2" spans="1:15" ht="20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218"/>
      <c r="N2" s="1218"/>
      <c r="O2" s="227"/>
    </row>
    <row r="3" spans="1:17" ht="22.5" customHeight="1">
      <c r="A3" s="238"/>
      <c r="B3" s="235"/>
      <c r="C3" s="235"/>
      <c r="D3" s="235"/>
      <c r="E3" s="235"/>
      <c r="F3" s="235"/>
      <c r="G3" s="235"/>
      <c r="H3" s="235"/>
      <c r="I3" s="235"/>
      <c r="J3" s="245" t="s">
        <v>1</v>
      </c>
      <c r="K3" s="235"/>
      <c r="L3" s="239"/>
      <c r="M3" s="239"/>
      <c r="N3" s="239"/>
      <c r="O3" s="227"/>
      <c r="P3" s="227"/>
      <c r="Q3" s="227"/>
    </row>
    <row r="4" spans="1:17" ht="22.5" customHeight="1">
      <c r="A4" s="1219" t="s">
        <v>266</v>
      </c>
      <c r="B4" s="1221" t="s">
        <v>415</v>
      </c>
      <c r="C4" s="1221"/>
      <c r="D4" s="1221"/>
      <c r="E4" s="1221"/>
      <c r="F4" s="1221" t="s">
        <v>412</v>
      </c>
      <c r="G4" s="1222"/>
      <c r="H4" s="1223" t="s">
        <v>416</v>
      </c>
      <c r="I4" s="1224"/>
      <c r="J4" s="1225" t="s">
        <v>411</v>
      </c>
      <c r="K4" s="235"/>
      <c r="L4" s="236"/>
      <c r="M4" s="236"/>
      <c r="N4" s="239"/>
      <c r="O4" s="227"/>
      <c r="P4" s="227"/>
      <c r="Q4" s="227"/>
    </row>
    <row r="5" spans="1:17" ht="62.25" customHeight="1">
      <c r="A5" s="1220"/>
      <c r="B5" s="240" t="s">
        <v>417</v>
      </c>
      <c r="C5" s="240" t="s">
        <v>413</v>
      </c>
      <c r="D5" s="241" t="s">
        <v>418</v>
      </c>
      <c r="E5" s="240" t="s">
        <v>413</v>
      </c>
      <c r="F5" s="241" t="s">
        <v>412</v>
      </c>
      <c r="G5" s="240" t="s">
        <v>413</v>
      </c>
      <c r="H5" s="240" t="s">
        <v>419</v>
      </c>
      <c r="I5" s="240" t="s">
        <v>413</v>
      </c>
      <c r="J5" s="1226"/>
      <c r="K5" s="237"/>
      <c r="L5" s="237"/>
      <c r="M5" s="237"/>
      <c r="N5" s="239"/>
      <c r="O5" s="227"/>
      <c r="P5" s="227"/>
      <c r="Q5" s="227"/>
    </row>
    <row r="6" spans="1:10" ht="32.25" customHeight="1">
      <c r="A6" s="242" t="s">
        <v>645</v>
      </c>
      <c r="B6" s="228">
        <v>414110498</v>
      </c>
      <c r="C6" s="229">
        <f>B6/J6</f>
        <v>0.6901920579801565</v>
      </c>
      <c r="D6" s="228">
        <v>69268780</v>
      </c>
      <c r="E6" s="793">
        <f>D6/J6*100</f>
        <v>11.544928721409692</v>
      </c>
      <c r="F6" s="228">
        <v>116613859</v>
      </c>
      <c r="G6" s="229">
        <f>F6/J6*100</f>
        <v>19.435865480574655</v>
      </c>
      <c r="H6" s="228"/>
      <c r="I6" s="229"/>
      <c r="J6" s="230">
        <f>B6+D6+F6+H6</f>
        <v>599993137</v>
      </c>
    </row>
    <row r="7" spans="1:10" ht="27" customHeight="1">
      <c r="A7" s="243" t="s">
        <v>646</v>
      </c>
      <c r="B7" s="228">
        <v>23704312</v>
      </c>
      <c r="C7" s="229">
        <f>B7/J7*100</f>
        <v>45.66011025854601</v>
      </c>
      <c r="D7" s="228"/>
      <c r="E7" s="228"/>
      <c r="F7" s="228">
        <v>2912945</v>
      </c>
      <c r="G7" s="229">
        <f>F7/J7*100</f>
        <v>5.611020892615668</v>
      </c>
      <c r="H7" s="228">
        <v>25297449</v>
      </c>
      <c r="I7" s="229">
        <f>H7/J7*100</f>
        <v>48.728868848838324</v>
      </c>
      <c r="J7" s="230">
        <f>B7+D7+F7+H7</f>
        <v>51914706</v>
      </c>
    </row>
    <row r="8" spans="1:10" ht="40.5" customHeight="1">
      <c r="A8" s="233" t="s">
        <v>420</v>
      </c>
      <c r="B8" s="231">
        <f>B7</f>
        <v>23704312</v>
      </c>
      <c r="C8" s="231">
        <f aca="true" t="shared" si="0" ref="C8:J8">C7</f>
        <v>45.66011025854601</v>
      </c>
      <c r="D8" s="231">
        <f t="shared" si="0"/>
        <v>0</v>
      </c>
      <c r="E8" s="231">
        <f t="shared" si="0"/>
        <v>0</v>
      </c>
      <c r="F8" s="231">
        <f t="shared" si="0"/>
        <v>2912945</v>
      </c>
      <c r="G8" s="231">
        <f t="shared" si="0"/>
        <v>5.611020892615668</v>
      </c>
      <c r="H8" s="231">
        <f t="shared" si="0"/>
        <v>25297449</v>
      </c>
      <c r="I8" s="231">
        <f t="shared" si="0"/>
        <v>48.728868848838324</v>
      </c>
      <c r="J8" s="232">
        <f t="shared" si="0"/>
        <v>51914706</v>
      </c>
    </row>
    <row r="9" spans="1:10" ht="42.75" customHeight="1">
      <c r="A9" s="233" t="s">
        <v>690</v>
      </c>
      <c r="B9" s="231">
        <f>B6</f>
        <v>414110498</v>
      </c>
      <c r="C9" s="231">
        <f aca="true" t="shared" si="1" ref="C9:J9">C6</f>
        <v>0.6901920579801565</v>
      </c>
      <c r="D9" s="231">
        <f t="shared" si="1"/>
        <v>69268780</v>
      </c>
      <c r="E9" s="231">
        <f t="shared" si="1"/>
        <v>11.544928721409692</v>
      </c>
      <c r="F9" s="231">
        <f t="shared" si="1"/>
        <v>116613859</v>
      </c>
      <c r="G9" s="231">
        <f t="shared" si="1"/>
        <v>19.435865480574655</v>
      </c>
      <c r="H9" s="231">
        <f t="shared" si="1"/>
        <v>0</v>
      </c>
      <c r="I9" s="231">
        <f t="shared" si="1"/>
        <v>0</v>
      </c>
      <c r="J9" s="232">
        <f t="shared" si="1"/>
        <v>599993137</v>
      </c>
    </row>
    <row r="10" spans="1:10" ht="59.25" customHeight="1">
      <c r="A10" s="233" t="s">
        <v>421</v>
      </c>
      <c r="B10" s="231">
        <f>SUM(B8:B9)</f>
        <v>437814810</v>
      </c>
      <c r="C10" s="234">
        <f>ROUND(B10/J10*100,2)</f>
        <v>69.87</v>
      </c>
      <c r="D10" s="231">
        <f>SUM(D8:D9)</f>
        <v>69268780</v>
      </c>
      <c r="E10" s="234">
        <f>ROUND(D10/J10*100,2)</f>
        <v>11.05</v>
      </c>
      <c r="F10" s="231">
        <f>SUM(F8:F9)</f>
        <v>119526804</v>
      </c>
      <c r="G10" s="234">
        <f>ROUND((F10/J10)*100,2)</f>
        <v>19.08</v>
      </c>
      <c r="H10" s="231">
        <f>H8+H9</f>
        <v>25297449</v>
      </c>
      <c r="I10" s="234">
        <f>H10/J10*100</f>
        <v>4.037189494817094</v>
      </c>
      <c r="J10" s="232">
        <f>SUM(F10,D10,B10)</f>
        <v>626610394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"/>
  <sheetViews>
    <sheetView zoomScalePageLayoutView="0" workbookViewId="0" topLeftCell="A106">
      <selection activeCell="I31" sqref="I31"/>
    </sheetView>
  </sheetViews>
  <sheetFormatPr defaultColWidth="9.00390625" defaultRowHeight="12.75"/>
  <cols>
    <col min="1" max="1" width="34.375" style="247" bestFit="1" customWidth="1"/>
    <col min="2" max="6" width="16.50390625" style="247" customWidth="1"/>
    <col min="7" max="7" width="13.875" style="247" customWidth="1"/>
    <col min="8" max="16384" width="9.375" style="247" customWidth="1"/>
  </cols>
  <sheetData>
    <row r="1" spans="1:7" ht="39.75" customHeight="1">
      <c r="A1" s="1228" t="s">
        <v>647</v>
      </c>
      <c r="B1" s="1228"/>
      <c r="C1" s="1228"/>
      <c r="D1" s="1228"/>
      <c r="E1" s="1228"/>
      <c r="F1" s="1228"/>
      <c r="G1" s="246"/>
    </row>
    <row r="2" spans="1:7" ht="16.5" customHeight="1">
      <c r="A2" s="248"/>
      <c r="B2" s="1229"/>
      <c r="C2" s="1229"/>
      <c r="D2" s="249"/>
      <c r="E2" s="249"/>
      <c r="F2" s="249"/>
      <c r="G2" s="249"/>
    </row>
    <row r="3" spans="1:11" ht="15.75" customHeight="1">
      <c r="A3" s="250" t="s">
        <v>422</v>
      </c>
      <c r="B3" s="1230" t="s">
        <v>728</v>
      </c>
      <c r="C3" s="1230"/>
      <c r="D3" s="1230"/>
      <c r="E3" s="1230"/>
      <c r="F3" s="1230"/>
      <c r="G3" s="253"/>
      <c r="H3" s="254"/>
      <c r="I3" s="254"/>
      <c r="J3" s="254"/>
      <c r="K3" s="254"/>
    </row>
    <row r="4" spans="1:11" ht="15" customHeight="1">
      <c r="A4" s="250" t="s">
        <v>423</v>
      </c>
      <c r="B4" s="1230" t="s">
        <v>729</v>
      </c>
      <c r="C4" s="1230"/>
      <c r="D4" s="1230"/>
      <c r="E4" s="1230"/>
      <c r="F4" s="1230"/>
      <c r="G4" s="255"/>
      <c r="H4" s="254"/>
      <c r="I4" s="254"/>
      <c r="J4" s="254"/>
      <c r="K4" s="254"/>
    </row>
    <row r="5" spans="1:11" ht="15.75" customHeight="1">
      <c r="A5" s="250" t="s">
        <v>580</v>
      </c>
      <c r="B5" s="251">
        <f>SUM(F6:F14)</f>
        <v>340000000</v>
      </c>
      <c r="C5" s="303"/>
      <c r="D5" s="303"/>
      <c r="E5" s="303"/>
      <c r="F5" s="303"/>
      <c r="G5" s="256"/>
      <c r="H5" s="254"/>
      <c r="I5" s="254"/>
      <c r="J5" s="254"/>
      <c r="K5" s="254"/>
    </row>
    <row r="6" spans="1:11" ht="15.75" customHeight="1">
      <c r="A6" s="250" t="s">
        <v>579</v>
      </c>
      <c r="B6" s="1227" t="s">
        <v>730</v>
      </c>
      <c r="C6" s="1227"/>
      <c r="D6" s="1227"/>
      <c r="E6" s="1227"/>
      <c r="F6" s="799">
        <v>167923996</v>
      </c>
      <c r="G6" s="256"/>
      <c r="H6" s="254"/>
      <c r="I6" s="254"/>
      <c r="J6" s="254"/>
      <c r="K6" s="254"/>
    </row>
    <row r="7" spans="1:11" ht="15.75" customHeight="1">
      <c r="A7" s="250"/>
      <c r="B7" s="1227" t="s">
        <v>731</v>
      </c>
      <c r="C7" s="1227"/>
      <c r="D7" s="1227"/>
      <c r="E7" s="1227"/>
      <c r="F7" s="799">
        <v>19886601</v>
      </c>
      <c r="G7" s="256"/>
      <c r="H7" s="254"/>
      <c r="I7" s="254"/>
      <c r="J7" s="254"/>
      <c r="K7" s="254"/>
    </row>
    <row r="8" spans="1:11" ht="15.75" customHeight="1">
      <c r="A8" s="250"/>
      <c r="B8" s="1227" t="s">
        <v>732</v>
      </c>
      <c r="C8" s="1227"/>
      <c r="D8" s="1227"/>
      <c r="E8" s="1227"/>
      <c r="F8" s="799">
        <v>22433089</v>
      </c>
      <c r="G8" s="256"/>
      <c r="H8" s="254"/>
      <c r="I8" s="254"/>
      <c r="J8" s="254"/>
      <c r="K8" s="254"/>
    </row>
    <row r="9" spans="1:11" ht="15.75" customHeight="1">
      <c r="A9" s="250"/>
      <c r="B9" s="1227" t="s">
        <v>733</v>
      </c>
      <c r="C9" s="1227"/>
      <c r="D9" s="1227"/>
      <c r="E9" s="1227"/>
      <c r="F9" s="799">
        <v>20876052</v>
      </c>
      <c r="G9" s="256"/>
      <c r="H9" s="254"/>
      <c r="I9" s="254"/>
      <c r="J9" s="254"/>
      <c r="K9" s="254"/>
    </row>
    <row r="10" spans="1:11" ht="15.75" customHeight="1">
      <c r="A10" s="250"/>
      <c r="B10" s="1227" t="s">
        <v>734</v>
      </c>
      <c r="C10" s="1227"/>
      <c r="D10" s="1227"/>
      <c r="E10" s="1227"/>
      <c r="F10" s="799">
        <v>23044787</v>
      </c>
      <c r="G10" s="256"/>
      <c r="H10" s="254"/>
      <c r="I10" s="254"/>
      <c r="J10" s="254"/>
      <c r="K10" s="254"/>
    </row>
    <row r="11" spans="1:11" ht="15.75" customHeight="1">
      <c r="A11" s="250"/>
      <c r="B11" s="1227" t="s">
        <v>735</v>
      </c>
      <c r="C11" s="1227"/>
      <c r="D11" s="1227"/>
      <c r="E11" s="1227"/>
      <c r="F11" s="799">
        <v>12401116</v>
      </c>
      <c r="G11" s="256"/>
      <c r="H11" s="254"/>
      <c r="I11" s="254"/>
      <c r="J11" s="254"/>
      <c r="K11" s="254"/>
    </row>
    <row r="12" spans="1:11" ht="15.75" customHeight="1">
      <c r="A12" s="250"/>
      <c r="B12" s="1227" t="s">
        <v>736</v>
      </c>
      <c r="C12" s="1227"/>
      <c r="D12" s="1227"/>
      <c r="E12" s="1227"/>
      <c r="F12" s="799">
        <v>32271115</v>
      </c>
      <c r="G12" s="256"/>
      <c r="H12" s="254"/>
      <c r="I12" s="254"/>
      <c r="J12" s="254"/>
      <c r="K12" s="254"/>
    </row>
    <row r="13" spans="1:11" ht="15.75" customHeight="1">
      <c r="A13" s="250"/>
      <c r="B13" s="1227" t="s">
        <v>737</v>
      </c>
      <c r="C13" s="1227"/>
      <c r="D13" s="1227"/>
      <c r="E13" s="1227"/>
      <c r="F13" s="799">
        <v>27702588</v>
      </c>
      <c r="G13" s="256"/>
      <c r="H13" s="254"/>
      <c r="I13" s="254"/>
      <c r="J13" s="254"/>
      <c r="K13" s="254"/>
    </row>
    <row r="14" spans="1:11" ht="15.75" customHeight="1">
      <c r="A14" s="250"/>
      <c r="B14" s="1227" t="s">
        <v>738</v>
      </c>
      <c r="C14" s="1227"/>
      <c r="D14" s="1227"/>
      <c r="E14" s="1227"/>
      <c r="F14" s="799">
        <v>13460656</v>
      </c>
      <c r="G14" s="256"/>
      <c r="H14" s="254"/>
      <c r="I14" s="254"/>
      <c r="J14" s="254"/>
      <c r="K14" s="254"/>
    </row>
    <row r="15" spans="1:11" ht="15.75">
      <c r="A15" s="250" t="s">
        <v>424</v>
      </c>
      <c r="B15" s="257">
        <v>1</v>
      </c>
      <c r="C15" s="800"/>
      <c r="D15" s="257"/>
      <c r="E15" s="257"/>
      <c r="F15" s="252"/>
      <c r="G15" s="258"/>
      <c r="H15" s="254"/>
      <c r="I15" s="254"/>
      <c r="J15" s="254"/>
      <c r="K15" s="254"/>
    </row>
    <row r="16" spans="1:11" ht="15.75">
      <c r="A16" s="250" t="s">
        <v>425</v>
      </c>
      <c r="B16" s="795">
        <v>42736</v>
      </c>
      <c r="C16" s="801"/>
      <c r="D16" s="259"/>
      <c r="E16" s="259"/>
      <c r="F16" s="252"/>
      <c r="G16" s="256"/>
      <c r="H16" s="254"/>
      <c r="I16" s="254"/>
      <c r="J16" s="254"/>
      <c r="K16" s="254"/>
    </row>
    <row r="17" spans="1:11" ht="15.75">
      <c r="A17" s="250" t="s">
        <v>426</v>
      </c>
      <c r="B17" s="795">
        <v>43404</v>
      </c>
      <c r="C17" s="801"/>
      <c r="D17" s="259"/>
      <c r="E17" s="259"/>
      <c r="F17" s="252"/>
      <c r="G17" s="256"/>
      <c r="H17" s="254"/>
      <c r="I17" s="254"/>
      <c r="J17" s="254"/>
      <c r="K17" s="254"/>
    </row>
    <row r="18" spans="1:11" ht="12.75">
      <c r="A18" s="260"/>
      <c r="B18" s="261"/>
      <c r="C18" s="261"/>
      <c r="D18" s="261"/>
      <c r="E18" s="261"/>
      <c r="F18" s="262" t="s">
        <v>1</v>
      </c>
      <c r="G18" s="256"/>
      <c r="H18" s="254"/>
      <c r="I18" s="254"/>
      <c r="J18" s="254"/>
      <c r="K18" s="254"/>
    </row>
    <row r="19" spans="1:11" ht="38.25">
      <c r="A19" s="263" t="s">
        <v>266</v>
      </c>
      <c r="B19" s="264" t="s">
        <v>427</v>
      </c>
      <c r="C19" s="265" t="s">
        <v>739</v>
      </c>
      <c r="D19" s="266" t="s">
        <v>428</v>
      </c>
      <c r="E19" s="266" t="s">
        <v>576</v>
      </c>
      <c r="F19" s="267" t="s">
        <v>406</v>
      </c>
      <c r="G19" s="256"/>
      <c r="H19" s="254"/>
      <c r="I19" s="254"/>
      <c r="J19" s="254"/>
      <c r="K19" s="254"/>
    </row>
    <row r="20" spans="1:11" ht="12.75">
      <c r="A20" s="268" t="s">
        <v>429</v>
      </c>
      <c r="B20" s="269">
        <f>SUM(B22:B27)</f>
        <v>0</v>
      </c>
      <c r="C20" s="270">
        <f>SUM(C22:C27)</f>
        <v>19886601</v>
      </c>
      <c r="D20" s="270"/>
      <c r="E20" s="270"/>
      <c r="F20" s="271">
        <f>SUM(B20:C20)</f>
        <v>19886601</v>
      </c>
      <c r="G20" s="256"/>
      <c r="H20" s="254"/>
      <c r="I20" s="254"/>
      <c r="J20" s="254"/>
      <c r="K20" s="254"/>
    </row>
    <row r="21" spans="1:11" ht="12.75">
      <c r="A21" s="272" t="s">
        <v>430</v>
      </c>
      <c r="B21" s="273"/>
      <c r="C21" s="273"/>
      <c r="D21" s="273"/>
      <c r="E21" s="273"/>
      <c r="F21" s="274"/>
      <c r="G21" s="256"/>
      <c r="H21" s="254"/>
      <c r="I21" s="254"/>
      <c r="J21" s="254"/>
      <c r="K21" s="254"/>
    </row>
    <row r="22" spans="1:11" ht="12.75">
      <c r="A22" s="275" t="s">
        <v>419</v>
      </c>
      <c r="B22" s="276"/>
      <c r="C22" s="276"/>
      <c r="D22" s="277"/>
      <c r="E22" s="277"/>
      <c r="F22" s="278">
        <f aca="true" t="shared" si="0" ref="F22:F27">SUM(B22:E22)</f>
        <v>0</v>
      </c>
      <c r="G22" s="279"/>
      <c r="H22" s="254"/>
      <c r="I22" s="254"/>
      <c r="J22" s="254"/>
      <c r="K22" s="254"/>
    </row>
    <row r="23" spans="1:11" ht="15" customHeight="1">
      <c r="A23" s="280" t="s">
        <v>431</v>
      </c>
      <c r="B23" s="281"/>
      <c r="C23" s="281">
        <v>19886601</v>
      </c>
      <c r="D23" s="282"/>
      <c r="E23" s="282"/>
      <c r="F23" s="278">
        <f t="shared" si="0"/>
        <v>19886601</v>
      </c>
      <c r="G23" s="255"/>
      <c r="H23" s="254"/>
      <c r="I23" s="254"/>
      <c r="J23" s="254"/>
      <c r="K23" s="254"/>
    </row>
    <row r="24" spans="1:11" ht="25.5">
      <c r="A24" s="280" t="s">
        <v>577</v>
      </c>
      <c r="B24" s="281"/>
      <c r="C24" s="281"/>
      <c r="D24" s="282"/>
      <c r="E24" s="282"/>
      <c r="F24" s="278">
        <f t="shared" si="0"/>
        <v>0</v>
      </c>
      <c r="G24" s="256"/>
      <c r="H24" s="254"/>
      <c r="I24" s="254"/>
      <c r="J24" s="254"/>
      <c r="K24" s="254"/>
    </row>
    <row r="25" spans="1:11" ht="25.5">
      <c r="A25" s="280" t="s">
        <v>578</v>
      </c>
      <c r="B25" s="281"/>
      <c r="C25" s="281"/>
      <c r="D25" s="282"/>
      <c r="E25" s="282"/>
      <c r="F25" s="278">
        <f t="shared" si="0"/>
        <v>0</v>
      </c>
      <c r="G25" s="256"/>
      <c r="H25" s="254"/>
      <c r="I25" s="254"/>
      <c r="J25" s="254"/>
      <c r="K25" s="254"/>
    </row>
    <row r="26" spans="1:11" ht="12.75">
      <c r="A26" s="280" t="s">
        <v>432</v>
      </c>
      <c r="B26" s="281"/>
      <c r="C26" s="281"/>
      <c r="D26" s="282"/>
      <c r="E26" s="282"/>
      <c r="F26" s="278">
        <f t="shared" si="0"/>
        <v>0</v>
      </c>
      <c r="G26" s="256"/>
      <c r="H26" s="254"/>
      <c r="I26" s="254"/>
      <c r="J26" s="254"/>
      <c r="K26" s="254"/>
    </row>
    <row r="27" spans="1:11" ht="12.75">
      <c r="A27" s="284" t="s">
        <v>433</v>
      </c>
      <c r="B27" s="285"/>
      <c r="C27" s="285"/>
      <c r="D27" s="286"/>
      <c r="E27" s="286"/>
      <c r="F27" s="278">
        <f t="shared" si="0"/>
        <v>0</v>
      </c>
      <c r="G27" s="256"/>
      <c r="H27" s="254"/>
      <c r="I27" s="254"/>
      <c r="J27" s="254"/>
      <c r="K27" s="254"/>
    </row>
    <row r="28" spans="1:11" ht="12.75">
      <c r="A28" s="287"/>
      <c r="B28" s="288"/>
      <c r="C28" s="288"/>
      <c r="D28" s="288"/>
      <c r="E28" s="288"/>
      <c r="F28" s="288"/>
      <c r="G28" s="256"/>
      <c r="H28" s="254"/>
      <c r="I28" s="254"/>
      <c r="J28" s="254"/>
      <c r="K28" s="254"/>
    </row>
    <row r="29" spans="1:11" ht="12.75">
      <c r="A29" s="289" t="s">
        <v>434</v>
      </c>
      <c r="B29" s="290">
        <f>SUM(B31:B36)</f>
        <v>0</v>
      </c>
      <c r="C29" s="290">
        <f>SUM(C31:C36)</f>
        <v>0</v>
      </c>
      <c r="D29" s="290">
        <f>SUM(D31:D36)</f>
        <v>0</v>
      </c>
      <c r="E29" s="290">
        <f>SUM(E31:E36)</f>
        <v>0</v>
      </c>
      <c r="F29" s="802">
        <f>SUM(F31:F36)</f>
        <v>0</v>
      </c>
      <c r="G29" s="256"/>
      <c r="H29" s="254"/>
      <c r="I29" s="254"/>
      <c r="J29" s="254"/>
      <c r="K29" s="254"/>
    </row>
    <row r="30" spans="1:11" ht="12.75">
      <c r="A30" s="272" t="s">
        <v>430</v>
      </c>
      <c r="B30" s="273"/>
      <c r="C30" s="273"/>
      <c r="D30" s="273"/>
      <c r="E30" s="273"/>
      <c r="F30" s="274"/>
      <c r="G30" s="256"/>
      <c r="H30" s="254"/>
      <c r="I30" s="254"/>
      <c r="J30" s="254"/>
      <c r="K30" s="254"/>
    </row>
    <row r="31" spans="1:11" ht="12.75">
      <c r="A31" s="280" t="s">
        <v>435</v>
      </c>
      <c r="B31" s="291"/>
      <c r="C31" s="291"/>
      <c r="D31" s="291"/>
      <c r="E31" s="291"/>
      <c r="F31" s="283">
        <f aca="true" t="shared" si="1" ref="F31:F36">SUM(B31:E31)</f>
        <v>0</v>
      </c>
      <c r="G31" s="256"/>
      <c r="H31" s="254"/>
      <c r="I31" s="254"/>
      <c r="J31" s="254"/>
      <c r="K31" s="254"/>
    </row>
    <row r="32" spans="1:11" ht="25.5">
      <c r="A32" s="280" t="s">
        <v>204</v>
      </c>
      <c r="B32" s="291"/>
      <c r="C32" s="291"/>
      <c r="D32" s="291"/>
      <c r="E32" s="291"/>
      <c r="F32" s="283">
        <f t="shared" si="1"/>
        <v>0</v>
      </c>
      <c r="G32" s="293"/>
      <c r="H32" s="254"/>
      <c r="I32" s="254"/>
      <c r="J32" s="254"/>
      <c r="K32" s="254"/>
    </row>
    <row r="33" spans="1:11" ht="12.75">
      <c r="A33" s="280" t="s">
        <v>436</v>
      </c>
      <c r="B33" s="291"/>
      <c r="C33" s="291"/>
      <c r="D33" s="292"/>
      <c r="E33" s="292"/>
      <c r="F33" s="283">
        <f t="shared" si="1"/>
        <v>0</v>
      </c>
      <c r="G33" s="294"/>
      <c r="H33" s="254"/>
      <c r="I33" s="254"/>
      <c r="J33" s="254"/>
      <c r="K33" s="254"/>
    </row>
    <row r="34" spans="1:11" ht="13.5">
      <c r="A34" s="280" t="s">
        <v>437</v>
      </c>
      <c r="B34" s="291"/>
      <c r="C34" s="291"/>
      <c r="D34" s="292"/>
      <c r="E34" s="292"/>
      <c r="F34" s="283">
        <f t="shared" si="1"/>
        <v>0</v>
      </c>
      <c r="G34" s="253"/>
      <c r="H34" s="254"/>
      <c r="I34" s="254"/>
      <c r="J34" s="254"/>
      <c r="K34" s="254"/>
    </row>
    <row r="35" spans="1:11" ht="12.75">
      <c r="A35" s="280" t="s">
        <v>438</v>
      </c>
      <c r="B35" s="291"/>
      <c r="C35" s="291"/>
      <c r="D35" s="292"/>
      <c r="E35" s="292"/>
      <c r="F35" s="283">
        <f t="shared" si="1"/>
        <v>0</v>
      </c>
      <c r="G35" s="255"/>
      <c r="H35" s="254"/>
      <c r="I35" s="254"/>
      <c r="J35" s="254"/>
      <c r="K35" s="254"/>
    </row>
    <row r="36" spans="1:11" ht="12.75">
      <c r="A36" s="284" t="s">
        <v>233</v>
      </c>
      <c r="B36" s="295"/>
      <c r="C36" s="295"/>
      <c r="D36" s="296"/>
      <c r="E36" s="296"/>
      <c r="F36" s="283">
        <f t="shared" si="1"/>
        <v>0</v>
      </c>
      <c r="G36" s="256"/>
      <c r="H36" s="254"/>
      <c r="I36" s="254"/>
      <c r="J36" s="254"/>
      <c r="K36" s="254"/>
    </row>
    <row r="37" spans="1:11" ht="27">
      <c r="A37" s="552" t="s">
        <v>439</v>
      </c>
      <c r="B37" s="297">
        <f>SUM(B22:B24)</f>
        <v>0</v>
      </c>
      <c r="C37" s="297">
        <f>SUM(C22:C24)</f>
        <v>19886601</v>
      </c>
      <c r="D37" s="297">
        <f>SUM(D22:D24)</f>
        <v>0</v>
      </c>
      <c r="E37" s="297">
        <f>SUM(E22:E24)</f>
        <v>0</v>
      </c>
      <c r="F37" s="803">
        <f>SUM(F22:F24)</f>
        <v>19886601</v>
      </c>
      <c r="G37" s="258"/>
      <c r="H37" s="254"/>
      <c r="I37" s="254"/>
      <c r="J37" s="254"/>
      <c r="K37" s="254"/>
    </row>
    <row r="38" spans="1:11" ht="27">
      <c r="A38" s="552" t="s">
        <v>440</v>
      </c>
      <c r="B38" s="297">
        <f>SUM(B25)</f>
        <v>0</v>
      </c>
      <c r="C38" s="297">
        <f>SUM(C25)</f>
        <v>0</v>
      </c>
      <c r="D38" s="298"/>
      <c r="E38" s="298"/>
      <c r="F38" s="299">
        <f>SUM(B38:C38)</f>
        <v>0</v>
      </c>
      <c r="G38" s="256"/>
      <c r="H38" s="254"/>
      <c r="I38" s="254"/>
      <c r="J38" s="254"/>
      <c r="K38" s="254"/>
    </row>
    <row r="39" spans="1:11" ht="15">
      <c r="A39" s="300"/>
      <c r="B39" s="301"/>
      <c r="C39" s="301"/>
      <c r="D39" s="301"/>
      <c r="E39" s="301"/>
      <c r="F39" s="302"/>
      <c r="G39" s="256"/>
      <c r="H39" s="254"/>
      <c r="I39" s="254"/>
      <c r="J39" s="254"/>
      <c r="K39" s="254"/>
    </row>
    <row r="40" spans="1:11" ht="12.75">
      <c r="A40" s="250"/>
      <c r="B40" s="303"/>
      <c r="C40" s="303"/>
      <c r="D40" s="303"/>
      <c r="E40" s="303"/>
      <c r="F40" s="303"/>
      <c r="G40" s="256"/>
      <c r="H40" s="254"/>
      <c r="I40" s="254"/>
      <c r="J40" s="254"/>
      <c r="K40" s="254"/>
    </row>
    <row r="41" spans="1:11" ht="26.25" customHeight="1">
      <c r="A41" s="250" t="s">
        <v>422</v>
      </c>
      <c r="B41" s="1230" t="s">
        <v>740</v>
      </c>
      <c r="C41" s="1230"/>
      <c r="D41" s="1230"/>
      <c r="E41" s="1230"/>
      <c r="F41" s="1230"/>
      <c r="G41" s="256"/>
      <c r="H41" s="254"/>
      <c r="I41" s="254"/>
      <c r="J41" s="254"/>
      <c r="K41" s="254"/>
    </row>
    <row r="42" spans="1:11" ht="12.75">
      <c r="A42" s="250" t="s">
        <v>423</v>
      </c>
      <c r="B42" s="1230" t="s">
        <v>741</v>
      </c>
      <c r="C42" s="1230"/>
      <c r="D42" s="1230"/>
      <c r="E42" s="1230"/>
      <c r="F42" s="1230"/>
      <c r="G42" s="256"/>
      <c r="H42" s="254"/>
      <c r="I42" s="254"/>
      <c r="J42" s="254"/>
      <c r="K42" s="254"/>
    </row>
    <row r="43" spans="1:11" ht="12.75">
      <c r="A43" s="250" t="s">
        <v>580</v>
      </c>
      <c r="B43" s="251">
        <v>120000000</v>
      </c>
      <c r="C43" s="303"/>
      <c r="D43" s="303"/>
      <c r="E43" s="303"/>
      <c r="F43" s="303"/>
      <c r="G43" s="256"/>
      <c r="H43" s="254"/>
      <c r="I43" s="254"/>
      <c r="J43" s="254"/>
      <c r="K43" s="254"/>
    </row>
    <row r="44" spans="1:11" ht="12.75">
      <c r="A44" s="250" t="s">
        <v>579</v>
      </c>
      <c r="B44" s="1227" t="s">
        <v>742</v>
      </c>
      <c r="C44" s="1227"/>
      <c r="D44" s="1227"/>
      <c r="E44" s="1227"/>
      <c r="F44" s="1227"/>
      <c r="G44" s="279"/>
      <c r="H44" s="254"/>
      <c r="I44" s="254"/>
      <c r="J44" s="254"/>
      <c r="K44" s="254"/>
    </row>
    <row r="45" spans="1:11" ht="15.75">
      <c r="A45" s="250" t="s">
        <v>424</v>
      </c>
      <c r="B45" s="257">
        <v>1</v>
      </c>
      <c r="C45" s="257"/>
      <c r="D45" s="257"/>
      <c r="E45" s="257"/>
      <c r="F45" s="804"/>
      <c r="G45" s="293"/>
      <c r="H45" s="254"/>
      <c r="I45" s="254"/>
      <c r="J45" s="254"/>
      <c r="K45" s="254"/>
    </row>
    <row r="46" spans="1:11" ht="15.75">
      <c r="A46" s="250" t="s">
        <v>425</v>
      </c>
      <c r="B46" s="795">
        <v>42979</v>
      </c>
      <c r="C46" s="259"/>
      <c r="D46" s="259"/>
      <c r="E46" s="259"/>
      <c r="F46" s="804"/>
      <c r="G46" s="304"/>
      <c r="H46" s="254"/>
      <c r="I46" s="254"/>
      <c r="J46" s="254"/>
      <c r="K46" s="254"/>
    </row>
    <row r="47" spans="1:11" ht="15.75">
      <c r="A47" s="250" t="s">
        <v>426</v>
      </c>
      <c r="B47" s="795">
        <v>43708</v>
      </c>
      <c r="C47" s="259"/>
      <c r="D47" s="259"/>
      <c r="E47" s="259"/>
      <c r="F47" s="804"/>
      <c r="G47" s="293"/>
      <c r="H47" s="254"/>
      <c r="I47" s="254"/>
      <c r="J47" s="254"/>
      <c r="K47" s="254"/>
    </row>
    <row r="48" spans="1:11" ht="12.75">
      <c r="A48" s="260"/>
      <c r="B48" s="261"/>
      <c r="C48" s="261"/>
      <c r="D48" s="261"/>
      <c r="E48" s="261"/>
      <c r="F48" s="262" t="s">
        <v>1</v>
      </c>
      <c r="G48" s="305"/>
      <c r="H48" s="254"/>
      <c r="I48" s="254"/>
      <c r="J48" s="306"/>
      <c r="K48" s="254"/>
    </row>
    <row r="49" spans="1:11" ht="38.25">
      <c r="A49" s="263" t="s">
        <v>266</v>
      </c>
      <c r="B49" s="264" t="s">
        <v>427</v>
      </c>
      <c r="C49" s="265" t="s">
        <v>739</v>
      </c>
      <c r="D49" s="266" t="s">
        <v>428</v>
      </c>
      <c r="E49" s="266" t="s">
        <v>576</v>
      </c>
      <c r="F49" s="267" t="s">
        <v>406</v>
      </c>
      <c r="G49" s="307"/>
      <c r="H49" s="254"/>
      <c r="I49" s="254"/>
      <c r="J49" s="254"/>
      <c r="K49" s="254"/>
    </row>
    <row r="50" spans="1:11" ht="12.75">
      <c r="A50" s="268" t="s">
        <v>429</v>
      </c>
      <c r="B50" s="269">
        <f>SUM(B52:B57)</f>
        <v>0</v>
      </c>
      <c r="C50" s="270">
        <v>120000000</v>
      </c>
      <c r="D50" s="270"/>
      <c r="E50" s="270"/>
      <c r="F50" s="271">
        <f>SUM(B50:E50)</f>
        <v>120000000</v>
      </c>
      <c r="G50" s="307"/>
      <c r="H50" s="254"/>
      <c r="I50" s="254"/>
      <c r="J50" s="254"/>
      <c r="K50" s="254"/>
    </row>
    <row r="51" spans="1:11" ht="12.75">
      <c r="A51" s="272" t="s">
        <v>430</v>
      </c>
      <c r="B51" s="273"/>
      <c r="C51" s="273"/>
      <c r="D51" s="273"/>
      <c r="E51" s="273"/>
      <c r="F51" s="274"/>
      <c r="G51" s="308"/>
      <c r="H51" s="254"/>
      <c r="I51" s="254"/>
      <c r="J51" s="254"/>
      <c r="K51" s="254"/>
    </row>
    <row r="52" spans="1:11" ht="12.75">
      <c r="A52" s="275" t="s">
        <v>419</v>
      </c>
      <c r="B52" s="276"/>
      <c r="C52" s="276"/>
      <c r="D52" s="277"/>
      <c r="E52" s="277"/>
      <c r="F52" s="278">
        <f aca="true" t="shared" si="2" ref="F52:F57">SUM(B52:E52)</f>
        <v>0</v>
      </c>
      <c r="G52" s="254"/>
      <c r="H52" s="254"/>
      <c r="I52" s="254"/>
      <c r="J52" s="254"/>
      <c r="K52" s="254"/>
    </row>
    <row r="53" spans="1:6" ht="12.75">
      <c r="A53" s="280" t="s">
        <v>431</v>
      </c>
      <c r="B53" s="281"/>
      <c r="C53" s="281">
        <v>120000000</v>
      </c>
      <c r="D53" s="282"/>
      <c r="E53" s="282"/>
      <c r="F53" s="278">
        <f t="shared" si="2"/>
        <v>120000000</v>
      </c>
    </row>
    <row r="54" spans="1:6" ht="25.5">
      <c r="A54" s="280" t="s">
        <v>577</v>
      </c>
      <c r="B54" s="281"/>
      <c r="C54" s="281"/>
      <c r="D54" s="282"/>
      <c r="E54" s="282"/>
      <c r="F54" s="278">
        <f t="shared" si="2"/>
        <v>0</v>
      </c>
    </row>
    <row r="55" spans="1:6" ht="25.5">
      <c r="A55" s="280" t="s">
        <v>578</v>
      </c>
      <c r="B55" s="281"/>
      <c r="C55" s="281"/>
      <c r="D55" s="282"/>
      <c r="E55" s="282"/>
      <c r="F55" s="278">
        <f t="shared" si="2"/>
        <v>0</v>
      </c>
    </row>
    <row r="56" spans="1:6" ht="12.75">
      <c r="A56" s="280" t="s">
        <v>432</v>
      </c>
      <c r="B56" s="281"/>
      <c r="C56" s="281"/>
      <c r="D56" s="282"/>
      <c r="E56" s="282"/>
      <c r="F56" s="278">
        <f t="shared" si="2"/>
        <v>0</v>
      </c>
    </row>
    <row r="57" spans="1:6" ht="12.75">
      <c r="A57" s="284" t="s">
        <v>433</v>
      </c>
      <c r="B57" s="285"/>
      <c r="C57" s="285"/>
      <c r="D57" s="286"/>
      <c r="E57" s="286"/>
      <c r="F57" s="278">
        <f t="shared" si="2"/>
        <v>0</v>
      </c>
    </row>
    <row r="58" spans="1:6" ht="12.75">
      <c r="A58" s="287"/>
      <c r="B58" s="288"/>
      <c r="C58" s="288"/>
      <c r="D58" s="288"/>
      <c r="E58" s="288"/>
      <c r="F58" s="288"/>
    </row>
    <row r="59" spans="1:6" ht="12.75">
      <c r="A59" s="289" t="s">
        <v>434</v>
      </c>
      <c r="B59" s="290">
        <f>SUM(B61:B66)</f>
        <v>0</v>
      </c>
      <c r="C59" s="290">
        <f>SUM(C61:C66)</f>
        <v>0</v>
      </c>
      <c r="D59" s="290">
        <f>SUM(D61:D66)</f>
        <v>0</v>
      </c>
      <c r="E59" s="290">
        <f>SUM(E61:E66)</f>
        <v>0</v>
      </c>
      <c r="F59" s="802">
        <f>SUM(F61:F66)</f>
        <v>0</v>
      </c>
    </row>
    <row r="60" spans="1:6" ht="12.75">
      <c r="A60" s="272" t="s">
        <v>430</v>
      </c>
      <c r="B60" s="273"/>
      <c r="C60" s="273"/>
      <c r="D60" s="273"/>
      <c r="E60" s="273"/>
      <c r="F60" s="274"/>
    </row>
    <row r="61" spans="1:6" ht="12.75">
      <c r="A61" s="280" t="s">
        <v>435</v>
      </c>
      <c r="B61" s="291"/>
      <c r="C61" s="291"/>
      <c r="D61" s="291"/>
      <c r="E61" s="291"/>
      <c r="F61" s="283">
        <f aca="true" t="shared" si="3" ref="F61:F66">SUM(B61:E61)</f>
        <v>0</v>
      </c>
    </row>
    <row r="62" spans="1:6" ht="25.5">
      <c r="A62" s="280" t="s">
        <v>204</v>
      </c>
      <c r="B62" s="291"/>
      <c r="C62" s="291"/>
      <c r="D62" s="291"/>
      <c r="E62" s="291"/>
      <c r="F62" s="283">
        <f t="shared" si="3"/>
        <v>0</v>
      </c>
    </row>
    <row r="63" spans="1:6" ht="12.75">
      <c r="A63" s="280" t="s">
        <v>436</v>
      </c>
      <c r="B63" s="291"/>
      <c r="C63" s="291"/>
      <c r="D63" s="292"/>
      <c r="E63" s="292"/>
      <c r="F63" s="283">
        <f t="shared" si="3"/>
        <v>0</v>
      </c>
    </row>
    <row r="64" spans="1:6" ht="12.75">
      <c r="A64" s="280" t="s">
        <v>437</v>
      </c>
      <c r="B64" s="291"/>
      <c r="C64" s="291"/>
      <c r="D64" s="292"/>
      <c r="E64" s="292"/>
      <c r="F64" s="283">
        <f t="shared" si="3"/>
        <v>0</v>
      </c>
    </row>
    <row r="65" spans="1:6" ht="12.75">
      <c r="A65" s="280" t="s">
        <v>438</v>
      </c>
      <c r="B65" s="291"/>
      <c r="C65" s="291"/>
      <c r="D65" s="292"/>
      <c r="E65" s="292"/>
      <c r="F65" s="283">
        <f t="shared" si="3"/>
        <v>0</v>
      </c>
    </row>
    <row r="66" spans="1:6" ht="12.75">
      <c r="A66" s="284" t="s">
        <v>233</v>
      </c>
      <c r="B66" s="295"/>
      <c r="C66" s="295"/>
      <c r="D66" s="296"/>
      <c r="E66" s="296"/>
      <c r="F66" s="283">
        <f t="shared" si="3"/>
        <v>0</v>
      </c>
    </row>
    <row r="67" spans="1:6" ht="27">
      <c r="A67" s="552" t="s">
        <v>439</v>
      </c>
      <c r="B67" s="297">
        <f>SUM(B52:B54)</f>
        <v>0</v>
      </c>
      <c r="C67" s="297">
        <f>SUM(C52:C54)</f>
        <v>120000000</v>
      </c>
      <c r="D67" s="297">
        <f>SUM(D52:D54)</f>
        <v>0</v>
      </c>
      <c r="E67" s="297">
        <f>SUM(E52:E54)</f>
        <v>0</v>
      </c>
      <c r="F67" s="803">
        <f>SUM(F52:F54)</f>
        <v>120000000</v>
      </c>
    </row>
    <row r="68" spans="1:6" ht="27">
      <c r="A68" s="552" t="s">
        <v>440</v>
      </c>
      <c r="B68" s="297">
        <f>SUM(B55)</f>
        <v>0</v>
      </c>
      <c r="C68" s="297">
        <f>SUM(C55)</f>
        <v>0</v>
      </c>
      <c r="D68" s="298"/>
      <c r="E68" s="298"/>
      <c r="F68" s="299">
        <f>SUM(B68:C68)</f>
        <v>0</v>
      </c>
    </row>
    <row r="71" spans="1:11" ht="12.75">
      <c r="A71" s="250" t="s">
        <v>422</v>
      </c>
      <c r="B71" s="1230" t="s">
        <v>743</v>
      </c>
      <c r="C71" s="1230"/>
      <c r="D71" s="1230"/>
      <c r="E71" s="1230"/>
      <c r="F71" s="1230"/>
      <c r="G71" s="256"/>
      <c r="H71" s="254"/>
      <c r="I71" s="254"/>
      <c r="J71" s="254"/>
      <c r="K71" s="254"/>
    </row>
    <row r="72" spans="1:11" ht="12.75">
      <c r="A72" s="250" t="s">
        <v>423</v>
      </c>
      <c r="B72" s="1230" t="s">
        <v>744</v>
      </c>
      <c r="C72" s="1230"/>
      <c r="D72" s="1230"/>
      <c r="E72" s="1230"/>
      <c r="F72" s="1230"/>
      <c r="G72" s="256"/>
      <c r="H72" s="254"/>
      <c r="I72" s="254"/>
      <c r="J72" s="254"/>
      <c r="K72" s="254"/>
    </row>
    <row r="73" spans="1:11" ht="12.75">
      <c r="A73" s="250" t="s">
        <v>580</v>
      </c>
      <c r="B73" s="251">
        <v>250000000</v>
      </c>
      <c r="C73" s="303"/>
      <c r="D73" s="303"/>
      <c r="E73" s="303"/>
      <c r="F73" s="303"/>
      <c r="G73" s="256"/>
      <c r="H73" s="254"/>
      <c r="I73" s="254"/>
      <c r="J73" s="254"/>
      <c r="K73" s="254"/>
    </row>
    <row r="74" spans="1:11" ht="12.75">
      <c r="A74" s="250" t="s">
        <v>579</v>
      </c>
      <c r="B74" s="1227" t="s">
        <v>742</v>
      </c>
      <c r="C74" s="1227"/>
      <c r="D74" s="1227"/>
      <c r="E74" s="1227"/>
      <c r="F74" s="1227"/>
      <c r="G74" s="279"/>
      <c r="H74" s="254"/>
      <c r="I74" s="254"/>
      <c r="J74" s="254"/>
      <c r="K74" s="254"/>
    </row>
    <row r="75" spans="1:11" ht="15.75">
      <c r="A75" s="250" t="s">
        <v>424</v>
      </c>
      <c r="B75" s="257">
        <v>1</v>
      </c>
      <c r="C75" s="257"/>
      <c r="D75" s="257"/>
      <c r="E75" s="257"/>
      <c r="F75" s="804"/>
      <c r="G75" s="293"/>
      <c r="H75" s="254"/>
      <c r="I75" s="254"/>
      <c r="J75" s="254"/>
      <c r="K75" s="254"/>
    </row>
    <row r="76" spans="1:11" ht="15.75">
      <c r="A76" s="250" t="s">
        <v>425</v>
      </c>
      <c r="B76" s="795">
        <v>42977</v>
      </c>
      <c r="C76" s="259"/>
      <c r="D76" s="259"/>
      <c r="E76" s="259"/>
      <c r="F76" s="804"/>
      <c r="G76" s="304"/>
      <c r="H76" s="254"/>
      <c r="I76" s="254"/>
      <c r="J76" s="254"/>
      <c r="K76" s="254"/>
    </row>
    <row r="77" spans="1:11" ht="15.75">
      <c r="A77" s="250" t="s">
        <v>426</v>
      </c>
      <c r="B77" s="795">
        <v>43189</v>
      </c>
      <c r="C77" s="259"/>
      <c r="D77" s="259"/>
      <c r="E77" s="259"/>
      <c r="F77" s="804"/>
      <c r="G77" s="293"/>
      <c r="H77" s="254"/>
      <c r="I77" s="254"/>
      <c r="J77" s="254"/>
      <c r="K77" s="254"/>
    </row>
    <row r="78" spans="1:11" ht="12.75">
      <c r="A78" s="260"/>
      <c r="B78" s="261"/>
      <c r="C78" s="261"/>
      <c r="D78" s="261"/>
      <c r="E78" s="261"/>
      <c r="F78" s="262" t="s">
        <v>1</v>
      </c>
      <c r="G78" s="305"/>
      <c r="H78" s="254"/>
      <c r="I78" s="254"/>
      <c r="J78" s="306"/>
      <c r="K78" s="254"/>
    </row>
    <row r="79" spans="1:11" ht="38.25">
      <c r="A79" s="263" t="s">
        <v>266</v>
      </c>
      <c r="B79" s="264" t="s">
        <v>427</v>
      </c>
      <c r="C79" s="265" t="s">
        <v>739</v>
      </c>
      <c r="D79" s="266" t="s">
        <v>428</v>
      </c>
      <c r="E79" s="266" t="s">
        <v>576</v>
      </c>
      <c r="F79" s="267" t="s">
        <v>406</v>
      </c>
      <c r="G79" s="307"/>
      <c r="H79" s="254"/>
      <c r="I79" s="254"/>
      <c r="J79" s="254"/>
      <c r="K79" s="254"/>
    </row>
    <row r="80" spans="1:11" ht="12.75">
      <c r="A80" s="268" t="s">
        <v>429</v>
      </c>
      <c r="B80" s="269">
        <f>SUM(B82:B87)</f>
        <v>0</v>
      </c>
      <c r="C80" s="270">
        <v>250000000</v>
      </c>
      <c r="D80" s="270"/>
      <c r="E80" s="270"/>
      <c r="F80" s="271">
        <f>SUM(B80:E80)</f>
        <v>250000000</v>
      </c>
      <c r="G80" s="307"/>
      <c r="H80" s="254"/>
      <c r="I80" s="254"/>
      <c r="J80" s="254"/>
      <c r="K80" s="254"/>
    </row>
    <row r="81" spans="1:11" ht="12.75">
      <c r="A81" s="272" t="s">
        <v>430</v>
      </c>
      <c r="B81" s="273"/>
      <c r="C81" s="273"/>
      <c r="D81" s="273"/>
      <c r="E81" s="273"/>
      <c r="F81" s="274"/>
      <c r="G81" s="308"/>
      <c r="H81" s="254"/>
      <c r="I81" s="254"/>
      <c r="J81" s="254"/>
      <c r="K81" s="254"/>
    </row>
    <row r="82" spans="1:11" ht="12.75">
      <c r="A82" s="275" t="s">
        <v>419</v>
      </c>
      <c r="B82" s="276"/>
      <c r="C82" s="276"/>
      <c r="D82" s="277"/>
      <c r="E82" s="277"/>
      <c r="F82" s="278">
        <f aca="true" t="shared" si="4" ref="F82:F87">SUM(B82:E82)</f>
        <v>0</v>
      </c>
      <c r="G82" s="254"/>
      <c r="H82" s="254"/>
      <c r="I82" s="254"/>
      <c r="J82" s="254"/>
      <c r="K82" s="254"/>
    </row>
    <row r="83" spans="1:6" ht="12.75">
      <c r="A83" s="280" t="s">
        <v>431</v>
      </c>
      <c r="B83" s="281"/>
      <c r="C83" s="281">
        <v>250000000</v>
      </c>
      <c r="D83" s="282"/>
      <c r="E83" s="282"/>
      <c r="F83" s="278">
        <f t="shared" si="4"/>
        <v>250000000</v>
      </c>
    </row>
    <row r="84" spans="1:6" ht="25.5">
      <c r="A84" s="280" t="s">
        <v>577</v>
      </c>
      <c r="B84" s="281"/>
      <c r="C84" s="281"/>
      <c r="D84" s="282"/>
      <c r="E84" s="282"/>
      <c r="F84" s="278">
        <f t="shared" si="4"/>
        <v>0</v>
      </c>
    </row>
    <row r="85" spans="1:6" ht="25.5">
      <c r="A85" s="280" t="s">
        <v>578</v>
      </c>
      <c r="B85" s="281"/>
      <c r="C85" s="281"/>
      <c r="D85" s="282"/>
      <c r="E85" s="282"/>
      <c r="F85" s="278">
        <f t="shared" si="4"/>
        <v>0</v>
      </c>
    </row>
    <row r="86" spans="1:6" ht="12.75">
      <c r="A86" s="280" t="s">
        <v>432</v>
      </c>
      <c r="B86" s="281"/>
      <c r="C86" s="281"/>
      <c r="D86" s="282"/>
      <c r="E86" s="282"/>
      <c r="F86" s="278">
        <f t="shared" si="4"/>
        <v>0</v>
      </c>
    </row>
    <row r="87" spans="1:6" ht="12.75">
      <c r="A87" s="284" t="s">
        <v>433</v>
      </c>
      <c r="B87" s="285"/>
      <c r="C87" s="285"/>
      <c r="D87" s="286"/>
      <c r="E87" s="286"/>
      <c r="F87" s="278">
        <f t="shared" si="4"/>
        <v>0</v>
      </c>
    </row>
    <row r="88" spans="1:6" ht="12.75">
      <c r="A88" s="287"/>
      <c r="B88" s="288"/>
      <c r="C88" s="288"/>
      <c r="D88" s="288"/>
      <c r="E88" s="288"/>
      <c r="F88" s="288"/>
    </row>
    <row r="89" spans="1:6" ht="12.75">
      <c r="A89" s="289" t="s">
        <v>434</v>
      </c>
      <c r="B89" s="290">
        <f>SUM(B91:B96)</f>
        <v>0</v>
      </c>
      <c r="C89" s="290">
        <f>SUM(C91:C96)</f>
        <v>0</v>
      </c>
      <c r="D89" s="290">
        <f>SUM(D91:D96)</f>
        <v>0</v>
      </c>
      <c r="E89" s="290">
        <f>SUM(E91:E96)</f>
        <v>0</v>
      </c>
      <c r="F89" s="802">
        <f>SUM(F91:F96)</f>
        <v>0</v>
      </c>
    </row>
    <row r="90" spans="1:6" ht="12.75">
      <c r="A90" s="272" t="s">
        <v>430</v>
      </c>
      <c r="B90" s="273"/>
      <c r="C90" s="273"/>
      <c r="D90" s="273"/>
      <c r="E90" s="273"/>
      <c r="F90" s="274"/>
    </row>
    <row r="91" spans="1:6" ht="12.75">
      <c r="A91" s="280" t="s">
        <v>435</v>
      </c>
      <c r="B91" s="291"/>
      <c r="C91" s="291"/>
      <c r="D91" s="291"/>
      <c r="E91" s="291"/>
      <c r="F91" s="283">
        <f aca="true" t="shared" si="5" ref="F91:F96">SUM(B91:E91)</f>
        <v>0</v>
      </c>
    </row>
    <row r="92" spans="1:6" ht="25.5">
      <c r="A92" s="280" t="s">
        <v>204</v>
      </c>
      <c r="B92" s="291"/>
      <c r="C92" s="291"/>
      <c r="D92" s="291"/>
      <c r="E92" s="291"/>
      <c r="F92" s="283">
        <f t="shared" si="5"/>
        <v>0</v>
      </c>
    </row>
    <row r="93" spans="1:6" ht="12.75">
      <c r="A93" s="280" t="s">
        <v>436</v>
      </c>
      <c r="B93" s="291"/>
      <c r="C93" s="291"/>
      <c r="D93" s="292"/>
      <c r="E93" s="292"/>
      <c r="F93" s="283">
        <f t="shared" si="5"/>
        <v>0</v>
      </c>
    </row>
    <row r="94" spans="1:6" ht="12.75">
      <c r="A94" s="280" t="s">
        <v>437</v>
      </c>
      <c r="B94" s="291"/>
      <c r="C94" s="291"/>
      <c r="D94" s="292"/>
      <c r="E94" s="292"/>
      <c r="F94" s="283">
        <f t="shared" si="5"/>
        <v>0</v>
      </c>
    </row>
    <row r="95" spans="1:6" ht="12.75">
      <c r="A95" s="280" t="s">
        <v>438</v>
      </c>
      <c r="B95" s="291"/>
      <c r="C95" s="291"/>
      <c r="D95" s="292"/>
      <c r="E95" s="292"/>
      <c r="F95" s="283">
        <f t="shared" si="5"/>
        <v>0</v>
      </c>
    </row>
    <row r="96" spans="1:6" ht="12.75">
      <c r="A96" s="284" t="s">
        <v>233</v>
      </c>
      <c r="B96" s="295"/>
      <c r="C96" s="295"/>
      <c r="D96" s="296"/>
      <c r="E96" s="296"/>
      <c r="F96" s="283">
        <f t="shared" si="5"/>
        <v>0</v>
      </c>
    </row>
    <row r="97" spans="1:6" ht="27">
      <c r="A97" s="552" t="s">
        <v>439</v>
      </c>
      <c r="B97" s="297">
        <f>SUM(B82:B84)</f>
        <v>0</v>
      </c>
      <c r="C97" s="297">
        <f>SUM(C82:C84)</f>
        <v>250000000</v>
      </c>
      <c r="D97" s="297">
        <f>SUM(D82:D84)</f>
        <v>0</v>
      </c>
      <c r="E97" s="297">
        <f>SUM(E82:E84)</f>
        <v>0</v>
      </c>
      <c r="F97" s="803">
        <f>SUM(F82:F84)</f>
        <v>250000000</v>
      </c>
    </row>
    <row r="98" spans="1:6" ht="27">
      <c r="A98" s="552" t="s">
        <v>440</v>
      </c>
      <c r="B98" s="297">
        <f>SUM(B85)</f>
        <v>0</v>
      </c>
      <c r="C98" s="297">
        <f>SUM(C85)</f>
        <v>0</v>
      </c>
      <c r="D98" s="298"/>
      <c r="E98" s="298"/>
      <c r="F98" s="299">
        <f>SUM(B98:C98)</f>
        <v>0</v>
      </c>
    </row>
    <row r="101" spans="1:11" ht="25.5" customHeight="1">
      <c r="A101" s="250" t="s">
        <v>422</v>
      </c>
      <c r="B101" s="1230" t="s">
        <v>745</v>
      </c>
      <c r="C101" s="1230"/>
      <c r="D101" s="1230"/>
      <c r="E101" s="1230"/>
      <c r="F101" s="1230"/>
      <c r="G101" s="256"/>
      <c r="H101" s="254"/>
      <c r="I101" s="254"/>
      <c r="J101" s="254"/>
      <c r="K101" s="254"/>
    </row>
    <row r="102" spans="1:11" ht="12.75">
      <c r="A102" s="250" t="s">
        <v>423</v>
      </c>
      <c r="B102" s="1230" t="s">
        <v>746</v>
      </c>
      <c r="C102" s="1230"/>
      <c r="D102" s="1230"/>
      <c r="E102" s="1230"/>
      <c r="F102" s="1230"/>
      <c r="G102" s="256"/>
      <c r="H102" s="254"/>
      <c r="I102" s="254"/>
      <c r="J102" s="254"/>
      <c r="K102" s="254"/>
    </row>
    <row r="103" spans="1:11" ht="12.75">
      <c r="A103" s="250" t="s">
        <v>580</v>
      </c>
      <c r="B103" s="251">
        <v>145000000</v>
      </c>
      <c r="C103" s="303"/>
      <c r="D103" s="303"/>
      <c r="E103" s="303"/>
      <c r="F103" s="303"/>
      <c r="G103" s="256"/>
      <c r="H103" s="254"/>
      <c r="I103" s="254"/>
      <c r="J103" s="254"/>
      <c r="K103" s="254"/>
    </row>
    <row r="104" spans="1:11" ht="12.75">
      <c r="A104" s="250" t="s">
        <v>579</v>
      </c>
      <c r="B104" s="1227" t="s">
        <v>742</v>
      </c>
      <c r="C104" s="1227"/>
      <c r="D104" s="1227"/>
      <c r="E104" s="1227"/>
      <c r="F104" s="1227"/>
      <c r="G104" s="279"/>
      <c r="H104" s="254"/>
      <c r="I104" s="254"/>
      <c r="J104" s="254"/>
      <c r="K104" s="254"/>
    </row>
    <row r="105" spans="1:11" ht="15.75">
      <c r="A105" s="250" t="s">
        <v>424</v>
      </c>
      <c r="B105" s="257">
        <v>1</v>
      </c>
      <c r="C105" s="257"/>
      <c r="D105" s="257"/>
      <c r="E105" s="257"/>
      <c r="F105" s="804"/>
      <c r="G105" s="293"/>
      <c r="H105" s="254"/>
      <c r="I105" s="254"/>
      <c r="J105" s="254"/>
      <c r="K105" s="254"/>
    </row>
    <row r="106" spans="1:11" ht="15.75">
      <c r="A106" s="250" t="s">
        <v>425</v>
      </c>
      <c r="B106" s="795">
        <v>42979</v>
      </c>
      <c r="C106" s="259"/>
      <c r="D106" s="259"/>
      <c r="E106" s="259"/>
      <c r="F106" s="804"/>
      <c r="G106" s="304"/>
      <c r="H106" s="254"/>
      <c r="I106" s="254"/>
      <c r="J106" s="254"/>
      <c r="K106" s="254"/>
    </row>
    <row r="107" spans="1:11" ht="15.75">
      <c r="A107" s="250" t="s">
        <v>426</v>
      </c>
      <c r="B107" s="795">
        <v>43404</v>
      </c>
      <c r="C107" s="259"/>
      <c r="D107" s="259"/>
      <c r="E107" s="259"/>
      <c r="F107" s="804"/>
      <c r="G107" s="293"/>
      <c r="H107" s="254"/>
      <c r="I107" s="254"/>
      <c r="J107" s="254"/>
      <c r="K107" s="254"/>
    </row>
    <row r="108" spans="1:11" ht="12.75">
      <c r="A108" s="260"/>
      <c r="B108" s="261"/>
      <c r="C108" s="261"/>
      <c r="D108" s="261"/>
      <c r="E108" s="261"/>
      <c r="F108" s="262" t="s">
        <v>1</v>
      </c>
      <c r="G108" s="305"/>
      <c r="H108" s="254"/>
      <c r="I108" s="254"/>
      <c r="J108" s="306"/>
      <c r="K108" s="254"/>
    </row>
    <row r="109" spans="1:11" ht="38.25">
      <c r="A109" s="263" t="s">
        <v>266</v>
      </c>
      <c r="B109" s="264" t="s">
        <v>427</v>
      </c>
      <c r="C109" s="265" t="s">
        <v>739</v>
      </c>
      <c r="D109" s="266" t="s">
        <v>428</v>
      </c>
      <c r="E109" s="266" t="s">
        <v>576</v>
      </c>
      <c r="F109" s="267" t="s">
        <v>406</v>
      </c>
      <c r="G109" s="307"/>
      <c r="H109" s="254"/>
      <c r="I109" s="254"/>
      <c r="J109" s="254"/>
      <c r="K109" s="254"/>
    </row>
    <row r="110" spans="1:11" ht="12.75">
      <c r="A110" s="268" t="s">
        <v>429</v>
      </c>
      <c r="B110" s="269">
        <f>SUM(B112:B117)</f>
        <v>0</v>
      </c>
      <c r="C110" s="270">
        <v>145000000</v>
      </c>
      <c r="D110" s="270"/>
      <c r="E110" s="270"/>
      <c r="F110" s="271">
        <f>SUM(B110:E110)</f>
        <v>145000000</v>
      </c>
      <c r="G110" s="307"/>
      <c r="H110" s="254"/>
      <c r="I110" s="254"/>
      <c r="J110" s="254"/>
      <c r="K110" s="254"/>
    </row>
    <row r="111" spans="1:11" ht="12.75">
      <c r="A111" s="272" t="s">
        <v>430</v>
      </c>
      <c r="B111" s="273"/>
      <c r="C111" s="273"/>
      <c r="D111" s="273"/>
      <c r="E111" s="273"/>
      <c r="F111" s="274"/>
      <c r="G111" s="308"/>
      <c r="H111" s="254"/>
      <c r="I111" s="254"/>
      <c r="J111" s="254"/>
      <c r="K111" s="254"/>
    </row>
    <row r="112" spans="1:11" ht="12.75">
      <c r="A112" s="275" t="s">
        <v>419</v>
      </c>
      <c r="B112" s="276"/>
      <c r="C112" s="276"/>
      <c r="D112" s="277"/>
      <c r="E112" s="277"/>
      <c r="F112" s="278">
        <f aca="true" t="shared" si="6" ref="F112:F117">SUM(B112:E112)</f>
        <v>0</v>
      </c>
      <c r="G112" s="254"/>
      <c r="H112" s="254"/>
      <c r="I112" s="254"/>
      <c r="J112" s="254"/>
      <c r="K112" s="254"/>
    </row>
    <row r="113" spans="1:6" ht="12.75">
      <c r="A113" s="280" t="s">
        <v>431</v>
      </c>
      <c r="B113" s="281"/>
      <c r="C113" s="281">
        <v>145000000</v>
      </c>
      <c r="D113" s="282"/>
      <c r="E113" s="282"/>
      <c r="F113" s="278">
        <f t="shared" si="6"/>
        <v>145000000</v>
      </c>
    </row>
    <row r="114" spans="1:6" ht="25.5">
      <c r="A114" s="280" t="s">
        <v>577</v>
      </c>
      <c r="B114" s="281"/>
      <c r="C114" s="281"/>
      <c r="D114" s="282"/>
      <c r="E114" s="282"/>
      <c r="F114" s="278">
        <f t="shared" si="6"/>
        <v>0</v>
      </c>
    </row>
    <row r="115" spans="1:6" ht="25.5">
      <c r="A115" s="280" t="s">
        <v>578</v>
      </c>
      <c r="B115" s="281"/>
      <c r="C115" s="281"/>
      <c r="D115" s="282"/>
      <c r="E115" s="282"/>
      <c r="F115" s="278">
        <f t="shared" si="6"/>
        <v>0</v>
      </c>
    </row>
    <row r="116" spans="1:6" ht="12.75">
      <c r="A116" s="280" t="s">
        <v>432</v>
      </c>
      <c r="B116" s="281"/>
      <c r="C116" s="281"/>
      <c r="D116" s="282"/>
      <c r="E116" s="282"/>
      <c r="F116" s="278">
        <f t="shared" si="6"/>
        <v>0</v>
      </c>
    </row>
    <row r="117" spans="1:6" ht="12.75">
      <c r="A117" s="284" t="s">
        <v>433</v>
      </c>
      <c r="B117" s="285"/>
      <c r="C117" s="285"/>
      <c r="D117" s="286"/>
      <c r="E117" s="286"/>
      <c r="F117" s="278">
        <f t="shared" si="6"/>
        <v>0</v>
      </c>
    </row>
    <row r="118" spans="1:6" ht="12.75">
      <c r="A118" s="287"/>
      <c r="B118" s="288"/>
      <c r="C118" s="288"/>
      <c r="D118" s="288"/>
      <c r="E118" s="288"/>
      <c r="F118" s="288"/>
    </row>
    <row r="119" spans="1:6" ht="12.75">
      <c r="A119" s="289" t="s">
        <v>434</v>
      </c>
      <c r="B119" s="290">
        <f>SUM(B121:B126)</f>
        <v>0</v>
      </c>
      <c r="C119" s="290">
        <f>SUM(C121:C126)</f>
        <v>0</v>
      </c>
      <c r="D119" s="290">
        <f>SUM(D121:D126)</f>
        <v>0</v>
      </c>
      <c r="E119" s="290">
        <f>SUM(E121:E126)</f>
        <v>0</v>
      </c>
      <c r="F119" s="802">
        <f>SUM(F121:F126)</f>
        <v>0</v>
      </c>
    </row>
    <row r="120" spans="1:6" ht="12.75">
      <c r="A120" s="272" t="s">
        <v>430</v>
      </c>
      <c r="B120" s="273"/>
      <c r="C120" s="273"/>
      <c r="D120" s="273"/>
      <c r="E120" s="273"/>
      <c r="F120" s="274"/>
    </row>
    <row r="121" spans="1:6" ht="12.75">
      <c r="A121" s="280" t="s">
        <v>435</v>
      </c>
      <c r="B121" s="291"/>
      <c r="C121" s="291"/>
      <c r="D121" s="291"/>
      <c r="E121" s="291"/>
      <c r="F121" s="283">
        <f aca="true" t="shared" si="7" ref="F121:F126">SUM(B121:E121)</f>
        <v>0</v>
      </c>
    </row>
    <row r="122" spans="1:6" ht="25.5">
      <c r="A122" s="280" t="s">
        <v>204</v>
      </c>
      <c r="B122" s="291"/>
      <c r="C122" s="291"/>
      <c r="D122" s="291"/>
      <c r="E122" s="291"/>
      <c r="F122" s="283">
        <f t="shared" si="7"/>
        <v>0</v>
      </c>
    </row>
    <row r="123" spans="1:6" ht="12.75">
      <c r="A123" s="280" t="s">
        <v>436</v>
      </c>
      <c r="B123" s="291"/>
      <c r="C123" s="291"/>
      <c r="D123" s="292"/>
      <c r="E123" s="292"/>
      <c r="F123" s="283">
        <f t="shared" si="7"/>
        <v>0</v>
      </c>
    </row>
    <row r="124" spans="1:6" ht="12.75">
      <c r="A124" s="280" t="s">
        <v>437</v>
      </c>
      <c r="B124" s="291"/>
      <c r="C124" s="291"/>
      <c r="D124" s="292"/>
      <c r="E124" s="292"/>
      <c r="F124" s="283">
        <f t="shared" si="7"/>
        <v>0</v>
      </c>
    </row>
    <row r="125" spans="1:6" ht="12.75">
      <c r="A125" s="280" t="s">
        <v>438</v>
      </c>
      <c r="B125" s="291"/>
      <c r="C125" s="291"/>
      <c r="D125" s="292"/>
      <c r="E125" s="292"/>
      <c r="F125" s="283">
        <f t="shared" si="7"/>
        <v>0</v>
      </c>
    </row>
    <row r="126" spans="1:6" ht="12.75">
      <c r="A126" s="284" t="s">
        <v>233</v>
      </c>
      <c r="B126" s="295"/>
      <c r="C126" s="295"/>
      <c r="D126" s="296"/>
      <c r="E126" s="296"/>
      <c r="F126" s="283">
        <f t="shared" si="7"/>
        <v>0</v>
      </c>
    </row>
    <row r="127" spans="1:6" ht="27">
      <c r="A127" s="552" t="s">
        <v>439</v>
      </c>
      <c r="B127" s="297">
        <f>SUM(B112:B114)</f>
        <v>0</v>
      </c>
      <c r="C127" s="297">
        <f>SUM(C112:C114)</f>
        <v>145000000</v>
      </c>
      <c r="D127" s="297">
        <f>SUM(D112:D114)</f>
        <v>0</v>
      </c>
      <c r="E127" s="297">
        <f>SUM(E112:E114)</f>
        <v>0</v>
      </c>
      <c r="F127" s="803">
        <f>SUM(F112:F114)</f>
        <v>145000000</v>
      </c>
    </row>
    <row r="128" spans="1:6" ht="27">
      <c r="A128" s="552" t="s">
        <v>440</v>
      </c>
      <c r="B128" s="297">
        <f>SUM(B115)</f>
        <v>0</v>
      </c>
      <c r="C128" s="297">
        <f>SUM(C115)</f>
        <v>0</v>
      </c>
      <c r="D128" s="298"/>
      <c r="E128" s="298"/>
      <c r="F128" s="299">
        <f>SUM(B128:C128)</f>
        <v>0</v>
      </c>
    </row>
  </sheetData>
  <sheetProtection/>
  <mergeCells count="22">
    <mergeCell ref="B104:F104"/>
    <mergeCell ref="B44:F44"/>
    <mergeCell ref="B71:F71"/>
    <mergeCell ref="B72:F72"/>
    <mergeCell ref="B74:F74"/>
    <mergeCell ref="B101:F101"/>
    <mergeCell ref="B102:F102"/>
    <mergeCell ref="B11:E11"/>
    <mergeCell ref="B12:E12"/>
    <mergeCell ref="B13:E13"/>
    <mergeCell ref="B14:E14"/>
    <mergeCell ref="B41:F41"/>
    <mergeCell ref="B42:F42"/>
    <mergeCell ref="B9:E9"/>
    <mergeCell ref="B10:E10"/>
    <mergeCell ref="A1:F1"/>
    <mergeCell ref="B2:C2"/>
    <mergeCell ref="B3:F3"/>
    <mergeCell ref="B4:F4"/>
    <mergeCell ref="B6:E6"/>
    <mergeCell ref="B7:E7"/>
    <mergeCell ref="B8:E8"/>
  </mergeCells>
  <conditionalFormatting sqref="G29:G36 B36:F36 B46:G46 G39:G45 F53:G53 G5:G14 B14:F14 G17:G23 B24:G24 F25:F29">
    <cfRule type="cellIs" priority="4" dxfId="4" operator="equal" stopIfTrue="1">
      <formula>0</formula>
    </cfRule>
  </conditionalFormatting>
  <conditionalFormatting sqref="B51:G51 B61:F61 F62:F66 G36:G43 B43:F43 B21:F21 G24:G30 B31:G31 F32:F36 G5:G21">
    <cfRule type="cellIs" priority="3" dxfId="4" operator="equal" stopIfTrue="1">
      <formula>0</formula>
    </cfRule>
  </conditionalFormatting>
  <conditionalFormatting sqref="B81:G81 B91:F91 F92:F96 G71:G73 B73:F73">
    <cfRule type="cellIs" priority="2" dxfId="4" operator="equal" stopIfTrue="1">
      <formula>0</formula>
    </cfRule>
  </conditionalFormatting>
  <conditionalFormatting sqref="B111:G111 B121:F121 F122:F126 G101:G103 B103:F103">
    <cfRule type="cellIs" priority="1" dxfId="4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15"/>
  <sheetViews>
    <sheetView zoomScale="87" zoomScaleNormal="87" zoomScaleSheetLayoutView="100" zoomScalePageLayoutView="0" workbookViewId="0" topLeftCell="A79">
      <selection activeCell="G83" sqref="G83"/>
    </sheetView>
  </sheetViews>
  <sheetFormatPr defaultColWidth="9.00390625" defaultRowHeight="12.75"/>
  <cols>
    <col min="1" max="1" width="6.375" style="78" customWidth="1"/>
    <col min="2" max="2" width="78.625" style="78" customWidth="1"/>
    <col min="3" max="3" width="8.625" style="78" customWidth="1"/>
    <col min="4" max="4" width="14.50390625" style="79" customWidth="1"/>
    <col min="5" max="9" width="14.50390625" style="1" customWidth="1"/>
    <col min="10" max="13" width="9.375" style="1" customWidth="1"/>
    <col min="14" max="14" width="20.375" style="1" customWidth="1"/>
    <col min="15" max="16384" width="9.375" style="1" customWidth="1"/>
  </cols>
  <sheetData>
    <row r="1" spans="1:9" ht="51" customHeight="1">
      <c r="A1" s="1150" t="s">
        <v>715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0" customFormat="1" ht="15.75" customHeight="1">
      <c r="A6" s="7" t="s">
        <v>8</v>
      </c>
      <c r="B6" s="8" t="s">
        <v>9</v>
      </c>
      <c r="C6" s="9" t="s">
        <v>10</v>
      </c>
      <c r="D6" s="806"/>
      <c r="E6" s="82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0" customFormat="1" ht="15.75" customHeight="1">
      <c r="A7" s="11" t="s">
        <v>11</v>
      </c>
      <c r="B7" s="12" t="s">
        <v>12</v>
      </c>
      <c r="C7" s="13" t="s">
        <v>13</v>
      </c>
      <c r="D7" s="807">
        <v>17411567</v>
      </c>
      <c r="E7" s="829"/>
      <c r="F7" s="829"/>
      <c r="G7" s="1047">
        <v>17411567</v>
      </c>
      <c r="H7" s="836">
        <v>13145939</v>
      </c>
      <c r="I7" s="1078">
        <f aca="true" t="shared" si="0" ref="I7:I70">H7/G7</f>
        <v>0.7550118263336092</v>
      </c>
    </row>
    <row r="8" spans="1:9" s="10" customFormat="1" ht="15.75" customHeight="1">
      <c r="A8" s="11" t="s">
        <v>14</v>
      </c>
      <c r="B8" s="12" t="s">
        <v>15</v>
      </c>
      <c r="C8" s="13" t="s">
        <v>16</v>
      </c>
      <c r="D8" s="807">
        <v>6476812</v>
      </c>
      <c r="E8" s="82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0" customFormat="1" ht="15.75" customHeight="1">
      <c r="A9" s="11" t="s">
        <v>17</v>
      </c>
      <c r="B9" s="12" t="s">
        <v>18</v>
      </c>
      <c r="C9" s="13" t="s">
        <v>19</v>
      </c>
      <c r="D9" s="807">
        <v>1800000</v>
      </c>
      <c r="E9" s="82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0" customFormat="1" ht="15.75" customHeight="1">
      <c r="A10" s="7" t="s">
        <v>20</v>
      </c>
      <c r="B10" s="12" t="s">
        <v>21</v>
      </c>
      <c r="C10" s="13" t="s">
        <v>22</v>
      </c>
      <c r="D10" s="807"/>
      <c r="E10" s="82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0" customFormat="1" ht="15.75" customHeight="1">
      <c r="A11" s="11" t="s">
        <v>23</v>
      </c>
      <c r="B11" s="12" t="s">
        <v>24</v>
      </c>
      <c r="C11" s="13" t="s">
        <v>25</v>
      </c>
      <c r="D11" s="807"/>
      <c r="E11" s="82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0" customFormat="1" ht="15.75" customHeight="1">
      <c r="A12" s="1017" t="s">
        <v>26</v>
      </c>
      <c r="B12" s="71" t="s">
        <v>27</v>
      </c>
      <c r="C12" s="907" t="s">
        <v>28</v>
      </c>
      <c r="D12" s="1018">
        <f>SUM(D6:D11)</f>
        <v>25688379</v>
      </c>
      <c r="E12" s="1018">
        <f>SUM(E6:E11)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0" customFormat="1" ht="15.75" customHeight="1">
      <c r="A13" s="11" t="s">
        <v>29</v>
      </c>
      <c r="B13" s="12" t="s">
        <v>30</v>
      </c>
      <c r="C13" s="13" t="s">
        <v>31</v>
      </c>
      <c r="D13" s="807"/>
      <c r="E13" s="829"/>
      <c r="F13" s="829"/>
      <c r="G13" s="829"/>
      <c r="H13" s="836"/>
      <c r="I13" s="1078"/>
    </row>
    <row r="14" spans="1:9" s="10" customFormat="1" ht="15.75" customHeight="1">
      <c r="A14" s="7" t="s">
        <v>32</v>
      </c>
      <c r="B14" s="12" t="s">
        <v>33</v>
      </c>
      <c r="C14" s="13" t="s">
        <v>34</v>
      </c>
      <c r="D14" s="807">
        <f>SUM(D15:D21)</f>
        <v>12090100</v>
      </c>
      <c r="E14" s="807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0" customFormat="1" ht="15.75" customHeight="1">
      <c r="A15" s="11" t="s">
        <v>35</v>
      </c>
      <c r="B15" s="14" t="s">
        <v>757</v>
      </c>
      <c r="C15" s="32" t="s">
        <v>34</v>
      </c>
      <c r="D15" s="832"/>
      <c r="E15" s="833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32" t="s">
        <v>34</v>
      </c>
      <c r="D16" s="832"/>
      <c r="E16" s="833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32" t="s">
        <v>34</v>
      </c>
      <c r="D17" s="832"/>
      <c r="E17" s="833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32" t="s">
        <v>34</v>
      </c>
      <c r="D18" s="832"/>
      <c r="E18" s="833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32" t="s">
        <v>34</v>
      </c>
      <c r="D19" s="832">
        <v>12090100</v>
      </c>
      <c r="E19" s="833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32" t="s">
        <v>34</v>
      </c>
      <c r="D20" s="832"/>
      <c r="E20" s="833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831" t="s">
        <v>34</v>
      </c>
      <c r="D21" s="834"/>
      <c r="E21" s="835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08">
        <f>SUM(D12+D13+D14)</f>
        <v>37778479</v>
      </c>
      <c r="E22" s="808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2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1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32" t="s">
        <v>57</v>
      </c>
      <c r="D25" s="825"/>
      <c r="E25" s="833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32" t="s">
        <v>57</v>
      </c>
      <c r="D26" s="825"/>
      <c r="E26" s="833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32" t="s">
        <v>57</v>
      </c>
      <c r="D27" s="825"/>
      <c r="E27" s="833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32" t="s">
        <v>57</v>
      </c>
      <c r="D28" s="825"/>
      <c r="E28" s="833"/>
      <c r="F28" s="833"/>
      <c r="G28" s="833"/>
      <c r="H28" s="836"/>
      <c r="I28" s="1078"/>
    </row>
    <row r="29" spans="1:9" s="10" customFormat="1" ht="15.75" customHeight="1">
      <c r="A29" s="7" t="s">
        <v>66</v>
      </c>
      <c r="B29" s="23" t="s">
        <v>67</v>
      </c>
      <c r="C29" s="32" t="s">
        <v>57</v>
      </c>
      <c r="D29" s="825"/>
      <c r="E29" s="833"/>
      <c r="F29" s="833"/>
      <c r="G29" s="833"/>
      <c r="H29" s="836"/>
      <c r="I29" s="1078"/>
    </row>
    <row r="30" spans="1:9" s="10" customFormat="1" ht="15.75" customHeight="1">
      <c r="A30" s="16" t="s">
        <v>68</v>
      </c>
      <c r="B30" s="24" t="s">
        <v>69</v>
      </c>
      <c r="C30" s="831" t="s">
        <v>57</v>
      </c>
      <c r="D30" s="834"/>
      <c r="E30" s="835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758</v>
      </c>
      <c r="C31" s="27" t="s">
        <v>72</v>
      </c>
      <c r="D31" s="937">
        <f>SUM(D23+D24)</f>
        <v>0</v>
      </c>
      <c r="E31" s="937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 t="shared" si="0"/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2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t="shared" si="0"/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25">
        <v>4400000</v>
      </c>
      <c r="E34" s="833"/>
      <c r="F34" s="833"/>
      <c r="G34" s="1031">
        <v>4400000</v>
      </c>
      <c r="H34" s="1071">
        <v>3639600</v>
      </c>
      <c r="I34" s="1078">
        <f t="shared" si="0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25">
        <v>17500000</v>
      </c>
      <c r="E35" s="833"/>
      <c r="F35" s="833">
        <v>1961960</v>
      </c>
      <c r="G35" s="1031">
        <v>19461960</v>
      </c>
      <c r="H35" s="1071"/>
      <c r="I35" s="1078">
        <f t="shared" si="0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25">
        <v>1000000</v>
      </c>
      <c r="E36" s="833"/>
      <c r="F36" s="833">
        <v>174500</v>
      </c>
      <c r="G36" s="1031">
        <v>1174500</v>
      </c>
      <c r="H36" s="1071">
        <v>1174500</v>
      </c>
      <c r="I36" s="1078">
        <f t="shared" si="0"/>
        <v>1</v>
      </c>
    </row>
    <row r="37" spans="1:9" s="10" customFormat="1" ht="15.75" customHeight="1">
      <c r="A37" s="11" t="s">
        <v>85</v>
      </c>
      <c r="B37" s="858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0"/>
        <v>0.9348863086256999</v>
      </c>
    </row>
    <row r="38" spans="1:9" s="10" customFormat="1" ht="15.75" customHeight="1">
      <c r="A38" s="11" t="s">
        <v>88</v>
      </c>
      <c r="B38" s="33" t="s">
        <v>89</v>
      </c>
      <c r="C38" s="32" t="s">
        <v>87</v>
      </c>
      <c r="D38" s="825">
        <v>45000000</v>
      </c>
      <c r="E38" s="833"/>
      <c r="F38" s="833">
        <v>2397835</v>
      </c>
      <c r="G38" s="1031">
        <v>47397835</v>
      </c>
      <c r="H38" s="1071">
        <v>44311587</v>
      </c>
      <c r="I38" s="1078">
        <f t="shared" si="0"/>
        <v>0.9348863086256999</v>
      </c>
    </row>
    <row r="39" spans="1:9" s="10" customFormat="1" ht="15.75" customHeight="1">
      <c r="A39" s="7" t="s">
        <v>90</v>
      </c>
      <c r="B39" s="33" t="s">
        <v>91</v>
      </c>
      <c r="C39" s="32" t="s">
        <v>87</v>
      </c>
      <c r="D39" s="825"/>
      <c r="E39" s="833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859" t="s">
        <v>93</v>
      </c>
      <c r="C40" s="13" t="s">
        <v>94</v>
      </c>
      <c r="D40" s="813">
        <v>4500000</v>
      </c>
      <c r="E40" s="829"/>
      <c r="F40" s="829"/>
      <c r="G40" s="506">
        <v>4500000</v>
      </c>
      <c r="H40" s="836">
        <v>2225371</v>
      </c>
      <c r="I40" s="1078">
        <f t="shared" si="0"/>
        <v>0.4945268888888889</v>
      </c>
    </row>
    <row r="41" spans="1:9" s="10" customFormat="1" ht="15.75" customHeight="1">
      <c r="A41" s="11" t="s">
        <v>95</v>
      </c>
      <c r="B41" s="858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0"/>
        <v>1</v>
      </c>
    </row>
    <row r="42" spans="1:9" s="10" customFormat="1" ht="15.75" customHeight="1">
      <c r="A42" s="11" t="s">
        <v>98</v>
      </c>
      <c r="B42" s="33" t="s">
        <v>99</v>
      </c>
      <c r="C42" s="32" t="s">
        <v>97</v>
      </c>
      <c r="D42" s="825">
        <v>100000</v>
      </c>
      <c r="E42" s="833"/>
      <c r="F42" s="833">
        <v>-26400</v>
      </c>
      <c r="G42" s="1031">
        <v>73600</v>
      </c>
      <c r="H42" s="1071">
        <v>73600</v>
      </c>
      <c r="I42" s="1078">
        <f t="shared" si="0"/>
        <v>1</v>
      </c>
    </row>
    <row r="43" spans="1:9" s="10" customFormat="1" ht="15.75" customHeight="1">
      <c r="A43" s="7" t="s">
        <v>100</v>
      </c>
      <c r="B43" s="33" t="s">
        <v>101</v>
      </c>
      <c r="C43" s="32" t="s">
        <v>97</v>
      </c>
      <c r="D43" s="813"/>
      <c r="E43" s="82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40" t="s">
        <v>103</v>
      </c>
      <c r="C44" s="17" t="s">
        <v>104</v>
      </c>
      <c r="D44" s="815">
        <v>100000</v>
      </c>
      <c r="E44" s="830"/>
      <c r="F44" s="830">
        <v>680598</v>
      </c>
      <c r="G44" s="989">
        <v>780598</v>
      </c>
      <c r="H44" s="1068">
        <v>16943909</v>
      </c>
      <c r="I44" s="1080">
        <f t="shared" si="0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SUM(D32+D33+D37+D40+D41+D44)</f>
        <v>72600000</v>
      </c>
      <c r="E45" s="816">
        <f>SUM(E32+E33+E37+E40+E41+E44)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0"/>
        <v>0.8789400123743238</v>
      </c>
    </row>
    <row r="46" spans="1:9" s="10" customFormat="1" ht="15.75" customHeight="1">
      <c r="A46" s="28" t="s">
        <v>108</v>
      </c>
      <c r="B46" s="45" t="s">
        <v>109</v>
      </c>
      <c r="C46" s="938" t="s">
        <v>110</v>
      </c>
      <c r="D46" s="817">
        <v>900000</v>
      </c>
      <c r="E46" s="828"/>
      <c r="F46" s="828"/>
      <c r="G46" s="1049">
        <v>900000</v>
      </c>
      <c r="H46" s="1065">
        <v>781980</v>
      </c>
      <c r="I46" s="1079">
        <f t="shared" si="0"/>
        <v>0.8688666666666667</v>
      </c>
    </row>
    <row r="47" spans="1:9" s="10" customFormat="1" ht="15.75" customHeight="1">
      <c r="A47" s="11" t="s">
        <v>111</v>
      </c>
      <c r="B47" s="12" t="s">
        <v>112</v>
      </c>
      <c r="C47" s="13" t="s">
        <v>113</v>
      </c>
      <c r="D47" s="813"/>
      <c r="E47" s="829"/>
      <c r="F47" s="829">
        <v>5829488</v>
      </c>
      <c r="G47" s="506">
        <v>5829488</v>
      </c>
      <c r="H47" s="836">
        <v>331496</v>
      </c>
      <c r="I47" s="1078">
        <f t="shared" si="0"/>
        <v>0.0568653713670909</v>
      </c>
    </row>
    <row r="48" spans="1:9" s="10" customFormat="1" ht="15.75" customHeight="1">
      <c r="A48" s="11" t="s">
        <v>114</v>
      </c>
      <c r="B48" s="12" t="s">
        <v>115</v>
      </c>
      <c r="C48" s="13" t="s">
        <v>116</v>
      </c>
      <c r="D48" s="813">
        <v>3600000</v>
      </c>
      <c r="E48" s="829"/>
      <c r="F48" s="829"/>
      <c r="G48" s="506">
        <v>3600000</v>
      </c>
      <c r="H48" s="836">
        <v>13009</v>
      </c>
      <c r="I48" s="1078">
        <f t="shared" si="0"/>
        <v>0.0036136111111111113</v>
      </c>
    </row>
    <row r="49" spans="1:9" s="10" customFormat="1" ht="15.75" customHeight="1">
      <c r="A49" s="11" t="s">
        <v>117</v>
      </c>
      <c r="B49" s="12" t="s">
        <v>118</v>
      </c>
      <c r="C49" s="13" t="s">
        <v>119</v>
      </c>
      <c r="D49" s="813"/>
      <c r="E49" s="829"/>
      <c r="F49" s="829">
        <v>366609</v>
      </c>
      <c r="G49" s="506">
        <v>366609</v>
      </c>
      <c r="H49" s="836">
        <v>1202161</v>
      </c>
      <c r="I49" s="1078">
        <f t="shared" si="0"/>
        <v>3.279136627851471</v>
      </c>
    </row>
    <row r="50" spans="1:9" s="10" customFormat="1" ht="15.75" customHeight="1">
      <c r="A50" s="11" t="s">
        <v>120</v>
      </c>
      <c r="B50" s="12" t="s">
        <v>121</v>
      </c>
      <c r="C50" s="13" t="s">
        <v>122</v>
      </c>
      <c r="D50" s="813">
        <v>4500000</v>
      </c>
      <c r="E50" s="829"/>
      <c r="F50" s="829"/>
      <c r="G50" s="506">
        <v>4500000</v>
      </c>
      <c r="H50" s="836">
        <v>2918880</v>
      </c>
      <c r="I50" s="1078">
        <f t="shared" si="0"/>
        <v>0.64864</v>
      </c>
    </row>
    <row r="51" spans="1:9" s="10" customFormat="1" ht="15.75" customHeight="1">
      <c r="A51" s="11" t="s">
        <v>123</v>
      </c>
      <c r="B51" s="12" t="s">
        <v>124</v>
      </c>
      <c r="C51" s="13" t="s">
        <v>125</v>
      </c>
      <c r="D51" s="813">
        <v>2430000</v>
      </c>
      <c r="E51" s="829"/>
      <c r="F51" s="829"/>
      <c r="G51" s="506">
        <v>2430000</v>
      </c>
      <c r="H51" s="836">
        <v>1393661</v>
      </c>
      <c r="I51" s="1078">
        <f t="shared" si="0"/>
        <v>0.5735230452674898</v>
      </c>
    </row>
    <row r="52" spans="1:9" s="10" customFormat="1" ht="15.75" customHeight="1">
      <c r="A52" s="11" t="s">
        <v>126</v>
      </c>
      <c r="B52" s="12" t="s">
        <v>127</v>
      </c>
      <c r="C52" s="13" t="s">
        <v>128</v>
      </c>
      <c r="D52" s="813"/>
      <c r="E52" s="82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12" t="s">
        <v>130</v>
      </c>
      <c r="C53" s="13" t="s">
        <v>131</v>
      </c>
      <c r="D53" s="813"/>
      <c r="E53" s="82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12" t="s">
        <v>133</v>
      </c>
      <c r="C54" s="13" t="s">
        <v>134</v>
      </c>
      <c r="D54" s="818"/>
      <c r="E54" s="82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12" t="s">
        <v>136</v>
      </c>
      <c r="C55" s="13" t="s">
        <v>137</v>
      </c>
      <c r="D55" s="818"/>
      <c r="E55" s="82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30"/>
      <c r="F56" s="830">
        <v>21199269</v>
      </c>
      <c r="G56" s="513">
        <v>21199269</v>
      </c>
      <c r="H56" s="1068">
        <v>1820738</v>
      </c>
      <c r="I56" s="1080">
        <f t="shared" si="0"/>
        <v>0.08588682939963638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11430000</v>
      </c>
      <c r="E57" s="820">
        <f>SUM(E46:E56)</f>
        <v>0</v>
      </c>
      <c r="F57" s="820">
        <f>SUM(F46:F56)</f>
        <v>27395366</v>
      </c>
      <c r="G57" s="820">
        <f>SUM(G46:G56)</f>
        <v>38825366</v>
      </c>
      <c r="H57" s="1030">
        <f>SUM(H46:H56)</f>
        <v>8461925</v>
      </c>
      <c r="I57" s="1076">
        <f t="shared" si="0"/>
        <v>0.21794836396390957</v>
      </c>
    </row>
    <row r="58" spans="1:9" s="10" customFormat="1" ht="15.75" customHeight="1">
      <c r="A58" s="42" t="s">
        <v>144</v>
      </c>
      <c r="B58" s="8" t="s">
        <v>145</v>
      </c>
      <c r="C58" s="9" t="s">
        <v>146</v>
      </c>
      <c r="D58" s="821"/>
      <c r="E58" s="828"/>
      <c r="F58" s="828"/>
      <c r="G58" s="828"/>
      <c r="H58" s="1065"/>
      <c r="I58" s="1079"/>
    </row>
    <row r="59" spans="1:9" s="10" customFormat="1" ht="15.75" customHeight="1">
      <c r="A59" s="43" t="s">
        <v>147</v>
      </c>
      <c r="B59" s="12" t="s">
        <v>148</v>
      </c>
      <c r="C59" s="13" t="s">
        <v>149</v>
      </c>
      <c r="D59" s="818"/>
      <c r="E59" s="82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12" t="s">
        <v>151</v>
      </c>
      <c r="C60" s="13" t="s">
        <v>152</v>
      </c>
      <c r="D60" s="818"/>
      <c r="E60" s="82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12" t="s">
        <v>154</v>
      </c>
      <c r="C61" s="13" t="s">
        <v>155</v>
      </c>
      <c r="D61" s="818"/>
      <c r="E61" s="82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30"/>
      <c r="F62" s="830"/>
      <c r="G62" s="830"/>
      <c r="H62" s="1068"/>
      <c r="I62" s="108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822">
        <f>SUM(E58:E62)</f>
        <v>0</v>
      </c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28"/>
      <c r="F64" s="828"/>
      <c r="G64" s="828"/>
      <c r="H64" s="1065"/>
      <c r="I64" s="1079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29"/>
      <c r="F65" s="829"/>
      <c r="G65" s="829"/>
      <c r="H65" s="1040"/>
      <c r="I65" s="108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08">
        <f>SUM(D64:D65)</f>
        <v>0</v>
      </c>
      <c r="E66" s="808">
        <f>SUM(E64:E65)</f>
        <v>0</v>
      </c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09"/>
      <c r="E67" s="829"/>
      <c r="F67" s="829"/>
      <c r="G67" s="829"/>
      <c r="H67" s="1065"/>
      <c r="I67" s="1079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0"/>
      <c r="E68" s="829"/>
      <c r="F68" s="829"/>
      <c r="G68" s="829"/>
      <c r="H68" s="1040"/>
      <c r="I68" s="108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11">
        <f>SUM(D67:D68)</f>
        <v>0</v>
      </c>
      <c r="E69" s="811">
        <f>SUM(E67:E68)</f>
        <v>0</v>
      </c>
      <c r="F69" s="811">
        <f>SUM(F67:F68)</f>
        <v>0</v>
      </c>
      <c r="G69" s="811">
        <f>SUM(G67:G68)</f>
        <v>0</v>
      </c>
      <c r="H69" s="1072"/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121808479</v>
      </c>
      <c r="E70" s="816">
        <f>SUM(E22+E31+E45+E57+E63+E66+E69)</f>
        <v>36063464</v>
      </c>
      <c r="F70" s="816">
        <f>SUM(F22+F31+F45+F57+F63+F66+F69)</f>
        <v>59849886</v>
      </c>
      <c r="G70" s="816">
        <f>SUM(G22+G31+G45+G57+G63+G66+G69)</f>
        <v>217721829</v>
      </c>
      <c r="H70" s="1044">
        <f>SUM(H22+H31+H45+H57+H63+H66+H69)</f>
        <v>156510446</v>
      </c>
      <c r="I70" s="1076">
        <f t="shared" si="0"/>
        <v>0.7188550946813882</v>
      </c>
    </row>
    <row r="71" spans="1:9" s="10" customFormat="1" ht="14.25" customHeight="1">
      <c r="A71" s="7" t="s">
        <v>183</v>
      </c>
      <c r="B71" s="8" t="s">
        <v>184</v>
      </c>
      <c r="C71" s="9" t="s">
        <v>185</v>
      </c>
      <c r="D71" s="823"/>
      <c r="E71" s="829"/>
      <c r="F71" s="829"/>
      <c r="G71" s="829"/>
      <c r="H71" s="1065"/>
      <c r="I71" s="1079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2973061</v>
      </c>
      <c r="E72" s="824">
        <f>SUM(E73:E74)</f>
        <v>0</v>
      </c>
      <c r="F72" s="824">
        <f>SUM(F73:F74)</f>
        <v>379298247</v>
      </c>
      <c r="G72" s="824">
        <f>SUM(G73:G74)</f>
        <v>382271308</v>
      </c>
      <c r="H72" s="1073">
        <f>SUM(H73:H74)</f>
        <v>382271308</v>
      </c>
      <c r="I72" s="1078">
        <f>H72/G72</f>
        <v>1</v>
      </c>
    </row>
    <row r="73" spans="1:9" s="10" customFormat="1" ht="15.75" customHeight="1">
      <c r="A73" s="11" t="s">
        <v>189</v>
      </c>
      <c r="B73" s="860" t="s">
        <v>190</v>
      </c>
      <c r="C73" s="32" t="s">
        <v>191</v>
      </c>
      <c r="D73" s="825">
        <v>2973061</v>
      </c>
      <c r="E73" s="1051"/>
      <c r="F73" s="1051">
        <v>379298247</v>
      </c>
      <c r="G73" s="1031">
        <v>382271308</v>
      </c>
      <c r="H73" s="1074">
        <v>382271308</v>
      </c>
      <c r="I73" s="1078">
        <f>H73/G73</f>
        <v>1</v>
      </c>
    </row>
    <row r="74" spans="1:9" s="10" customFormat="1" ht="15.75" customHeight="1">
      <c r="A74" s="16" t="s">
        <v>192</v>
      </c>
      <c r="B74" s="52" t="s">
        <v>193</v>
      </c>
      <c r="C74" s="32" t="s">
        <v>194</v>
      </c>
      <c r="D74" s="826"/>
      <c r="E74" s="1052"/>
      <c r="F74" s="1052"/>
      <c r="G74" s="1052"/>
      <c r="H74" s="1075"/>
      <c r="I74" s="1080"/>
    </row>
    <row r="75" spans="1:9" s="10" customFormat="1" ht="18" customHeight="1">
      <c r="A75" s="25" t="s">
        <v>195</v>
      </c>
      <c r="B75" s="861" t="s">
        <v>196</v>
      </c>
      <c r="C75" s="20" t="s">
        <v>197</v>
      </c>
      <c r="D75" s="816">
        <f>SUM(D71:D72)</f>
        <v>2973061</v>
      </c>
      <c r="E75" s="816">
        <f>SUM(E71:E72)</f>
        <v>0</v>
      </c>
      <c r="F75" s="816">
        <f>SUM(F71:F72)</f>
        <v>379298247</v>
      </c>
      <c r="G75" s="816">
        <f>SUM(G71:G72)</f>
        <v>382271308</v>
      </c>
      <c r="H75" s="1044">
        <f>SUM(H71:H72)</f>
        <v>382271308</v>
      </c>
      <c r="I75" s="1076">
        <f>H75/G75</f>
        <v>1</v>
      </c>
    </row>
    <row r="76" spans="1:9" s="10" customFormat="1" ht="30" customHeight="1">
      <c r="A76" s="25" t="s">
        <v>198</v>
      </c>
      <c r="B76" s="861" t="s">
        <v>199</v>
      </c>
      <c r="C76" s="5" t="s">
        <v>635</v>
      </c>
      <c r="D76" s="816">
        <f>SUM(D75,D70)</f>
        <v>124781540</v>
      </c>
      <c r="E76" s="816">
        <f>SUM(E75,E70)</f>
        <v>36063464</v>
      </c>
      <c r="F76" s="816">
        <f>SUM(F75,F70)</f>
        <v>439148133</v>
      </c>
      <c r="G76" s="816">
        <f>SUM(G75,G70)</f>
        <v>599993137</v>
      </c>
      <c r="H76" s="1044">
        <f>SUM(H75,H70)</f>
        <v>538781754</v>
      </c>
      <c r="I76" s="1081">
        <f>H76/G76</f>
        <v>0.8979798613929812</v>
      </c>
    </row>
    <row r="77" spans="1:6" ht="17.25" customHeight="1">
      <c r="A77" s="1147"/>
      <c r="B77" s="1147"/>
      <c r="C77" s="1147"/>
      <c r="D77" s="1147"/>
      <c r="E77" s="521"/>
      <c r="F77" s="521"/>
    </row>
    <row r="78" spans="1:9" s="53" customFormat="1" ht="16.5" customHeight="1">
      <c r="A78" s="1151" t="s">
        <v>200</v>
      </c>
      <c r="B78" s="1151"/>
      <c r="C78" s="1151"/>
      <c r="D78" s="1151"/>
      <c r="E78" s="1151"/>
      <c r="F78" s="1151"/>
      <c r="G78" s="1151"/>
      <c r="H78" s="1151"/>
      <c r="I78" s="1151"/>
    </row>
    <row r="79" spans="1:9" ht="42" customHeight="1">
      <c r="A79" s="4" t="s">
        <v>2</v>
      </c>
      <c r="B79" s="5" t="s">
        <v>201</v>
      </c>
      <c r="C79" s="5" t="s">
        <v>459</v>
      </c>
      <c r="D79" s="805" t="s">
        <v>706</v>
      </c>
      <c r="E79" s="812" t="s">
        <v>747</v>
      </c>
      <c r="F79" s="27" t="s">
        <v>752</v>
      </c>
      <c r="G79" s="805" t="s">
        <v>748</v>
      </c>
      <c r="H79" s="27" t="s">
        <v>754</v>
      </c>
      <c r="I79" s="862" t="s">
        <v>756</v>
      </c>
    </row>
    <row r="80" spans="1:9" s="6" customFormat="1" ht="12" customHeight="1">
      <c r="A80" s="931" t="s">
        <v>4</v>
      </c>
      <c r="B80" s="932" t="s">
        <v>5</v>
      </c>
      <c r="C80" s="932" t="s">
        <v>6</v>
      </c>
      <c r="D80" s="933" t="s">
        <v>7</v>
      </c>
      <c r="E80" s="932" t="s">
        <v>267</v>
      </c>
      <c r="F80" s="933" t="s">
        <v>462</v>
      </c>
      <c r="G80" s="933" t="s">
        <v>749</v>
      </c>
      <c r="H80" s="934" t="s">
        <v>750</v>
      </c>
      <c r="I80" s="935" t="s">
        <v>751</v>
      </c>
    </row>
    <row r="81" spans="1:9" ht="18" customHeight="1">
      <c r="A81" s="62" t="s">
        <v>8</v>
      </c>
      <c r="B81" s="26" t="s">
        <v>202</v>
      </c>
      <c r="C81" s="27" t="s">
        <v>203</v>
      </c>
      <c r="D81" s="994">
        <v>22866788</v>
      </c>
      <c r="E81" s="1021"/>
      <c r="F81" s="1013">
        <v>16675690</v>
      </c>
      <c r="G81" s="994">
        <v>39542478</v>
      </c>
      <c r="H81" s="1013">
        <v>32243433</v>
      </c>
      <c r="I81" s="1059">
        <f>H81/G81</f>
        <v>0.8154125545697971</v>
      </c>
    </row>
    <row r="82" spans="1:9" ht="18" customHeight="1">
      <c r="A82" s="62" t="s">
        <v>11</v>
      </c>
      <c r="B82" s="26" t="s">
        <v>204</v>
      </c>
      <c r="C82" s="27" t="s">
        <v>205</v>
      </c>
      <c r="D82" s="994">
        <v>4459024</v>
      </c>
      <c r="E82" s="1013">
        <v>3579160</v>
      </c>
      <c r="F82" s="1013">
        <v>-1940333</v>
      </c>
      <c r="G82" s="994">
        <v>6097851</v>
      </c>
      <c r="H82" s="1013">
        <v>5255419</v>
      </c>
      <c r="I82" s="1059">
        <f>H82/G82</f>
        <v>0.8618477230748997</v>
      </c>
    </row>
    <row r="83" spans="1:9" ht="18" customHeight="1">
      <c r="A83" s="62" t="s">
        <v>14</v>
      </c>
      <c r="B83" s="26" t="s">
        <v>206</v>
      </c>
      <c r="C83" s="27" t="s">
        <v>207</v>
      </c>
      <c r="D83" s="994">
        <v>30874900</v>
      </c>
      <c r="E83" s="1013">
        <v>645114</v>
      </c>
      <c r="F83" s="1013">
        <v>140593982</v>
      </c>
      <c r="G83" s="994">
        <v>172113996</v>
      </c>
      <c r="H83" s="1013">
        <v>79292901</v>
      </c>
      <c r="I83" s="1059">
        <f>H83/G83</f>
        <v>0.4606999014769258</v>
      </c>
    </row>
    <row r="84" spans="1:9" ht="18" customHeight="1">
      <c r="A84" s="62" t="s">
        <v>17</v>
      </c>
      <c r="B84" s="26" t="s">
        <v>208</v>
      </c>
      <c r="C84" s="27" t="s">
        <v>209</v>
      </c>
      <c r="D84" s="994">
        <v>2695000</v>
      </c>
      <c r="E84" s="1021"/>
      <c r="F84" s="1013">
        <v>3321000</v>
      </c>
      <c r="G84" s="994">
        <v>6016000</v>
      </c>
      <c r="H84" s="1013">
        <v>1328750</v>
      </c>
      <c r="I84" s="1059">
        <f>H84/G84</f>
        <v>0.22086934840425532</v>
      </c>
    </row>
    <row r="85" spans="1:9" ht="18" customHeight="1">
      <c r="A85" s="62" t="s">
        <v>20</v>
      </c>
      <c r="B85" s="26" t="s">
        <v>210</v>
      </c>
      <c r="C85" s="27" t="s">
        <v>211</v>
      </c>
      <c r="D85" s="994">
        <f>SUM(D86:D92)</f>
        <v>26000000</v>
      </c>
      <c r="E85" s="994">
        <f>SUM(E86:E92)</f>
        <v>0</v>
      </c>
      <c r="F85" s="994">
        <f>SUM(F86:F92)</f>
        <v>177839237</v>
      </c>
      <c r="G85" s="994">
        <f>SUM(G86:G92)</f>
        <v>203839237</v>
      </c>
      <c r="H85" s="1013">
        <v>12732021</v>
      </c>
      <c r="I85" s="1059">
        <f>H85/G85</f>
        <v>0.062461090354257946</v>
      </c>
    </row>
    <row r="86" spans="1:9" ht="15.75" customHeight="1">
      <c r="A86" s="42" t="s">
        <v>23</v>
      </c>
      <c r="B86" s="54" t="s">
        <v>212</v>
      </c>
      <c r="C86" s="55" t="s">
        <v>213</v>
      </c>
      <c r="D86" s="501"/>
      <c r="E86" s="1022"/>
      <c r="F86" s="1025"/>
      <c r="G86" s="501"/>
      <c r="H86" s="1053"/>
      <c r="I86" s="1060"/>
    </row>
    <row r="87" spans="1:9" ht="15.75" customHeight="1">
      <c r="A87" s="43" t="s">
        <v>26</v>
      </c>
      <c r="B87" s="57" t="s">
        <v>214</v>
      </c>
      <c r="C87" s="89" t="s">
        <v>215</v>
      </c>
      <c r="D87" s="1031"/>
      <c r="E87" s="936"/>
      <c r="F87" s="836"/>
      <c r="G87" s="1031"/>
      <c r="H87" s="1042"/>
      <c r="I87" s="1019"/>
    </row>
    <row r="88" spans="1:9" ht="15.75" customHeight="1">
      <c r="A88" s="42" t="s">
        <v>29</v>
      </c>
      <c r="B88" s="57" t="s">
        <v>216</v>
      </c>
      <c r="C88" s="89" t="s">
        <v>217</v>
      </c>
      <c r="D88" s="1031"/>
      <c r="E88" s="936"/>
      <c r="F88" s="836"/>
      <c r="G88" s="1031"/>
      <c r="H88" s="1042"/>
      <c r="I88" s="1019"/>
    </row>
    <row r="89" spans="1:9" ht="15.75" customHeight="1">
      <c r="A89" s="43" t="s">
        <v>32</v>
      </c>
      <c r="B89" s="58" t="s">
        <v>218</v>
      </c>
      <c r="C89" s="89" t="s">
        <v>219</v>
      </c>
      <c r="D89" s="1032">
        <v>10000000</v>
      </c>
      <c r="E89" s="936"/>
      <c r="F89" s="836"/>
      <c r="G89" s="1032">
        <v>10000000</v>
      </c>
      <c r="H89" s="1042"/>
      <c r="I89" s="1019"/>
    </row>
    <row r="90" spans="1:9" ht="15.75" customHeight="1">
      <c r="A90" s="43" t="s">
        <v>35</v>
      </c>
      <c r="B90" s="57" t="s">
        <v>220</v>
      </c>
      <c r="C90" s="89" t="s">
        <v>221</v>
      </c>
      <c r="D90" s="1031"/>
      <c r="E90" s="936"/>
      <c r="F90" s="836"/>
      <c r="G90" s="1031"/>
      <c r="H90" s="1042"/>
      <c r="I90" s="1019"/>
    </row>
    <row r="91" spans="1:9" ht="15.75" customHeight="1">
      <c r="A91" s="43" t="s">
        <v>37</v>
      </c>
      <c r="B91" s="57" t="s">
        <v>222</v>
      </c>
      <c r="C91" s="89" t="s">
        <v>223</v>
      </c>
      <c r="D91" s="1032">
        <f>'5.sz.mell'!E20</f>
        <v>0</v>
      </c>
      <c r="E91" s="1032">
        <f>'5.sz.mell'!F20</f>
        <v>0</v>
      </c>
      <c r="F91" s="1033"/>
      <c r="G91" s="1032">
        <f>'5.sz.mell'!G20</f>
        <v>0</v>
      </c>
      <c r="H91" s="1042"/>
      <c r="I91" s="1019"/>
    </row>
    <row r="92" spans="1:9" ht="15.75" customHeight="1">
      <c r="A92" s="42" t="s">
        <v>39</v>
      </c>
      <c r="B92" s="57" t="s">
        <v>224</v>
      </c>
      <c r="C92" s="89" t="s">
        <v>225</v>
      </c>
      <c r="D92" s="1031">
        <f>SUM(D93:D94)</f>
        <v>16000000</v>
      </c>
      <c r="E92" s="1031">
        <f>SUM(E93:E94)</f>
        <v>0</v>
      </c>
      <c r="F92" s="1031">
        <f>SUM(F93:F94)</f>
        <v>177839237</v>
      </c>
      <c r="G92" s="1031">
        <f>SUM(G93:G94)</f>
        <v>193839237</v>
      </c>
      <c r="H92" s="1042"/>
      <c r="I92" s="1019"/>
    </row>
    <row r="93" spans="1:9" ht="15.75" customHeight="1">
      <c r="A93" s="43" t="s">
        <v>41</v>
      </c>
      <c r="B93" s="57" t="s">
        <v>226</v>
      </c>
      <c r="C93" s="59" t="s">
        <v>225</v>
      </c>
      <c r="D93" s="1031">
        <v>6000000</v>
      </c>
      <c r="E93" s="936"/>
      <c r="F93" s="836">
        <v>177839237</v>
      </c>
      <c r="G93" s="1031">
        <v>183839237</v>
      </c>
      <c r="H93" s="1042"/>
      <c r="I93" s="1019"/>
    </row>
    <row r="94" spans="1:9" ht="15.75" customHeight="1">
      <c r="A94" s="44" t="s">
        <v>43</v>
      </c>
      <c r="B94" s="60" t="s">
        <v>227</v>
      </c>
      <c r="C94" s="61" t="s">
        <v>225</v>
      </c>
      <c r="D94" s="1034">
        <v>10000000</v>
      </c>
      <c r="E94" s="1024"/>
      <c r="F94" s="1035"/>
      <c r="G94" s="1036">
        <v>10000000</v>
      </c>
      <c r="H94" s="1054"/>
      <c r="I94" s="1061"/>
    </row>
    <row r="95" spans="1:9" ht="18" customHeight="1">
      <c r="A95" s="62" t="s">
        <v>45</v>
      </c>
      <c r="B95" s="63" t="s">
        <v>456</v>
      </c>
      <c r="C95" s="27" t="s">
        <v>228</v>
      </c>
      <c r="D95" s="994">
        <f>SUM(D81:D85)</f>
        <v>86895712</v>
      </c>
      <c r="E95" s="994">
        <f>SUM(E81:E85)</f>
        <v>4224274</v>
      </c>
      <c r="F95" s="994">
        <f>SUM(F81:F85)</f>
        <v>336489576</v>
      </c>
      <c r="G95" s="994">
        <f>SUM(G81:G85)</f>
        <v>427609562</v>
      </c>
      <c r="H95" s="1030">
        <f>SUM(H81:H85)</f>
        <v>130852524</v>
      </c>
      <c r="I95" s="1059">
        <f>H95/G95</f>
        <v>0.3060093497160852</v>
      </c>
    </row>
    <row r="96" spans="1:9" ht="18" customHeight="1">
      <c r="A96" s="73" t="s">
        <v>47</v>
      </c>
      <c r="B96" s="41" t="s">
        <v>229</v>
      </c>
      <c r="C96" s="5" t="s">
        <v>230</v>
      </c>
      <c r="D96" s="1037"/>
      <c r="E96" s="1027">
        <v>31839190</v>
      </c>
      <c r="F96" s="1027">
        <v>-8454294</v>
      </c>
      <c r="G96" s="1027">
        <v>23384896</v>
      </c>
      <c r="H96" s="1013">
        <v>21587384</v>
      </c>
      <c r="I96" s="1059">
        <f>H96/G96</f>
        <v>0.9231336329227208</v>
      </c>
    </row>
    <row r="97" spans="1:9" ht="18" customHeight="1">
      <c r="A97" s="73" t="s">
        <v>49</v>
      </c>
      <c r="B97" s="41" t="s">
        <v>231</v>
      </c>
      <c r="C97" s="5" t="s">
        <v>232</v>
      </c>
      <c r="D97" s="1037"/>
      <c r="E97" s="1028"/>
      <c r="F97" s="1027">
        <v>100334003</v>
      </c>
      <c r="G97" s="1027">
        <v>100334003</v>
      </c>
      <c r="H97" s="1013">
        <v>83190364</v>
      </c>
      <c r="I97" s="1059">
        <f>H97/G97</f>
        <v>0.8291343065421202</v>
      </c>
    </row>
    <row r="98" spans="1:9" ht="18" customHeight="1">
      <c r="A98" s="73" t="s">
        <v>52</v>
      </c>
      <c r="B98" s="19" t="s">
        <v>233</v>
      </c>
      <c r="C98" s="20" t="s">
        <v>234</v>
      </c>
      <c r="D98" s="1037">
        <f>SUM(D99:D104)</f>
        <v>0</v>
      </c>
      <c r="E98" s="1037">
        <f>SUM(E99:E104)</f>
        <v>0</v>
      </c>
      <c r="F98" s="1038"/>
      <c r="G98" s="1037">
        <f>SUM(G99:G104)</f>
        <v>0</v>
      </c>
      <c r="H98" s="1013"/>
      <c r="I98" s="1059"/>
    </row>
    <row r="99" spans="1:9" ht="16.5" customHeight="1">
      <c r="A99" s="42" t="s">
        <v>55</v>
      </c>
      <c r="B99" s="54" t="s">
        <v>235</v>
      </c>
      <c r="C99" s="9" t="s">
        <v>236</v>
      </c>
      <c r="D99" s="501"/>
      <c r="E99" s="1022"/>
      <c r="F99" s="1025"/>
      <c r="G99" s="1022"/>
      <c r="H99" s="1055"/>
      <c r="I99" s="1062"/>
    </row>
    <row r="100" spans="1:9" ht="16.5" customHeight="1">
      <c r="A100" s="42" t="s">
        <v>58</v>
      </c>
      <c r="B100" s="64" t="s">
        <v>216</v>
      </c>
      <c r="C100" s="13" t="s">
        <v>237</v>
      </c>
      <c r="D100" s="506"/>
      <c r="E100" s="936"/>
      <c r="F100" s="836"/>
      <c r="G100" s="936"/>
      <c r="H100" s="1042"/>
      <c r="I100" s="1019"/>
    </row>
    <row r="101" spans="1:9" ht="16.5" customHeight="1">
      <c r="A101" s="43" t="s">
        <v>60</v>
      </c>
      <c r="B101" s="64" t="s">
        <v>238</v>
      </c>
      <c r="C101" s="13" t="s">
        <v>239</v>
      </c>
      <c r="D101" s="506"/>
      <c r="E101" s="936"/>
      <c r="F101" s="836"/>
      <c r="G101" s="936"/>
      <c r="H101" s="1042"/>
      <c r="I101" s="1019"/>
    </row>
    <row r="102" spans="1:9" ht="16.5" customHeight="1">
      <c r="A102" s="42" t="s">
        <v>62</v>
      </c>
      <c r="B102" s="64" t="s">
        <v>240</v>
      </c>
      <c r="C102" s="13" t="s">
        <v>241</v>
      </c>
      <c r="D102" s="506"/>
      <c r="E102" s="936"/>
      <c r="F102" s="836"/>
      <c r="G102" s="936"/>
      <c r="H102" s="1042"/>
      <c r="I102" s="1019"/>
    </row>
    <row r="103" spans="1:9" ht="16.5" customHeight="1">
      <c r="A103" s="43" t="s">
        <v>64</v>
      </c>
      <c r="B103" s="64" t="s">
        <v>242</v>
      </c>
      <c r="C103" s="13" t="s">
        <v>243</v>
      </c>
      <c r="D103" s="506"/>
      <c r="E103" s="936"/>
      <c r="F103" s="836"/>
      <c r="G103" s="936"/>
      <c r="H103" s="1042"/>
      <c r="I103" s="1019"/>
    </row>
    <row r="104" spans="1:9" ht="16.5" customHeight="1">
      <c r="A104" s="65" t="s">
        <v>66</v>
      </c>
      <c r="B104" s="66" t="s">
        <v>244</v>
      </c>
      <c r="C104" s="13" t="s">
        <v>245</v>
      </c>
      <c r="D104" s="989"/>
      <c r="E104" s="936"/>
      <c r="F104" s="836"/>
      <c r="G104" s="936"/>
      <c r="H104" s="1054"/>
      <c r="I104" s="1061"/>
    </row>
    <row r="105" spans="1:9" ht="18" customHeight="1">
      <c r="A105" s="62" t="s">
        <v>68</v>
      </c>
      <c r="B105" s="63" t="s">
        <v>455</v>
      </c>
      <c r="C105" s="27" t="s">
        <v>246</v>
      </c>
      <c r="D105" s="514">
        <f>+D96+D97+D98</f>
        <v>0</v>
      </c>
      <c r="E105" s="514">
        <f>+E96+E97+E98</f>
        <v>31839190</v>
      </c>
      <c r="F105" s="514">
        <f>+F96+F97+F98</f>
        <v>91879709</v>
      </c>
      <c r="G105" s="514">
        <f>+G96+G97+G98</f>
        <v>123718899</v>
      </c>
      <c r="H105" s="1044">
        <f>+H96+H97+H98</f>
        <v>104777748</v>
      </c>
      <c r="I105" s="1059">
        <f>H105/G105</f>
        <v>0.8469017170933602</v>
      </c>
    </row>
    <row r="106" spans="1:9" ht="18" customHeight="1">
      <c r="A106" s="67" t="s">
        <v>70</v>
      </c>
      <c r="B106" s="41" t="s">
        <v>247</v>
      </c>
      <c r="C106" s="27" t="s">
        <v>248</v>
      </c>
      <c r="D106" s="837">
        <f>SUM(D95+D105)</f>
        <v>86895712</v>
      </c>
      <c r="E106" s="837">
        <f>SUM(E95+E105)</f>
        <v>36063464</v>
      </c>
      <c r="F106" s="837">
        <f>SUM(F95+F105)</f>
        <v>428369285</v>
      </c>
      <c r="G106" s="837">
        <f>SUM(G95+G105)</f>
        <v>551328461</v>
      </c>
      <c r="H106" s="1029">
        <f>SUM(H95+H105)</f>
        <v>235630272</v>
      </c>
      <c r="I106" s="1059">
        <f>H106/G106</f>
        <v>0.4273863743087263</v>
      </c>
    </row>
    <row r="107" spans="1:9" ht="16.5" customHeight="1">
      <c r="A107" s="68" t="s">
        <v>73</v>
      </c>
      <c r="B107" s="69" t="s">
        <v>249</v>
      </c>
      <c r="C107" s="70" t="s">
        <v>250</v>
      </c>
      <c r="D107" s="1039">
        <f>'16.sz.mell'!D8</f>
        <v>0</v>
      </c>
      <c r="E107" s="1023"/>
      <c r="F107" s="1042"/>
      <c r="G107" s="1042"/>
      <c r="H107" s="1056"/>
      <c r="I107" s="1063"/>
    </row>
    <row r="108" spans="1:9" ht="16.5" customHeight="1">
      <c r="A108" s="43" t="s">
        <v>76</v>
      </c>
      <c r="B108" s="71" t="s">
        <v>251</v>
      </c>
      <c r="C108" s="56" t="s">
        <v>252</v>
      </c>
      <c r="D108" s="506"/>
      <c r="E108" s="1023"/>
      <c r="F108" s="1042"/>
      <c r="G108" s="1042"/>
      <c r="H108" s="1042"/>
      <c r="I108" s="1019"/>
    </row>
    <row r="109" spans="1:9" ht="16.5" customHeight="1">
      <c r="A109" s="72" t="s">
        <v>79</v>
      </c>
      <c r="B109" s="71" t="s">
        <v>253</v>
      </c>
      <c r="C109" s="56" t="s">
        <v>254</v>
      </c>
      <c r="D109" s="506"/>
      <c r="E109" s="1023"/>
      <c r="F109" s="1042">
        <v>778648</v>
      </c>
      <c r="G109" s="1042">
        <v>778648</v>
      </c>
      <c r="H109" s="1042">
        <v>778648</v>
      </c>
      <c r="I109" s="1064">
        <f>H109/G109</f>
        <v>1</v>
      </c>
    </row>
    <row r="110" spans="1:9" ht="16.5" customHeight="1">
      <c r="A110" s="43" t="s">
        <v>81</v>
      </c>
      <c r="B110" s="71" t="s">
        <v>442</v>
      </c>
      <c r="C110" s="56" t="s">
        <v>441</v>
      </c>
      <c r="D110" s="506">
        <v>37885828</v>
      </c>
      <c r="E110" s="1026"/>
      <c r="F110" s="1043">
        <v>10000200</v>
      </c>
      <c r="G110" s="1057">
        <v>47886028</v>
      </c>
      <c r="H110" s="1042">
        <v>26265568</v>
      </c>
      <c r="I110" s="1064">
        <f>H110/G110</f>
        <v>0.548501704923198</v>
      </c>
    </row>
    <row r="111" spans="1:9" ht="16.5" customHeight="1">
      <c r="A111" s="527" t="s">
        <v>83</v>
      </c>
      <c r="B111" s="71" t="s">
        <v>255</v>
      </c>
      <c r="C111" s="56" t="s">
        <v>256</v>
      </c>
      <c r="D111" s="506"/>
      <c r="E111" s="939"/>
      <c r="F111" s="1040"/>
      <c r="G111" s="1058"/>
      <c r="H111" s="1054"/>
      <c r="I111" s="1061"/>
    </row>
    <row r="112" spans="1:9" ht="18" customHeight="1">
      <c r="A112" s="1016" t="s">
        <v>85</v>
      </c>
      <c r="B112" s="1014" t="s">
        <v>257</v>
      </c>
      <c r="C112" s="27" t="s">
        <v>258</v>
      </c>
      <c r="D112" s="532">
        <f>SUM(D107:D111)</f>
        <v>37885828</v>
      </c>
      <c r="E112" s="532">
        <f>SUM(E107:E111)</f>
        <v>0</v>
      </c>
      <c r="F112" s="532">
        <f>SUM(F107:F111)</f>
        <v>10778848</v>
      </c>
      <c r="G112" s="532">
        <f>SUM(G107:G111)</f>
        <v>48664676</v>
      </c>
      <c r="H112" s="1041">
        <f>SUM(H107:H111)</f>
        <v>27044216</v>
      </c>
      <c r="I112" s="1059">
        <f>H112/G112</f>
        <v>0.5557257999621737</v>
      </c>
    </row>
    <row r="113" spans="1:9" s="10" customFormat="1" ht="18" customHeight="1">
      <c r="A113" s="369" t="s">
        <v>88</v>
      </c>
      <c r="B113" s="1015" t="s">
        <v>259</v>
      </c>
      <c r="C113" s="1020" t="s">
        <v>260</v>
      </c>
      <c r="D113" s="827">
        <f>D106+D112</f>
        <v>124781540</v>
      </c>
      <c r="E113" s="827">
        <f>E106+E112</f>
        <v>36063464</v>
      </c>
      <c r="F113" s="827">
        <f>F106+F112</f>
        <v>439148133</v>
      </c>
      <c r="G113" s="827">
        <f>G106+G112</f>
        <v>599993137</v>
      </c>
      <c r="H113" s="1041">
        <f>H106+H112</f>
        <v>262674488</v>
      </c>
      <c r="I113" s="1059">
        <f>H113/G113</f>
        <v>0.43779582098786574</v>
      </c>
    </row>
    <row r="114" ht="16.5" customHeight="1"/>
    <row r="115" ht="15.75">
      <c r="D115" s="546">
        <f>D76-D113</f>
        <v>0</v>
      </c>
    </row>
  </sheetData>
  <sheetProtection/>
  <mergeCells count="5">
    <mergeCell ref="A3:B3"/>
    <mergeCell ref="A77:D77"/>
    <mergeCell ref="A1:I1"/>
    <mergeCell ref="A2:I2"/>
    <mergeCell ref="A78:I78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1" fitToWidth="1" horizontalDpi="600" verticalDpi="600" orientation="portrait" paperSize="9" scale="52" r:id="rId1"/>
  <headerFooter alignWithMargins="0">
    <oddHeader>&amp;C&amp;"Times New Roman CE,Félkövér"&amp;12
&amp;R&amp;"Times New Roman CE,Félkövér dőlt"&amp;11 9. melléklet a ........./2018. (.......) önkormányzati rendelethez</oddHeader>
  </headerFooter>
  <rowBreaks count="2" manualBreakCount="2">
    <brk id="44" max="8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625" style="348" customWidth="1"/>
    <col min="2" max="2" width="24.625" style="309" customWidth="1"/>
    <col min="3" max="3" width="13.00390625" style="786" customWidth="1"/>
    <col min="4" max="5" width="15.50390625" style="349" customWidth="1"/>
    <col min="6" max="6" width="11.50390625" style="349" customWidth="1"/>
    <col min="7" max="7" width="13.00390625" style="349" customWidth="1"/>
    <col min="8" max="9" width="14.00390625" style="349" customWidth="1"/>
    <col min="10" max="10" width="13.375" style="309" customWidth="1"/>
    <col min="11" max="11" width="14.625" style="309" customWidth="1"/>
    <col min="12" max="16384" width="9.375" style="309" customWidth="1"/>
  </cols>
  <sheetData>
    <row r="1" spans="1:11" ht="43.5" customHeight="1">
      <c r="A1" s="1231" t="s">
        <v>716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9" ht="15">
      <c r="A2" s="310"/>
      <c r="B2" s="311"/>
      <c r="C2" s="779"/>
      <c r="D2" s="312"/>
      <c r="E2" s="313"/>
      <c r="F2" s="313"/>
      <c r="G2" s="314"/>
      <c r="H2" s="314"/>
      <c r="I2" s="313"/>
    </row>
    <row r="3" spans="1:11" ht="15">
      <c r="A3" s="310"/>
      <c r="B3" s="315"/>
      <c r="C3" s="780"/>
      <c r="D3" s="316"/>
      <c r="E3" s="312"/>
      <c r="F3" s="312"/>
      <c r="G3" s="312"/>
      <c r="H3" s="312"/>
      <c r="I3" s="1233" t="s">
        <v>410</v>
      </c>
      <c r="J3" s="1233"/>
      <c r="K3" s="1233"/>
    </row>
    <row r="4" spans="1:11" s="323" customFormat="1" ht="69.75" customHeight="1">
      <c r="A4" s="317" t="s">
        <v>405</v>
      </c>
      <c r="B4" s="318" t="s">
        <v>443</v>
      </c>
      <c r="C4" s="781" t="s">
        <v>444</v>
      </c>
      <c r="D4" s="318" t="s">
        <v>457</v>
      </c>
      <c r="E4" s="318" t="s">
        <v>445</v>
      </c>
      <c r="F4" s="318" t="s">
        <v>446</v>
      </c>
      <c r="G4" s="319" t="s">
        <v>447</v>
      </c>
      <c r="H4" s="319" t="s">
        <v>414</v>
      </c>
      <c r="I4" s="320" t="s">
        <v>448</v>
      </c>
      <c r="J4" s="790" t="s">
        <v>187</v>
      </c>
      <c r="K4" s="351" t="s">
        <v>449</v>
      </c>
    </row>
    <row r="5" spans="1:11" s="323" customFormat="1" ht="30" customHeight="1">
      <c r="A5" s="775" t="s">
        <v>8</v>
      </c>
      <c r="B5" s="776" t="s">
        <v>674</v>
      </c>
      <c r="C5" s="782" t="s">
        <v>662</v>
      </c>
      <c r="D5" s="1082"/>
      <c r="E5" s="1082"/>
      <c r="F5" s="1082"/>
      <c r="G5" s="1083"/>
      <c r="H5" s="1083"/>
      <c r="I5" s="1084"/>
      <c r="J5" s="1085"/>
      <c r="K5" s="787">
        <f>SUM(D5:J5)</f>
        <v>0</v>
      </c>
    </row>
    <row r="6" spans="1:11" s="323" customFormat="1" ht="30" customHeight="1">
      <c r="A6" s="775" t="s">
        <v>11</v>
      </c>
      <c r="B6" s="776" t="s">
        <v>675</v>
      </c>
      <c r="C6" s="782" t="s">
        <v>663</v>
      </c>
      <c r="D6" s="1082"/>
      <c r="E6" s="1082"/>
      <c r="F6" s="1082">
        <v>77788</v>
      </c>
      <c r="G6" s="1083"/>
      <c r="H6" s="1083"/>
      <c r="I6" s="1084"/>
      <c r="J6" s="1085"/>
      <c r="K6" s="787">
        <f aca="true" t="shared" si="0" ref="K6:K17">SUM(D6:J6)</f>
        <v>77788</v>
      </c>
    </row>
    <row r="7" spans="1:11" s="323" customFormat="1" ht="30" customHeight="1">
      <c r="A7" s="775" t="s">
        <v>14</v>
      </c>
      <c r="B7" s="776" t="s">
        <v>676</v>
      </c>
      <c r="C7" s="782" t="s">
        <v>664</v>
      </c>
      <c r="D7" s="1082"/>
      <c r="E7" s="1082"/>
      <c r="F7" s="1082">
        <v>176</v>
      </c>
      <c r="G7" s="1083"/>
      <c r="H7" s="1083"/>
      <c r="I7" s="1084"/>
      <c r="J7" s="1085"/>
      <c r="K7" s="787">
        <f t="shared" si="0"/>
        <v>176</v>
      </c>
    </row>
    <row r="8" spans="1:11" s="323" customFormat="1" ht="30" customHeight="1">
      <c r="A8" s="775" t="s">
        <v>17</v>
      </c>
      <c r="B8" s="776" t="s">
        <v>677</v>
      </c>
      <c r="C8" s="782" t="s">
        <v>665</v>
      </c>
      <c r="D8" s="1082"/>
      <c r="E8" s="1082"/>
      <c r="F8" s="1082">
        <v>28832</v>
      </c>
      <c r="G8" s="1083"/>
      <c r="H8" s="1083"/>
      <c r="I8" s="1084"/>
      <c r="J8" s="1085"/>
      <c r="K8" s="787">
        <f t="shared" si="0"/>
        <v>28832</v>
      </c>
    </row>
    <row r="9" spans="1:11" s="323" customFormat="1" ht="30" customHeight="1">
      <c r="A9" s="775" t="s">
        <v>20</v>
      </c>
      <c r="B9" s="776" t="s">
        <v>678</v>
      </c>
      <c r="C9" s="782" t="s">
        <v>666</v>
      </c>
      <c r="D9" s="1082">
        <v>43335</v>
      </c>
      <c r="E9" s="1082"/>
      <c r="F9" s="1082"/>
      <c r="G9" s="1083"/>
      <c r="H9" s="1083"/>
      <c r="I9" s="1084"/>
      <c r="J9" s="1085">
        <v>382271</v>
      </c>
      <c r="K9" s="787">
        <f t="shared" si="0"/>
        <v>425606</v>
      </c>
    </row>
    <row r="10" spans="1:11" s="323" customFormat="1" ht="30" customHeight="1">
      <c r="A10" s="775" t="s">
        <v>23</v>
      </c>
      <c r="B10" s="776" t="s">
        <v>679</v>
      </c>
      <c r="C10" s="782" t="s">
        <v>667</v>
      </c>
      <c r="D10" s="1082">
        <v>5890</v>
      </c>
      <c r="E10" s="1082"/>
      <c r="F10" s="1082">
        <v>1886</v>
      </c>
      <c r="G10" s="1083"/>
      <c r="H10" s="1083"/>
      <c r="I10" s="1084"/>
      <c r="J10" s="1085"/>
      <c r="K10" s="787">
        <f t="shared" si="0"/>
        <v>7776</v>
      </c>
    </row>
    <row r="11" spans="1:11" s="323" customFormat="1" ht="30" customHeight="1">
      <c r="A11" s="775" t="s">
        <v>26</v>
      </c>
      <c r="B11" s="776" t="s">
        <v>680</v>
      </c>
      <c r="C11" s="782" t="s">
        <v>668</v>
      </c>
      <c r="D11" s="1082"/>
      <c r="E11" s="1082"/>
      <c r="F11" s="1082"/>
      <c r="G11" s="1083"/>
      <c r="H11" s="1083"/>
      <c r="I11" s="1084"/>
      <c r="J11" s="1085"/>
      <c r="K11" s="787">
        <f t="shared" si="0"/>
        <v>0</v>
      </c>
    </row>
    <row r="12" spans="1:11" s="323" customFormat="1" ht="30" customHeight="1">
      <c r="A12" s="775" t="s">
        <v>29</v>
      </c>
      <c r="B12" s="776" t="s">
        <v>681</v>
      </c>
      <c r="C12" s="782" t="s">
        <v>669</v>
      </c>
      <c r="D12" s="1082"/>
      <c r="E12" s="1082"/>
      <c r="F12" s="1082"/>
      <c r="G12" s="1083">
        <v>31988</v>
      </c>
      <c r="H12" s="1083"/>
      <c r="I12" s="1084"/>
      <c r="J12" s="1085"/>
      <c r="K12" s="787">
        <f t="shared" si="0"/>
        <v>31988</v>
      </c>
    </row>
    <row r="13" spans="1:11" s="323" customFormat="1" ht="30" customHeight="1">
      <c r="A13" s="775" t="s">
        <v>32</v>
      </c>
      <c r="B13" s="776" t="s">
        <v>682</v>
      </c>
      <c r="C13" s="782" t="s">
        <v>670</v>
      </c>
      <c r="D13" s="1082">
        <v>19895</v>
      </c>
      <c r="E13" s="1082"/>
      <c r="F13" s="1082"/>
      <c r="G13" s="1083"/>
      <c r="H13" s="1083"/>
      <c r="I13" s="1084"/>
      <c r="J13" s="1085"/>
      <c r="K13" s="787">
        <f t="shared" si="0"/>
        <v>19895</v>
      </c>
    </row>
    <row r="14" spans="1:11" s="323" customFormat="1" ht="30" customHeight="1">
      <c r="A14" s="775" t="s">
        <v>35</v>
      </c>
      <c r="B14" s="776" t="s">
        <v>683</v>
      </c>
      <c r="C14" s="782" t="s">
        <v>656</v>
      </c>
      <c r="D14" s="1082"/>
      <c r="E14" s="1082"/>
      <c r="F14" s="1082"/>
      <c r="G14" s="1083"/>
      <c r="H14" s="1083"/>
      <c r="I14" s="1084"/>
      <c r="J14" s="1085"/>
      <c r="K14" s="787">
        <f t="shared" si="0"/>
        <v>0</v>
      </c>
    </row>
    <row r="15" spans="1:11" s="323" customFormat="1" ht="30" customHeight="1">
      <c r="A15" s="775" t="s">
        <v>37</v>
      </c>
      <c r="B15" s="776" t="s">
        <v>684</v>
      </c>
      <c r="C15" s="782" t="s">
        <v>671</v>
      </c>
      <c r="D15" s="1082"/>
      <c r="E15" s="1082"/>
      <c r="F15" s="1082">
        <v>7932</v>
      </c>
      <c r="G15" s="1083"/>
      <c r="H15" s="1083"/>
      <c r="I15" s="1084"/>
      <c r="J15" s="1085"/>
      <c r="K15" s="787">
        <f t="shared" si="0"/>
        <v>7932</v>
      </c>
    </row>
    <row r="16" spans="1:11" s="323" customFormat="1" ht="38.25">
      <c r="A16" s="775" t="s">
        <v>39</v>
      </c>
      <c r="B16" s="776" t="s">
        <v>685</v>
      </c>
      <c r="C16" s="782" t="s">
        <v>672</v>
      </c>
      <c r="D16" s="1082"/>
      <c r="E16" s="1082"/>
      <c r="F16" s="1082"/>
      <c r="G16" s="1083"/>
      <c r="H16" s="1083"/>
      <c r="I16" s="1084"/>
      <c r="J16" s="1085"/>
      <c r="K16" s="787">
        <f t="shared" si="0"/>
        <v>0</v>
      </c>
    </row>
    <row r="17" spans="1:11" s="323" customFormat="1" ht="30" customHeight="1">
      <c r="A17" s="775" t="s">
        <v>41</v>
      </c>
      <c r="B17" s="776" t="s">
        <v>686</v>
      </c>
      <c r="C17" s="782" t="s">
        <v>673</v>
      </c>
      <c r="D17" s="1082"/>
      <c r="E17" s="1082"/>
      <c r="F17" s="1082"/>
      <c r="G17" s="1083"/>
      <c r="H17" s="1083"/>
      <c r="I17" s="1084"/>
      <c r="J17" s="1085"/>
      <c r="K17" s="787">
        <f t="shared" si="0"/>
        <v>0</v>
      </c>
    </row>
    <row r="18" spans="1:11" s="333" customFormat="1" ht="33" customHeight="1">
      <c r="A18" s="330" t="s">
        <v>43</v>
      </c>
      <c r="B18" s="331" t="s">
        <v>406</v>
      </c>
      <c r="C18" s="332"/>
      <c r="D18" s="756">
        <f>SUM(D5:D17)</f>
        <v>69120</v>
      </c>
      <c r="E18" s="756">
        <f aca="true" t="shared" si="1" ref="E18:K18">SUM(E5:E17)</f>
        <v>0</v>
      </c>
      <c r="F18" s="756">
        <f t="shared" si="1"/>
        <v>116614</v>
      </c>
      <c r="G18" s="756">
        <f t="shared" si="1"/>
        <v>31988</v>
      </c>
      <c r="H18" s="756">
        <f t="shared" si="1"/>
        <v>0</v>
      </c>
      <c r="I18" s="756">
        <f t="shared" si="1"/>
        <v>0</v>
      </c>
      <c r="J18" s="791">
        <f t="shared" si="1"/>
        <v>382271</v>
      </c>
      <c r="K18" s="792">
        <f t="shared" si="1"/>
        <v>599993</v>
      </c>
    </row>
    <row r="19" spans="1:9" ht="21" customHeight="1">
      <c r="A19" s="334"/>
      <c r="B19" s="335"/>
      <c r="C19" s="783"/>
      <c r="D19" s="336"/>
      <c r="E19" s="337"/>
      <c r="F19" s="336"/>
      <c r="G19" s="336"/>
      <c r="H19" s="336"/>
      <c r="I19" s="338"/>
    </row>
    <row r="20" spans="1:9" ht="42" customHeight="1">
      <c r="A20" s="334"/>
      <c r="B20" s="339"/>
      <c r="C20" s="784"/>
      <c r="D20" s="341"/>
      <c r="E20" s="337"/>
      <c r="F20" s="337"/>
      <c r="G20" s="336"/>
      <c r="H20" s="336"/>
      <c r="I20" s="336"/>
    </row>
    <row r="21" spans="1:9" ht="42" customHeight="1">
      <c r="A21" s="342"/>
      <c r="B21" s="343"/>
      <c r="C21" s="785"/>
      <c r="D21" s="345"/>
      <c r="E21" s="313"/>
      <c r="F21" s="313"/>
      <c r="G21" s="314"/>
      <c r="H21" s="314"/>
      <c r="I21" s="314"/>
    </row>
    <row r="22" spans="1:9" ht="15">
      <c r="A22" s="310"/>
      <c r="B22" s="311"/>
      <c r="C22" s="779"/>
      <c r="D22" s="312"/>
      <c r="E22" s="312"/>
      <c r="F22" s="312"/>
      <c r="G22" s="312"/>
      <c r="H22" s="312"/>
      <c r="I22" s="312"/>
    </row>
    <row r="23" spans="1:9" s="347" customFormat="1" ht="15">
      <c r="A23" s="310"/>
      <c r="B23" s="311"/>
      <c r="C23" s="779"/>
      <c r="D23" s="312"/>
      <c r="E23" s="313"/>
      <c r="F23" s="346"/>
      <c r="G23" s="346"/>
      <c r="H23" s="346"/>
      <c r="I23" s="346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……/2018.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5.87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231" t="s">
        <v>717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5">
      <c r="A3" s="310"/>
      <c r="B3" s="315"/>
      <c r="C3" s="315"/>
      <c r="D3" s="316"/>
      <c r="E3" s="312"/>
      <c r="F3" s="312"/>
      <c r="G3" s="312"/>
      <c r="H3" s="312"/>
      <c r="I3" s="312"/>
      <c r="K3" s="1233" t="s">
        <v>410</v>
      </c>
      <c r="L3" s="1233"/>
      <c r="M3" s="1233"/>
    </row>
    <row r="4" spans="1:13" s="323" customFormat="1" ht="75.75" customHeight="1">
      <c r="A4" s="317" t="s">
        <v>405</v>
      </c>
      <c r="B4" s="318" t="s">
        <v>443</v>
      </c>
      <c r="C4" s="318" t="s">
        <v>444</v>
      </c>
      <c r="D4" s="318" t="s">
        <v>450</v>
      </c>
      <c r="E4" s="318" t="s">
        <v>204</v>
      </c>
      <c r="F4" s="318" t="s">
        <v>451</v>
      </c>
      <c r="G4" s="319" t="s">
        <v>208</v>
      </c>
      <c r="H4" s="319" t="s">
        <v>452</v>
      </c>
      <c r="I4" s="319" t="s">
        <v>229</v>
      </c>
      <c r="J4" s="321" t="s">
        <v>231</v>
      </c>
      <c r="K4" s="350" t="s">
        <v>233</v>
      </c>
      <c r="L4" s="321" t="s">
        <v>453</v>
      </c>
      <c r="M4" s="351" t="s">
        <v>454</v>
      </c>
    </row>
    <row r="5" spans="1:13" s="323" customFormat="1" ht="30" customHeight="1">
      <c r="A5" s="775" t="s">
        <v>8</v>
      </c>
      <c r="B5" s="776" t="s">
        <v>674</v>
      </c>
      <c r="C5" s="782" t="s">
        <v>662</v>
      </c>
      <c r="D5" s="776">
        <v>13381</v>
      </c>
      <c r="E5" s="776">
        <v>2698</v>
      </c>
      <c r="F5" s="776"/>
      <c r="G5" s="777"/>
      <c r="H5" s="777"/>
      <c r="I5" s="778"/>
      <c r="J5" s="778"/>
      <c r="K5" s="778"/>
      <c r="L5" s="788"/>
      <c r="M5" s="789">
        <f>SUM(D5:L5)</f>
        <v>16079</v>
      </c>
    </row>
    <row r="6" spans="1:13" s="323" customFormat="1" ht="30" customHeight="1">
      <c r="A6" s="775" t="s">
        <v>11</v>
      </c>
      <c r="B6" s="776" t="s">
        <v>675</v>
      </c>
      <c r="C6" s="782" t="s">
        <v>663</v>
      </c>
      <c r="D6" s="776"/>
      <c r="E6" s="776"/>
      <c r="F6" s="776"/>
      <c r="G6" s="777"/>
      <c r="H6" s="777"/>
      <c r="I6" s="778"/>
      <c r="J6" s="778"/>
      <c r="K6" s="778"/>
      <c r="L6" s="788"/>
      <c r="M6" s="787">
        <f>SUM(D6:L6)</f>
        <v>0</v>
      </c>
    </row>
    <row r="7" spans="1:13" s="323" customFormat="1" ht="30" customHeight="1">
      <c r="A7" s="775" t="s">
        <v>14</v>
      </c>
      <c r="B7" s="776" t="s">
        <v>676</v>
      </c>
      <c r="C7" s="782" t="s">
        <v>664</v>
      </c>
      <c r="D7" s="776"/>
      <c r="E7" s="776"/>
      <c r="F7" s="776">
        <v>64</v>
      </c>
      <c r="G7" s="777"/>
      <c r="H7" s="777"/>
      <c r="I7" s="778"/>
      <c r="J7" s="778"/>
      <c r="K7" s="778"/>
      <c r="L7" s="788"/>
      <c r="M7" s="787">
        <f aca="true" t="shared" si="0" ref="M7:M17">SUM(D7:L7)</f>
        <v>64</v>
      </c>
    </row>
    <row r="8" spans="1:13" s="323" customFormat="1" ht="38.25">
      <c r="A8" s="775" t="s">
        <v>17</v>
      </c>
      <c r="B8" s="776" t="s">
        <v>677</v>
      </c>
      <c r="C8" s="782" t="s">
        <v>665</v>
      </c>
      <c r="D8" s="776"/>
      <c r="E8" s="776"/>
      <c r="F8" s="776">
        <v>381</v>
      </c>
      <c r="G8" s="777"/>
      <c r="H8" s="777"/>
      <c r="I8" s="778"/>
      <c r="J8" s="778"/>
      <c r="K8" s="778"/>
      <c r="L8" s="788"/>
      <c r="M8" s="787">
        <f t="shared" si="0"/>
        <v>381</v>
      </c>
    </row>
    <row r="9" spans="1:13" s="323" customFormat="1" ht="38.25">
      <c r="A9" s="775" t="s">
        <v>20</v>
      </c>
      <c r="B9" s="776" t="s">
        <v>678</v>
      </c>
      <c r="C9" s="782" t="s">
        <v>666</v>
      </c>
      <c r="D9" s="776"/>
      <c r="E9" s="776"/>
      <c r="F9" s="776">
        <v>10000</v>
      </c>
      <c r="G9" s="777"/>
      <c r="H9" s="777"/>
      <c r="I9" s="778"/>
      <c r="J9" s="778"/>
      <c r="K9" s="778"/>
      <c r="L9" s="788">
        <v>48665</v>
      </c>
      <c r="M9" s="787">
        <f t="shared" si="0"/>
        <v>58665</v>
      </c>
    </row>
    <row r="10" spans="1:13" s="323" customFormat="1" ht="30" customHeight="1">
      <c r="A10" s="775" t="s">
        <v>23</v>
      </c>
      <c r="B10" s="776" t="s">
        <v>679</v>
      </c>
      <c r="C10" s="782" t="s">
        <v>667</v>
      </c>
      <c r="D10" s="776"/>
      <c r="E10" s="776">
        <v>1961</v>
      </c>
      <c r="F10" s="776">
        <v>1474</v>
      </c>
      <c r="G10" s="777"/>
      <c r="H10" s="777"/>
      <c r="I10" s="778"/>
      <c r="J10" s="778"/>
      <c r="K10" s="778"/>
      <c r="L10" s="788"/>
      <c r="M10" s="787">
        <f t="shared" si="0"/>
        <v>3435</v>
      </c>
    </row>
    <row r="11" spans="1:13" s="323" customFormat="1" ht="30" customHeight="1">
      <c r="A11" s="775" t="s">
        <v>26</v>
      </c>
      <c r="B11" s="776" t="s">
        <v>680</v>
      </c>
      <c r="C11" s="782" t="s">
        <v>668</v>
      </c>
      <c r="D11" s="776"/>
      <c r="E11" s="776"/>
      <c r="F11" s="776">
        <v>5000</v>
      </c>
      <c r="G11" s="777"/>
      <c r="H11" s="777"/>
      <c r="I11" s="778"/>
      <c r="J11" s="778"/>
      <c r="K11" s="778"/>
      <c r="L11" s="788"/>
      <c r="M11" s="787">
        <f t="shared" si="0"/>
        <v>5000</v>
      </c>
    </row>
    <row r="12" spans="1:13" s="323" customFormat="1" ht="30" customHeight="1">
      <c r="A12" s="775" t="s">
        <v>29</v>
      </c>
      <c r="B12" s="776" t="s">
        <v>681</v>
      </c>
      <c r="C12" s="782" t="s">
        <v>669</v>
      </c>
      <c r="D12" s="776">
        <v>16761</v>
      </c>
      <c r="E12" s="776">
        <v>546</v>
      </c>
      <c r="F12" s="776">
        <v>135075</v>
      </c>
      <c r="G12" s="777"/>
      <c r="H12" s="777">
        <v>203839</v>
      </c>
      <c r="I12" s="778">
        <v>23385</v>
      </c>
      <c r="J12" s="778">
        <v>100334</v>
      </c>
      <c r="K12" s="778"/>
      <c r="L12" s="788"/>
      <c r="M12" s="787">
        <f t="shared" si="0"/>
        <v>479940</v>
      </c>
    </row>
    <row r="13" spans="1:13" s="323" customFormat="1" ht="30" customHeight="1">
      <c r="A13" s="775" t="s">
        <v>32</v>
      </c>
      <c r="B13" s="776" t="s">
        <v>682</v>
      </c>
      <c r="C13" s="782" t="s">
        <v>670</v>
      </c>
      <c r="D13" s="776">
        <v>4721</v>
      </c>
      <c r="E13" s="776">
        <v>511</v>
      </c>
      <c r="F13" s="776">
        <v>12220</v>
      </c>
      <c r="G13" s="777"/>
      <c r="H13" s="777"/>
      <c r="I13" s="778"/>
      <c r="J13" s="778"/>
      <c r="K13" s="778"/>
      <c r="L13" s="788"/>
      <c r="M13" s="787">
        <f t="shared" si="0"/>
        <v>17452</v>
      </c>
    </row>
    <row r="14" spans="1:13" s="323" customFormat="1" ht="30" customHeight="1">
      <c r="A14" s="775" t="s">
        <v>35</v>
      </c>
      <c r="B14" s="776" t="s">
        <v>683</v>
      </c>
      <c r="C14" s="782" t="s">
        <v>656</v>
      </c>
      <c r="D14" s="776"/>
      <c r="E14" s="776"/>
      <c r="F14" s="776"/>
      <c r="G14" s="777"/>
      <c r="H14" s="777"/>
      <c r="I14" s="778"/>
      <c r="J14" s="778"/>
      <c r="K14" s="778"/>
      <c r="L14" s="788"/>
      <c r="M14" s="787">
        <f t="shared" si="0"/>
        <v>0</v>
      </c>
    </row>
    <row r="15" spans="1:13" s="323" customFormat="1" ht="30" customHeight="1">
      <c r="A15" s="775" t="s">
        <v>37</v>
      </c>
      <c r="B15" s="776" t="s">
        <v>684</v>
      </c>
      <c r="C15" s="782" t="s">
        <v>671</v>
      </c>
      <c r="D15" s="776"/>
      <c r="E15" s="776"/>
      <c r="F15" s="776">
        <v>4908</v>
      </c>
      <c r="G15" s="777"/>
      <c r="H15" s="777"/>
      <c r="I15" s="778"/>
      <c r="J15" s="778"/>
      <c r="K15" s="778"/>
      <c r="L15" s="788"/>
      <c r="M15" s="787">
        <f t="shared" si="0"/>
        <v>4908</v>
      </c>
    </row>
    <row r="16" spans="1:13" s="323" customFormat="1" ht="38.25">
      <c r="A16" s="775" t="s">
        <v>39</v>
      </c>
      <c r="B16" s="776" t="s">
        <v>685</v>
      </c>
      <c r="C16" s="782" t="s">
        <v>672</v>
      </c>
      <c r="D16" s="776">
        <v>4679</v>
      </c>
      <c r="E16" s="776">
        <v>382</v>
      </c>
      <c r="F16" s="776">
        <v>2992</v>
      </c>
      <c r="G16" s="777"/>
      <c r="H16" s="777"/>
      <c r="I16" s="778"/>
      <c r="J16" s="778"/>
      <c r="K16" s="778"/>
      <c r="L16" s="788"/>
      <c r="M16" s="787">
        <f t="shared" si="0"/>
        <v>8053</v>
      </c>
    </row>
    <row r="17" spans="1:13" s="323" customFormat="1" ht="30" customHeight="1">
      <c r="A17" s="775" t="s">
        <v>41</v>
      </c>
      <c r="B17" s="776" t="s">
        <v>686</v>
      </c>
      <c r="C17" s="782" t="s">
        <v>673</v>
      </c>
      <c r="D17" s="776"/>
      <c r="E17" s="776"/>
      <c r="F17" s="776">
        <v>0</v>
      </c>
      <c r="G17" s="777">
        <v>6016</v>
      </c>
      <c r="H17" s="777"/>
      <c r="I17" s="778"/>
      <c r="J17" s="778"/>
      <c r="K17" s="778"/>
      <c r="L17" s="788"/>
      <c r="M17" s="787">
        <f t="shared" si="0"/>
        <v>6016</v>
      </c>
    </row>
    <row r="18" spans="1:13" s="333" customFormat="1" ht="33" customHeight="1">
      <c r="A18" s="330" t="s">
        <v>43</v>
      </c>
      <c r="B18" s="331" t="s">
        <v>406</v>
      </c>
      <c r="C18" s="332"/>
      <c r="D18" s="756">
        <f>SUM(D5:D17)</f>
        <v>39542</v>
      </c>
      <c r="E18" s="756">
        <f aca="true" t="shared" si="1" ref="E18:L18">SUM(E5:E17)</f>
        <v>6098</v>
      </c>
      <c r="F18" s="756">
        <f t="shared" si="1"/>
        <v>172114</v>
      </c>
      <c r="G18" s="756">
        <f t="shared" si="1"/>
        <v>6016</v>
      </c>
      <c r="H18" s="756">
        <f t="shared" si="1"/>
        <v>203839</v>
      </c>
      <c r="I18" s="756">
        <f t="shared" si="1"/>
        <v>23385</v>
      </c>
      <c r="J18" s="756">
        <f t="shared" si="1"/>
        <v>100334</v>
      </c>
      <c r="K18" s="756">
        <f t="shared" si="1"/>
        <v>0</v>
      </c>
      <c r="L18" s="791">
        <f t="shared" si="1"/>
        <v>48665</v>
      </c>
      <c r="M18" s="351">
        <f>SUM(M5:M17)</f>
        <v>599993</v>
      </c>
    </row>
    <row r="19" spans="1:9" ht="21" customHeight="1">
      <c r="A19" s="334"/>
      <c r="B19" s="335"/>
      <c r="C19" s="335"/>
      <c r="D19" s="336"/>
      <c r="E19" s="337"/>
      <c r="F19" s="336"/>
      <c r="G19" s="336"/>
      <c r="H19" s="336"/>
      <c r="I19" s="338"/>
    </row>
    <row r="20" spans="1:9" ht="42" customHeight="1">
      <c r="A20" s="334"/>
      <c r="B20" s="339"/>
      <c r="C20" s="340"/>
      <c r="D20" s="341"/>
      <c r="E20" s="337"/>
      <c r="F20" s="337"/>
      <c r="G20" s="336"/>
      <c r="H20" s="336"/>
      <c r="I20" s="336"/>
    </row>
    <row r="21" spans="1:9" ht="42" customHeight="1">
      <c r="A21" s="342"/>
      <c r="B21" s="343"/>
      <c r="C21" s="344"/>
      <c r="D21" s="345"/>
      <c r="E21" s="313"/>
      <c r="F21" s="313"/>
      <c r="G21" s="314"/>
      <c r="H21" s="314"/>
      <c r="I21" s="314"/>
    </row>
    <row r="22" spans="1:9" ht="15">
      <c r="A22" s="310"/>
      <c r="B22" s="311"/>
      <c r="C22" s="311"/>
      <c r="D22" s="312"/>
      <c r="E22" s="312"/>
      <c r="F22" s="312"/>
      <c r="G22" s="312"/>
      <c r="H22" s="312"/>
      <c r="I22" s="312"/>
    </row>
    <row r="23" spans="1:9" s="347" customFormat="1" ht="15">
      <c r="A23" s="310"/>
      <c r="B23" s="311"/>
      <c r="C23" s="311"/>
      <c r="D23" s="312"/>
      <c r="E23" s="313"/>
      <c r="F23" s="346"/>
      <c r="G23" s="346"/>
      <c r="H23" s="346"/>
      <c r="I23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……/2018.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5"/>
  <sheetViews>
    <sheetView zoomScale="87" zoomScaleNormal="87" zoomScaleSheetLayoutView="100" zoomScalePageLayoutView="0" workbookViewId="0" topLeftCell="A28">
      <selection activeCell="I47" sqref="I47"/>
    </sheetView>
  </sheetViews>
  <sheetFormatPr defaultColWidth="9.00390625" defaultRowHeight="12.75"/>
  <cols>
    <col min="1" max="1" width="6.875" style="375" customWidth="1"/>
    <col min="2" max="2" width="60.125" style="376" customWidth="1"/>
    <col min="3" max="3" width="8.125" style="376" customWidth="1"/>
    <col min="4" max="11" width="14.50390625" style="357" customWidth="1"/>
    <col min="12" max="16384" width="9.375" style="357" customWidth="1"/>
  </cols>
  <sheetData>
    <row r="1" spans="1:11" s="352" customFormat="1" ht="55.5" customHeight="1">
      <c r="A1" s="1234" t="s">
        <v>718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</row>
    <row r="2" spans="1:11" s="355" customFormat="1" ht="15.75" customHeight="1">
      <c r="A2" s="353"/>
      <c r="B2" s="353"/>
      <c r="C2" s="354"/>
      <c r="D2" s="354"/>
      <c r="E2" s="354"/>
      <c r="F2" s="354"/>
      <c r="H2" s="354"/>
      <c r="K2" s="354" t="s">
        <v>1</v>
      </c>
    </row>
    <row r="3" spans="1:11" ht="42" customHeight="1">
      <c r="A3" s="863" t="s">
        <v>405</v>
      </c>
      <c r="B3" s="864" t="s">
        <v>458</v>
      </c>
      <c r="C3" s="5" t="s">
        <v>459</v>
      </c>
      <c r="D3" s="5" t="s">
        <v>460</v>
      </c>
      <c r="E3" s="5" t="s">
        <v>461</v>
      </c>
      <c r="F3" s="5" t="s">
        <v>707</v>
      </c>
      <c r="G3" s="27" t="s">
        <v>747</v>
      </c>
      <c r="H3" s="27" t="s">
        <v>752</v>
      </c>
      <c r="I3" s="5" t="s">
        <v>748</v>
      </c>
      <c r="J3" s="27" t="s">
        <v>754</v>
      </c>
      <c r="K3" s="865" t="s">
        <v>756</v>
      </c>
    </row>
    <row r="4" spans="1:11" s="358" customFormat="1" ht="12.75" customHeight="1">
      <c r="A4" s="866" t="s">
        <v>4</v>
      </c>
      <c r="B4" s="867" t="s">
        <v>5</v>
      </c>
      <c r="C4" s="867" t="s">
        <v>6</v>
      </c>
      <c r="D4" s="867" t="s">
        <v>7</v>
      </c>
      <c r="E4" s="867" t="s">
        <v>267</v>
      </c>
      <c r="F4" s="867" t="s">
        <v>462</v>
      </c>
      <c r="G4" s="867" t="s">
        <v>749</v>
      </c>
      <c r="H4" s="867" t="s">
        <v>750</v>
      </c>
      <c r="I4" s="867" t="s">
        <v>751</v>
      </c>
      <c r="J4" s="867" t="s">
        <v>753</v>
      </c>
      <c r="K4" s="868" t="s">
        <v>755</v>
      </c>
    </row>
    <row r="5" spans="1:11" s="358" customFormat="1" ht="15.75" customHeight="1">
      <c r="A5" s="1235" t="s">
        <v>546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7"/>
    </row>
    <row r="6" spans="1:11" s="358" customFormat="1" ht="25.5" customHeight="1">
      <c r="A6" s="870" t="s">
        <v>8</v>
      </c>
      <c r="B6" s="871" t="s">
        <v>463</v>
      </c>
      <c r="C6" s="872" t="s">
        <v>464</v>
      </c>
      <c r="D6" s="873"/>
      <c r="E6" s="873"/>
      <c r="F6" s="873">
        <f>SUM(D6:E6)</f>
        <v>0</v>
      </c>
      <c r="G6" s="874"/>
      <c r="H6" s="874"/>
      <c r="I6" s="874"/>
      <c r="J6" s="875"/>
      <c r="K6" s="876"/>
    </row>
    <row r="7" spans="1:11" s="358" customFormat="1" ht="25.5" customHeight="1">
      <c r="A7" s="877" t="s">
        <v>11</v>
      </c>
      <c r="B7" s="878" t="s">
        <v>465</v>
      </c>
      <c r="C7" s="879" t="s">
        <v>466</v>
      </c>
      <c r="D7" s="880"/>
      <c r="E7" s="880"/>
      <c r="F7" s="880">
        <f>SUM(D7:E7)</f>
        <v>0</v>
      </c>
      <c r="G7" s="881"/>
      <c r="H7" s="881"/>
      <c r="I7" s="881"/>
      <c r="J7" s="882"/>
      <c r="K7" s="883"/>
    </row>
    <row r="8" spans="1:11" s="358" customFormat="1" ht="25.5" customHeight="1">
      <c r="A8" s="877" t="s">
        <v>14</v>
      </c>
      <c r="B8" s="878" t="s">
        <v>467</v>
      </c>
      <c r="C8" s="884" t="s">
        <v>468</v>
      </c>
      <c r="D8" s="880"/>
      <c r="E8" s="880"/>
      <c r="F8" s="880">
        <f>SUM(D8:E8)</f>
        <v>0</v>
      </c>
      <c r="G8" s="881"/>
      <c r="H8" s="881"/>
      <c r="I8" s="881"/>
      <c r="J8" s="882"/>
      <c r="K8" s="883"/>
    </row>
    <row r="9" spans="1:11" s="358" customFormat="1" ht="25.5" customHeight="1">
      <c r="A9" s="940" t="s">
        <v>17</v>
      </c>
      <c r="B9" s="954" t="s">
        <v>469</v>
      </c>
      <c r="C9" s="971" t="s">
        <v>470</v>
      </c>
      <c r="D9" s="972"/>
      <c r="E9" s="972"/>
      <c r="F9" s="972">
        <f>SUM(D9:E9)</f>
        <v>0</v>
      </c>
      <c r="G9" s="957"/>
      <c r="H9" s="957"/>
      <c r="I9" s="957"/>
      <c r="J9" s="958"/>
      <c r="K9" s="959"/>
    </row>
    <row r="10" spans="1:11" s="358" customFormat="1" ht="30" customHeight="1">
      <c r="A10" s="901" t="s">
        <v>20</v>
      </c>
      <c r="B10" s="979" t="s">
        <v>471</v>
      </c>
      <c r="C10" s="980" t="s">
        <v>34</v>
      </c>
      <c r="D10" s="967">
        <f>SUM(D6:D9)</f>
        <v>0</v>
      </c>
      <c r="E10" s="967">
        <f>SUM(E6:E9)</f>
        <v>0</v>
      </c>
      <c r="F10" s="967">
        <f>SUM(F6:F9)</f>
        <v>0</v>
      </c>
      <c r="G10" s="967">
        <f>SUM(G6:G9)</f>
        <v>0</v>
      </c>
      <c r="H10" s="967"/>
      <c r="I10" s="967">
        <f>SUM(I6:I9)</f>
        <v>0</v>
      </c>
      <c r="J10" s="969"/>
      <c r="K10" s="970"/>
    </row>
    <row r="11" spans="1:11" s="358" customFormat="1" ht="25.5" customHeight="1">
      <c r="A11" s="960" t="s">
        <v>23</v>
      </c>
      <c r="B11" s="973" t="s">
        <v>472</v>
      </c>
      <c r="C11" s="974" t="s">
        <v>473</v>
      </c>
      <c r="D11" s="975"/>
      <c r="E11" s="975"/>
      <c r="F11" s="975">
        <f>SUM(D11:E11)</f>
        <v>0</v>
      </c>
      <c r="G11" s="976"/>
      <c r="H11" s="976"/>
      <c r="I11" s="976"/>
      <c r="J11" s="977"/>
      <c r="K11" s="978"/>
    </row>
    <row r="12" spans="1:11" s="358" customFormat="1" ht="25.5" customHeight="1">
      <c r="A12" s="877" t="s">
        <v>26</v>
      </c>
      <c r="B12" s="878" t="s">
        <v>474</v>
      </c>
      <c r="C12" s="879" t="s">
        <v>475</v>
      </c>
      <c r="D12" s="885"/>
      <c r="E12" s="885"/>
      <c r="F12" s="885"/>
      <c r="G12" s="885"/>
      <c r="H12" s="885"/>
      <c r="I12" s="885"/>
      <c r="J12" s="882"/>
      <c r="K12" s="883"/>
    </row>
    <row r="13" spans="1:11" s="358" customFormat="1" ht="25.5" customHeight="1">
      <c r="A13" s="877" t="s">
        <v>29</v>
      </c>
      <c r="B13" s="878" t="s">
        <v>476</v>
      </c>
      <c r="C13" s="879" t="s">
        <v>477</v>
      </c>
      <c r="D13" s="885"/>
      <c r="E13" s="885"/>
      <c r="F13" s="885">
        <f>SUM(D13:E13)</f>
        <v>0</v>
      </c>
      <c r="G13" s="881"/>
      <c r="H13" s="881"/>
      <c r="I13" s="881"/>
      <c r="J13" s="882"/>
      <c r="K13" s="883"/>
    </row>
    <row r="14" spans="1:11" s="358" customFormat="1" ht="25.5" customHeight="1">
      <c r="A14" s="940" t="s">
        <v>32</v>
      </c>
      <c r="B14" s="954" t="s">
        <v>478</v>
      </c>
      <c r="C14" s="955" t="s">
        <v>479</v>
      </c>
      <c r="D14" s="956"/>
      <c r="E14" s="956"/>
      <c r="F14" s="956">
        <f>SUM(D13:E13)</f>
        <v>0</v>
      </c>
      <c r="G14" s="957"/>
      <c r="H14" s="957"/>
      <c r="I14" s="957"/>
      <c r="J14" s="958"/>
      <c r="K14" s="959"/>
    </row>
    <row r="15" spans="1:11" s="358" customFormat="1" ht="18" customHeight="1">
      <c r="A15" s="901" t="s">
        <v>35</v>
      </c>
      <c r="B15" s="966" t="s">
        <v>445</v>
      </c>
      <c r="C15" s="869" t="s">
        <v>57</v>
      </c>
      <c r="D15" s="967">
        <f>SUM(D11:D14)</f>
        <v>0</v>
      </c>
      <c r="E15" s="967">
        <f>SUM(E11:E14)</f>
        <v>0</v>
      </c>
      <c r="F15" s="967">
        <f>SUM(F11:F14)</f>
        <v>0</v>
      </c>
      <c r="G15" s="968"/>
      <c r="H15" s="968"/>
      <c r="I15" s="968"/>
      <c r="J15" s="969"/>
      <c r="K15" s="970"/>
    </row>
    <row r="16" spans="1:11" s="359" customFormat="1" ht="15.75" customHeight="1">
      <c r="A16" s="960" t="s">
        <v>37</v>
      </c>
      <c r="B16" s="961" t="s">
        <v>109</v>
      </c>
      <c r="C16" s="962" t="s">
        <v>110</v>
      </c>
      <c r="D16" s="963"/>
      <c r="E16" s="963"/>
      <c r="F16" s="963">
        <f>SUM(D16:E16)</f>
        <v>0</v>
      </c>
      <c r="G16" s="964"/>
      <c r="H16" s="964"/>
      <c r="I16" s="964"/>
      <c r="J16" s="965"/>
      <c r="K16" s="910"/>
    </row>
    <row r="17" spans="1:11" s="359" customFormat="1" ht="15.75" customHeight="1">
      <c r="A17" s="877" t="s">
        <v>39</v>
      </c>
      <c r="B17" s="886" t="s">
        <v>112</v>
      </c>
      <c r="C17" s="887" t="s">
        <v>113</v>
      </c>
      <c r="D17" s="888"/>
      <c r="E17" s="888"/>
      <c r="F17" s="888">
        <f>SUM(D17:E17)</f>
        <v>0</v>
      </c>
      <c r="G17" s="889"/>
      <c r="H17" s="889"/>
      <c r="I17" s="889"/>
      <c r="J17" s="890"/>
      <c r="K17" s="891"/>
    </row>
    <row r="18" spans="1:11" s="359" customFormat="1" ht="15.75" customHeight="1">
      <c r="A18" s="877" t="s">
        <v>41</v>
      </c>
      <c r="B18" s="886" t="s">
        <v>480</v>
      </c>
      <c r="C18" s="887" t="s">
        <v>116</v>
      </c>
      <c r="D18" s="888">
        <f>SUM(D19:D20)</f>
        <v>0</v>
      </c>
      <c r="E18" s="888">
        <f>SUM(E19:E20)</f>
        <v>0</v>
      </c>
      <c r="F18" s="888">
        <f>SUM(F19:F20)</f>
        <v>0</v>
      </c>
      <c r="G18" s="888">
        <f>SUM(G19:G20)</f>
        <v>0</v>
      </c>
      <c r="H18" s="888"/>
      <c r="I18" s="888">
        <f>SUM(I19:I20)</f>
        <v>0</v>
      </c>
      <c r="J18" s="890"/>
      <c r="K18" s="891"/>
    </row>
    <row r="19" spans="1:11" s="359" customFormat="1" ht="15.75" customHeight="1">
      <c r="A19" s="877" t="s">
        <v>43</v>
      </c>
      <c r="B19" s="892" t="s">
        <v>481</v>
      </c>
      <c r="C19" s="893" t="s">
        <v>482</v>
      </c>
      <c r="D19" s="894"/>
      <c r="E19" s="894"/>
      <c r="F19" s="894">
        <f>SUM(D19:E19)</f>
        <v>0</v>
      </c>
      <c r="G19" s="889"/>
      <c r="H19" s="889"/>
      <c r="I19" s="889"/>
      <c r="J19" s="890"/>
      <c r="K19" s="891"/>
    </row>
    <row r="20" spans="1:11" s="360" customFormat="1" ht="15.75" customHeight="1">
      <c r="A20" s="877" t="s">
        <v>45</v>
      </c>
      <c r="B20" s="892" t="s">
        <v>483</v>
      </c>
      <c r="C20" s="893" t="s">
        <v>484</v>
      </c>
      <c r="D20" s="894"/>
      <c r="E20" s="894"/>
      <c r="F20" s="894">
        <f>SUM(D20:E20)</f>
        <v>0</v>
      </c>
      <c r="G20" s="895"/>
      <c r="H20" s="895"/>
      <c r="I20" s="895"/>
      <c r="J20" s="896"/>
      <c r="K20" s="897"/>
    </row>
    <row r="21" spans="1:11" s="360" customFormat="1" ht="15.75" customHeight="1">
      <c r="A21" s="877" t="s">
        <v>47</v>
      </c>
      <c r="B21" s="898" t="s">
        <v>118</v>
      </c>
      <c r="C21" s="887" t="s">
        <v>119</v>
      </c>
      <c r="D21" s="894"/>
      <c r="E21" s="894"/>
      <c r="F21" s="894">
        <f>SUM(D21:E21)</f>
        <v>0</v>
      </c>
      <c r="G21" s="895"/>
      <c r="H21" s="895"/>
      <c r="I21" s="895"/>
      <c r="J21" s="896"/>
      <c r="K21" s="897"/>
    </row>
    <row r="22" spans="1:11" s="359" customFormat="1" ht="15.75" customHeight="1">
      <c r="A22" s="877" t="s">
        <v>49</v>
      </c>
      <c r="B22" s="886" t="s">
        <v>121</v>
      </c>
      <c r="C22" s="887" t="s">
        <v>122</v>
      </c>
      <c r="D22" s="888">
        <v>200000</v>
      </c>
      <c r="E22" s="888"/>
      <c r="F22" s="894">
        <f>SUM(D22:E22)</f>
        <v>200000</v>
      </c>
      <c r="G22" s="889"/>
      <c r="H22" s="889"/>
      <c r="I22" s="899">
        <v>200000</v>
      </c>
      <c r="J22" s="890">
        <v>147600</v>
      </c>
      <c r="K22" s="891">
        <f>J22/I22</f>
        <v>0.738</v>
      </c>
    </row>
    <row r="23" spans="1:11" s="359" customFormat="1" ht="15.75" customHeight="1">
      <c r="A23" s="877" t="s">
        <v>52</v>
      </c>
      <c r="B23" s="886" t="s">
        <v>485</v>
      </c>
      <c r="C23" s="887" t="s">
        <v>125</v>
      </c>
      <c r="D23" s="888">
        <v>20000</v>
      </c>
      <c r="E23" s="888"/>
      <c r="F23" s="894">
        <f aca="true" t="shared" si="0" ref="F23:F28">SUM(D23:E23)</f>
        <v>20000</v>
      </c>
      <c r="G23" s="889"/>
      <c r="H23" s="889"/>
      <c r="I23" s="899">
        <v>20000</v>
      </c>
      <c r="J23" s="890"/>
      <c r="K23" s="891">
        <f>J23/I23</f>
        <v>0</v>
      </c>
    </row>
    <row r="24" spans="1:11" s="360" customFormat="1" ht="15.75" customHeight="1">
      <c r="A24" s="877" t="s">
        <v>55</v>
      </c>
      <c r="B24" s="886" t="s">
        <v>486</v>
      </c>
      <c r="C24" s="887" t="s">
        <v>128</v>
      </c>
      <c r="D24" s="888"/>
      <c r="E24" s="888"/>
      <c r="F24" s="894">
        <f t="shared" si="0"/>
        <v>0</v>
      </c>
      <c r="G24" s="895"/>
      <c r="H24" s="895"/>
      <c r="I24" s="896"/>
      <c r="J24" s="896"/>
      <c r="K24" s="891"/>
    </row>
    <row r="25" spans="1:11" s="360" customFormat="1" ht="15.75" customHeight="1">
      <c r="A25" s="877" t="s">
        <v>58</v>
      </c>
      <c r="B25" s="900" t="s">
        <v>130</v>
      </c>
      <c r="C25" s="887" t="s">
        <v>131</v>
      </c>
      <c r="D25" s="888"/>
      <c r="E25" s="888"/>
      <c r="F25" s="894">
        <f t="shared" si="0"/>
        <v>0</v>
      </c>
      <c r="G25" s="895"/>
      <c r="H25" s="895"/>
      <c r="I25" s="896"/>
      <c r="J25" s="896"/>
      <c r="K25" s="891"/>
    </row>
    <row r="26" spans="1:11" s="360" customFormat="1" ht="15.75" customHeight="1">
      <c r="A26" s="877" t="s">
        <v>60</v>
      </c>
      <c r="B26" s="886" t="s">
        <v>487</v>
      </c>
      <c r="C26" s="887" t="s">
        <v>134</v>
      </c>
      <c r="D26" s="888"/>
      <c r="E26" s="888"/>
      <c r="F26" s="894">
        <f t="shared" si="0"/>
        <v>0</v>
      </c>
      <c r="G26" s="895"/>
      <c r="H26" s="895"/>
      <c r="I26" s="896"/>
      <c r="J26" s="896"/>
      <c r="K26" s="891"/>
    </row>
    <row r="27" spans="1:11" s="360" customFormat="1" ht="15.75" customHeight="1">
      <c r="A27" s="877" t="s">
        <v>62</v>
      </c>
      <c r="B27" s="886" t="s">
        <v>488</v>
      </c>
      <c r="C27" s="887" t="s">
        <v>137</v>
      </c>
      <c r="D27" s="888"/>
      <c r="E27" s="888"/>
      <c r="F27" s="894">
        <f t="shared" si="0"/>
        <v>0</v>
      </c>
      <c r="G27" s="895"/>
      <c r="H27" s="895"/>
      <c r="I27" s="896"/>
      <c r="J27" s="896"/>
      <c r="K27" s="891"/>
    </row>
    <row r="28" spans="1:11" s="360" customFormat="1" ht="15.75" customHeight="1">
      <c r="A28" s="940" t="s">
        <v>64</v>
      </c>
      <c r="B28" s="941" t="s">
        <v>139</v>
      </c>
      <c r="C28" s="942" t="s">
        <v>140</v>
      </c>
      <c r="D28" s="943"/>
      <c r="E28" s="943"/>
      <c r="F28" s="944">
        <f t="shared" si="0"/>
        <v>0</v>
      </c>
      <c r="G28" s="945"/>
      <c r="H28" s="1088">
        <v>2692945</v>
      </c>
      <c r="I28" s="946">
        <v>2692945</v>
      </c>
      <c r="J28" s="946">
        <v>4089</v>
      </c>
      <c r="K28" s="923">
        <f>J28/I28</f>
        <v>0.0015184119987597222</v>
      </c>
    </row>
    <row r="29" spans="1:11" s="360" customFormat="1" ht="18" customHeight="1">
      <c r="A29" s="901" t="s">
        <v>66</v>
      </c>
      <c r="B29" s="26" t="s">
        <v>489</v>
      </c>
      <c r="C29" s="902" t="s">
        <v>143</v>
      </c>
      <c r="D29" s="903">
        <f>SUM(D16+D17+D18+D21+D22+D23+D24+D25+D26+D27+D28)</f>
        <v>220000</v>
      </c>
      <c r="E29" s="903">
        <f aca="true" t="shared" si="1" ref="E29:J29">SUM(E16+E17+E18+E21+E22+E23+E24+E25+E26+E27+E28)</f>
        <v>0</v>
      </c>
      <c r="F29" s="903">
        <f t="shared" si="1"/>
        <v>220000</v>
      </c>
      <c r="G29" s="903">
        <f t="shared" si="1"/>
        <v>0</v>
      </c>
      <c r="H29" s="903">
        <f t="shared" si="1"/>
        <v>2692945</v>
      </c>
      <c r="I29" s="903">
        <f t="shared" si="1"/>
        <v>2912945</v>
      </c>
      <c r="J29" s="904">
        <f t="shared" si="1"/>
        <v>151689</v>
      </c>
      <c r="K29" s="905">
        <f>J29/I29</f>
        <v>0.052074103699177296</v>
      </c>
    </row>
    <row r="30" spans="1:11" s="361" customFormat="1" ht="18" customHeight="1">
      <c r="A30" s="901" t="s">
        <v>68</v>
      </c>
      <c r="B30" s="26" t="s">
        <v>447</v>
      </c>
      <c r="C30" s="902" t="s">
        <v>161</v>
      </c>
      <c r="D30" s="903"/>
      <c r="E30" s="903"/>
      <c r="F30" s="903">
        <f>SUM(D30:E30)</f>
        <v>0</v>
      </c>
      <c r="G30" s="947"/>
      <c r="H30" s="947"/>
      <c r="I30" s="947"/>
      <c r="J30" s="948"/>
      <c r="K30" s="949"/>
    </row>
    <row r="31" spans="1:11" s="360" customFormat="1" ht="18" customHeight="1">
      <c r="A31" s="901" t="s">
        <v>70</v>
      </c>
      <c r="B31" s="26" t="s">
        <v>414</v>
      </c>
      <c r="C31" s="902" t="s">
        <v>170</v>
      </c>
      <c r="D31" s="950"/>
      <c r="E31" s="950"/>
      <c r="F31" s="950">
        <f>SUM(D31:E31)</f>
        <v>0</v>
      </c>
      <c r="G31" s="951"/>
      <c r="H31" s="951"/>
      <c r="I31" s="951"/>
      <c r="J31" s="952"/>
      <c r="K31" s="953"/>
    </row>
    <row r="32" spans="1:11" s="360" customFormat="1" ht="18" customHeight="1">
      <c r="A32" s="901" t="s">
        <v>73</v>
      </c>
      <c r="B32" s="26" t="s">
        <v>448</v>
      </c>
      <c r="C32" s="902" t="s">
        <v>179</v>
      </c>
      <c r="D32" s="950"/>
      <c r="E32" s="950"/>
      <c r="F32" s="950">
        <f>SUM(D32:E32)</f>
        <v>0</v>
      </c>
      <c r="G32" s="951"/>
      <c r="H32" s="951"/>
      <c r="I32" s="951"/>
      <c r="J32" s="952"/>
      <c r="K32" s="953"/>
    </row>
    <row r="33" spans="1:11" s="360" customFormat="1" ht="18" customHeight="1">
      <c r="A33" s="901" t="s">
        <v>76</v>
      </c>
      <c r="B33" s="26" t="s">
        <v>490</v>
      </c>
      <c r="C33" s="902" t="s">
        <v>182</v>
      </c>
      <c r="D33" s="903">
        <f aca="true" t="shared" si="2" ref="D33:J33">D10+D15+D29+D30+D31+D32</f>
        <v>220000</v>
      </c>
      <c r="E33" s="903">
        <f t="shared" si="2"/>
        <v>0</v>
      </c>
      <c r="F33" s="903">
        <f t="shared" si="2"/>
        <v>220000</v>
      </c>
      <c r="G33" s="903">
        <f t="shared" si="2"/>
        <v>0</v>
      </c>
      <c r="H33" s="903">
        <f t="shared" si="2"/>
        <v>2692945</v>
      </c>
      <c r="I33" s="903">
        <f t="shared" si="2"/>
        <v>2912945</v>
      </c>
      <c r="J33" s="904">
        <f t="shared" si="2"/>
        <v>151689</v>
      </c>
      <c r="K33" s="905">
        <f>J33/I33</f>
        <v>0.052074103699177296</v>
      </c>
    </row>
    <row r="34" spans="1:11" s="359" customFormat="1" ht="15.75" customHeight="1">
      <c r="A34" s="877" t="s">
        <v>79</v>
      </c>
      <c r="B34" s="906" t="s">
        <v>491</v>
      </c>
      <c r="C34" s="907" t="s">
        <v>188</v>
      </c>
      <c r="D34" s="908">
        <f>SUM(D35:D36)</f>
        <v>909800</v>
      </c>
      <c r="E34" s="908">
        <f aca="true" t="shared" si="3" ref="E34:J34">SUM(E35:E36)</f>
        <v>0</v>
      </c>
      <c r="F34" s="908">
        <f t="shared" si="3"/>
        <v>909800</v>
      </c>
      <c r="G34" s="908">
        <f t="shared" si="3"/>
        <v>0</v>
      </c>
      <c r="H34" s="909">
        <f t="shared" si="3"/>
        <v>205933</v>
      </c>
      <c r="I34" s="908">
        <f t="shared" si="3"/>
        <v>1115733</v>
      </c>
      <c r="J34" s="909">
        <f t="shared" si="3"/>
        <v>1115733</v>
      </c>
      <c r="K34" s="910"/>
    </row>
    <row r="35" spans="1:11" s="359" customFormat="1" ht="15.75" customHeight="1">
      <c r="A35" s="877" t="s">
        <v>81</v>
      </c>
      <c r="B35" s="911" t="s">
        <v>190</v>
      </c>
      <c r="C35" s="59" t="s">
        <v>191</v>
      </c>
      <c r="D35" s="912">
        <v>909800</v>
      </c>
      <c r="E35" s="912"/>
      <c r="F35" s="912">
        <f>SUM(D35:E35)</f>
        <v>909800</v>
      </c>
      <c r="G35" s="913"/>
      <c r="H35" s="914">
        <v>205933</v>
      </c>
      <c r="I35" s="915">
        <v>1115733</v>
      </c>
      <c r="J35" s="914">
        <v>1115733</v>
      </c>
      <c r="K35" s="891"/>
    </row>
    <row r="36" spans="1:11" s="359" customFormat="1" ht="15.75" customHeight="1">
      <c r="A36" s="877" t="s">
        <v>83</v>
      </c>
      <c r="B36" s="911" t="s">
        <v>193</v>
      </c>
      <c r="C36" s="59" t="s">
        <v>194</v>
      </c>
      <c r="D36" s="912"/>
      <c r="E36" s="912"/>
      <c r="F36" s="912">
        <f>SUM(D36:E36)</f>
        <v>0</v>
      </c>
      <c r="G36" s="913"/>
      <c r="H36" s="914"/>
      <c r="I36" s="915"/>
      <c r="J36" s="914"/>
      <c r="K36" s="891"/>
    </row>
    <row r="37" spans="1:11" s="359" customFormat="1" ht="15.75" customHeight="1">
      <c r="A37" s="877" t="s">
        <v>85</v>
      </c>
      <c r="B37" s="906" t="s">
        <v>492</v>
      </c>
      <c r="C37" s="916" t="s">
        <v>493</v>
      </c>
      <c r="D37" s="908">
        <f aca="true" t="shared" si="4" ref="D37:I37">SUM(D38:D39)</f>
        <v>37886028</v>
      </c>
      <c r="E37" s="908">
        <f t="shared" si="4"/>
        <v>0</v>
      </c>
      <c r="F37" s="908">
        <f t="shared" si="4"/>
        <v>37886028</v>
      </c>
      <c r="G37" s="908">
        <f t="shared" si="4"/>
        <v>0</v>
      </c>
      <c r="H37" s="909">
        <f t="shared" si="4"/>
        <v>10000000</v>
      </c>
      <c r="I37" s="908">
        <f t="shared" si="4"/>
        <v>47886028</v>
      </c>
      <c r="J37" s="909">
        <v>26265568</v>
      </c>
      <c r="K37" s="891">
        <f>J37/I37</f>
        <v>0.548501704923198</v>
      </c>
    </row>
    <row r="38" spans="1:11" s="359" customFormat="1" ht="15.75" customHeight="1">
      <c r="A38" s="877"/>
      <c r="B38" s="917" t="s">
        <v>573</v>
      </c>
      <c r="C38" s="59" t="s">
        <v>493</v>
      </c>
      <c r="D38" s="912">
        <v>22588579</v>
      </c>
      <c r="E38" s="912"/>
      <c r="F38" s="912">
        <f>SUM(D38:E38)</f>
        <v>22588579</v>
      </c>
      <c r="G38" s="913"/>
      <c r="H38" s="914"/>
      <c r="I38" s="915">
        <v>22588579</v>
      </c>
      <c r="J38" s="914"/>
      <c r="K38" s="891"/>
    </row>
    <row r="39" spans="1:11" s="359" customFormat="1" ht="15.75" customHeight="1">
      <c r="A39" s="940"/>
      <c r="B39" s="918" t="s">
        <v>574</v>
      </c>
      <c r="C39" s="61" t="s">
        <v>493</v>
      </c>
      <c r="D39" s="919">
        <v>15297449</v>
      </c>
      <c r="E39" s="919"/>
      <c r="F39" s="919">
        <f>SUM(D39:E39)</f>
        <v>15297449</v>
      </c>
      <c r="G39" s="920"/>
      <c r="H39" s="921">
        <v>10000000</v>
      </c>
      <c r="I39" s="922">
        <v>25297449</v>
      </c>
      <c r="J39" s="921"/>
      <c r="K39" s="923"/>
    </row>
    <row r="40" spans="1:11" s="359" customFormat="1" ht="18" customHeight="1">
      <c r="A40" s="901" t="s">
        <v>88</v>
      </c>
      <c r="B40" s="924" t="s">
        <v>494</v>
      </c>
      <c r="C40" s="925" t="s">
        <v>495</v>
      </c>
      <c r="D40" s="926">
        <f>SUM(D34+D37)</f>
        <v>38795828</v>
      </c>
      <c r="E40" s="926">
        <f aca="true" t="shared" si="5" ref="E40:J40">SUM(E34+E37)</f>
        <v>0</v>
      </c>
      <c r="F40" s="926">
        <f t="shared" si="5"/>
        <v>38795828</v>
      </c>
      <c r="G40" s="926">
        <f t="shared" si="5"/>
        <v>0</v>
      </c>
      <c r="H40" s="926">
        <f t="shared" si="5"/>
        <v>10205933</v>
      </c>
      <c r="I40" s="926">
        <f t="shared" si="5"/>
        <v>49001761</v>
      </c>
      <c r="J40" s="927">
        <f t="shared" si="5"/>
        <v>27381301</v>
      </c>
      <c r="K40" s="928">
        <f>J40/I40</f>
        <v>0.5587819792843771</v>
      </c>
    </row>
    <row r="41" spans="1:11" s="359" customFormat="1" ht="18" customHeight="1">
      <c r="A41" s="901" t="s">
        <v>92</v>
      </c>
      <c r="B41" s="26" t="s">
        <v>496</v>
      </c>
      <c r="C41" s="27" t="s">
        <v>197</v>
      </c>
      <c r="D41" s="929">
        <f>D40</f>
        <v>38795828</v>
      </c>
      <c r="E41" s="929">
        <f aca="true" t="shared" si="6" ref="E41:J41">E40</f>
        <v>0</v>
      </c>
      <c r="F41" s="929">
        <f t="shared" si="6"/>
        <v>38795828</v>
      </c>
      <c r="G41" s="929">
        <f t="shared" si="6"/>
        <v>0</v>
      </c>
      <c r="H41" s="929">
        <f t="shared" si="6"/>
        <v>10205933</v>
      </c>
      <c r="I41" s="929">
        <f t="shared" si="6"/>
        <v>49001761</v>
      </c>
      <c r="J41" s="930">
        <f t="shared" si="6"/>
        <v>27381301</v>
      </c>
      <c r="K41" s="928">
        <f>J41/I41</f>
        <v>0.5587819792843771</v>
      </c>
    </row>
    <row r="42" spans="1:11" s="359" customFormat="1" ht="18" customHeight="1">
      <c r="A42" s="901" t="s">
        <v>95</v>
      </c>
      <c r="B42" s="26" t="s">
        <v>497</v>
      </c>
      <c r="C42" s="902" t="s">
        <v>635</v>
      </c>
      <c r="D42" s="929">
        <f>D33+D41</f>
        <v>39015828</v>
      </c>
      <c r="E42" s="929">
        <f aca="true" t="shared" si="7" ref="E42:J42">E33+E41</f>
        <v>0</v>
      </c>
      <c r="F42" s="929">
        <f t="shared" si="7"/>
        <v>39015828</v>
      </c>
      <c r="G42" s="929">
        <f t="shared" si="7"/>
        <v>0</v>
      </c>
      <c r="H42" s="929">
        <f t="shared" si="7"/>
        <v>12898878</v>
      </c>
      <c r="I42" s="929">
        <f t="shared" si="7"/>
        <v>51914706</v>
      </c>
      <c r="J42" s="930">
        <f t="shared" si="7"/>
        <v>27532990</v>
      </c>
      <c r="K42" s="928">
        <f>J42/I42</f>
        <v>0.5303504945207625</v>
      </c>
    </row>
    <row r="43" spans="1:6" s="359" customFormat="1" ht="15" customHeight="1">
      <c r="A43" s="363"/>
      <c r="B43" s="364"/>
      <c r="C43" s="365"/>
      <c r="D43" s="366"/>
      <c r="E43" s="366"/>
      <c r="F43" s="366"/>
    </row>
    <row r="44" spans="1:11" s="359" customFormat="1" ht="15" customHeight="1">
      <c r="A44" s="1238" t="s">
        <v>498</v>
      </c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</row>
    <row r="45" spans="1:11" s="359" customFormat="1" ht="42" customHeight="1">
      <c r="A45" s="4" t="s">
        <v>405</v>
      </c>
      <c r="B45" s="5" t="s">
        <v>266</v>
      </c>
      <c r="C45" s="981" t="s">
        <v>459</v>
      </c>
      <c r="D45" s="981" t="s">
        <v>460</v>
      </c>
      <c r="E45" s="981" t="s">
        <v>461</v>
      </c>
      <c r="F45" s="981" t="s">
        <v>719</v>
      </c>
      <c r="G45" s="27" t="s">
        <v>747</v>
      </c>
      <c r="H45" s="27" t="s">
        <v>752</v>
      </c>
      <c r="I45" s="5" t="s">
        <v>748</v>
      </c>
      <c r="J45" s="27" t="s">
        <v>754</v>
      </c>
      <c r="K45" s="865" t="s">
        <v>756</v>
      </c>
    </row>
    <row r="46" spans="1:11" s="359" customFormat="1" ht="15" customHeight="1">
      <c r="A46" s="931" t="s">
        <v>4</v>
      </c>
      <c r="B46" s="932" t="s">
        <v>5</v>
      </c>
      <c r="C46" s="932" t="s">
        <v>6</v>
      </c>
      <c r="D46" s="932" t="s">
        <v>7</v>
      </c>
      <c r="E46" s="932" t="s">
        <v>267</v>
      </c>
      <c r="F46" s="932" t="s">
        <v>462</v>
      </c>
      <c r="G46" s="932" t="s">
        <v>749</v>
      </c>
      <c r="H46" s="932" t="s">
        <v>750</v>
      </c>
      <c r="I46" s="932" t="s">
        <v>751</v>
      </c>
      <c r="J46" s="982" t="s">
        <v>753</v>
      </c>
      <c r="K46" s="983" t="s">
        <v>755</v>
      </c>
    </row>
    <row r="47" spans="1:11" s="359" customFormat="1" ht="15.75" customHeight="1">
      <c r="A47" s="7" t="s">
        <v>8</v>
      </c>
      <c r="B47" s="984" t="s">
        <v>202</v>
      </c>
      <c r="C47" s="55" t="s">
        <v>203</v>
      </c>
      <c r="D47" s="501">
        <v>20971822</v>
      </c>
      <c r="E47" s="501"/>
      <c r="F47" s="501">
        <f>SUM(D47:E47)</f>
        <v>20971822</v>
      </c>
      <c r="G47" s="985"/>
      <c r="H47" s="986">
        <v>7000000</v>
      </c>
      <c r="I47" s="986">
        <v>27971822</v>
      </c>
      <c r="J47" s="986">
        <v>15899269</v>
      </c>
      <c r="K47" s="987">
        <f>J47/I47</f>
        <v>0.5684030521858747</v>
      </c>
    </row>
    <row r="48" spans="1:11" s="359" customFormat="1" ht="15.75" customHeight="1">
      <c r="A48" s="11" t="s">
        <v>11</v>
      </c>
      <c r="B48" s="505" t="s">
        <v>204</v>
      </c>
      <c r="C48" s="56" t="s">
        <v>205</v>
      </c>
      <c r="D48" s="506">
        <v>3972506</v>
      </c>
      <c r="E48" s="506"/>
      <c r="F48" s="501">
        <f>SUM(D48:E48)</f>
        <v>3972506</v>
      </c>
      <c r="G48" s="889"/>
      <c r="H48" s="890">
        <v>3000000</v>
      </c>
      <c r="I48" s="890">
        <v>6972506</v>
      </c>
      <c r="J48" s="890">
        <v>2796001</v>
      </c>
      <c r="K48" s="891">
        <f>J48/I48</f>
        <v>0.40100374241341635</v>
      </c>
    </row>
    <row r="49" spans="1:11" s="359" customFormat="1" ht="15.75" customHeight="1">
      <c r="A49" s="11" t="s">
        <v>14</v>
      </c>
      <c r="B49" s="505" t="s">
        <v>206</v>
      </c>
      <c r="C49" s="56" t="s">
        <v>207</v>
      </c>
      <c r="D49" s="506">
        <v>14071500</v>
      </c>
      <c r="E49" s="506"/>
      <c r="F49" s="501">
        <f>SUM(D49:E49)</f>
        <v>14071500</v>
      </c>
      <c r="G49" s="889"/>
      <c r="H49" s="890">
        <v>2898878</v>
      </c>
      <c r="I49" s="890">
        <v>16970378</v>
      </c>
      <c r="J49" s="890">
        <v>8421690</v>
      </c>
      <c r="K49" s="891">
        <f>J49/I49</f>
        <v>0.4962582448075111</v>
      </c>
    </row>
    <row r="50" spans="1:11" s="359" customFormat="1" ht="15.75" customHeight="1">
      <c r="A50" s="11" t="s">
        <v>17</v>
      </c>
      <c r="B50" s="505" t="s">
        <v>208</v>
      </c>
      <c r="C50" s="56" t="s">
        <v>209</v>
      </c>
      <c r="D50" s="506"/>
      <c r="E50" s="506"/>
      <c r="F50" s="501">
        <f>SUM(D50:E50)</f>
        <v>0</v>
      </c>
      <c r="G50" s="889"/>
      <c r="H50" s="890"/>
      <c r="I50" s="890"/>
      <c r="J50" s="890"/>
      <c r="K50" s="891"/>
    </row>
    <row r="51" spans="1:11" s="359" customFormat="1" ht="15.75" customHeight="1">
      <c r="A51" s="16" t="s">
        <v>20</v>
      </c>
      <c r="B51" s="512" t="s">
        <v>210</v>
      </c>
      <c r="C51" s="988" t="s">
        <v>211</v>
      </c>
      <c r="D51" s="989"/>
      <c r="E51" s="989"/>
      <c r="F51" s="990">
        <f>SUM(D51:E51)</f>
        <v>0</v>
      </c>
      <c r="G51" s="991"/>
      <c r="H51" s="992"/>
      <c r="I51" s="992"/>
      <c r="J51" s="992"/>
      <c r="K51" s="923"/>
    </row>
    <row r="52" spans="1:11" s="358" customFormat="1" ht="18" customHeight="1">
      <c r="A52" s="25" t="s">
        <v>23</v>
      </c>
      <c r="B52" s="993" t="s">
        <v>499</v>
      </c>
      <c r="C52" s="27" t="s">
        <v>228</v>
      </c>
      <c r="D52" s="994">
        <f aca="true" t="shared" si="8" ref="D52:J52">SUM(D47:D51)</f>
        <v>39015828</v>
      </c>
      <c r="E52" s="994">
        <f t="shared" si="8"/>
        <v>0</v>
      </c>
      <c r="F52" s="994">
        <f t="shared" si="8"/>
        <v>39015828</v>
      </c>
      <c r="G52" s="994">
        <f t="shared" si="8"/>
        <v>0</v>
      </c>
      <c r="H52" s="994">
        <f t="shared" si="8"/>
        <v>12898878</v>
      </c>
      <c r="I52" s="994">
        <f t="shared" si="8"/>
        <v>51914706</v>
      </c>
      <c r="J52" s="994">
        <f t="shared" si="8"/>
        <v>27116960</v>
      </c>
      <c r="K52" s="928">
        <f>J52/I52</f>
        <v>0.5223367729367474</v>
      </c>
    </row>
    <row r="53" spans="1:11" s="367" customFormat="1" ht="15.75" customHeight="1">
      <c r="A53" s="7" t="s">
        <v>26</v>
      </c>
      <c r="B53" s="984" t="s">
        <v>500</v>
      </c>
      <c r="C53" s="55" t="s">
        <v>230</v>
      </c>
      <c r="D53" s="501"/>
      <c r="E53" s="501"/>
      <c r="F53" s="501">
        <f>SUM(D53:E53)</f>
        <v>0</v>
      </c>
      <c r="G53" s="995"/>
      <c r="H53" s="995"/>
      <c r="I53" s="995"/>
      <c r="J53" s="996"/>
      <c r="K53" s="997"/>
    </row>
    <row r="54" spans="1:11" ht="15.75" customHeight="1">
      <c r="A54" s="11" t="s">
        <v>29</v>
      </c>
      <c r="B54" s="505" t="s">
        <v>231</v>
      </c>
      <c r="C54" s="56" t="s">
        <v>232</v>
      </c>
      <c r="D54" s="506"/>
      <c r="E54" s="506"/>
      <c r="F54" s="506">
        <f>SUM(D54:E54)</f>
        <v>0</v>
      </c>
      <c r="G54" s="998"/>
      <c r="H54" s="998"/>
      <c r="I54" s="998"/>
      <c r="J54" s="999"/>
      <c r="K54" s="1000"/>
    </row>
    <row r="55" spans="1:11" ht="15.75" customHeight="1">
      <c r="A55" s="16" t="s">
        <v>32</v>
      </c>
      <c r="B55" s="512" t="s">
        <v>501</v>
      </c>
      <c r="C55" s="988" t="s">
        <v>234</v>
      </c>
      <c r="D55" s="989"/>
      <c r="E55" s="989"/>
      <c r="F55" s="989">
        <f>SUM(D55:E55)</f>
        <v>0</v>
      </c>
      <c r="G55" s="1010"/>
      <c r="H55" s="1010"/>
      <c r="I55" s="1010"/>
      <c r="J55" s="1011"/>
      <c r="K55" s="1012"/>
    </row>
    <row r="56" spans="1:11" ht="18" customHeight="1">
      <c r="A56" s="25" t="s">
        <v>35</v>
      </c>
      <c r="B56" s="50" t="s">
        <v>502</v>
      </c>
      <c r="C56" s="27" t="s">
        <v>246</v>
      </c>
      <c r="D56" s="994">
        <f>SUM(D53:D55)</f>
        <v>0</v>
      </c>
      <c r="E56" s="994">
        <f aca="true" t="shared" si="9" ref="E56:J56">SUM(E53:E55)</f>
        <v>0</v>
      </c>
      <c r="F56" s="994">
        <f t="shared" si="9"/>
        <v>0</v>
      </c>
      <c r="G56" s="994">
        <f t="shared" si="9"/>
        <v>0</v>
      </c>
      <c r="H56" s="994">
        <f t="shared" si="9"/>
        <v>0</v>
      </c>
      <c r="I56" s="994">
        <f t="shared" si="9"/>
        <v>0</v>
      </c>
      <c r="J56" s="994">
        <f t="shared" si="9"/>
        <v>0</v>
      </c>
      <c r="K56" s="1006"/>
    </row>
    <row r="57" spans="1:11" ht="18" customHeight="1">
      <c r="A57" s="25" t="s">
        <v>37</v>
      </c>
      <c r="B57" s="74" t="s">
        <v>503</v>
      </c>
      <c r="C57" s="27" t="s">
        <v>504</v>
      </c>
      <c r="D57" s="514">
        <f aca="true" t="shared" si="10" ref="D57:J57">D52+D56</f>
        <v>39015828</v>
      </c>
      <c r="E57" s="514">
        <f t="shared" si="10"/>
        <v>0</v>
      </c>
      <c r="F57" s="514">
        <f t="shared" si="10"/>
        <v>39015828</v>
      </c>
      <c r="G57" s="514">
        <f t="shared" si="10"/>
        <v>0</v>
      </c>
      <c r="H57" s="514">
        <f t="shared" si="10"/>
        <v>12898878</v>
      </c>
      <c r="I57" s="514">
        <f t="shared" si="10"/>
        <v>51914706</v>
      </c>
      <c r="J57" s="514">
        <f t="shared" si="10"/>
        <v>27116960</v>
      </c>
      <c r="K57" s="1001">
        <f>J57/I57</f>
        <v>0.5223367729367474</v>
      </c>
    </row>
    <row r="58" spans="1:11" ht="18" customHeight="1">
      <c r="A58" s="499" t="s">
        <v>39</v>
      </c>
      <c r="B58" s="1002" t="s">
        <v>505</v>
      </c>
      <c r="C58" s="1003" t="s">
        <v>506</v>
      </c>
      <c r="D58" s="1004"/>
      <c r="E58" s="1004"/>
      <c r="F58" s="1004">
        <f>SUM(D58:E58)</f>
        <v>0</v>
      </c>
      <c r="G58" s="998"/>
      <c r="H58" s="998"/>
      <c r="I58" s="998"/>
      <c r="J58" s="1005"/>
      <c r="K58" s="1006"/>
    </row>
    <row r="59" spans="1:11" ht="18" customHeight="1">
      <c r="A59" s="224" t="s">
        <v>43</v>
      </c>
      <c r="B59" s="74" t="s">
        <v>575</v>
      </c>
      <c r="C59" s="27" t="s">
        <v>258</v>
      </c>
      <c r="D59" s="514">
        <f>SUM(D58:D58)</f>
        <v>0</v>
      </c>
      <c r="E59" s="514">
        <f>SUM(E58:E58)</f>
        <v>0</v>
      </c>
      <c r="F59" s="514">
        <f>SUM(F58:F58)</f>
        <v>0</v>
      </c>
      <c r="G59" s="514">
        <f>SUM(G58:G58)</f>
        <v>0</v>
      </c>
      <c r="H59" s="514"/>
      <c r="I59" s="514">
        <f>SUM(I58:I58)</f>
        <v>0</v>
      </c>
      <c r="J59" s="1005"/>
      <c r="K59" s="1006"/>
    </row>
    <row r="60" spans="1:11" ht="18" customHeight="1">
      <c r="A60" s="1007" t="s">
        <v>45</v>
      </c>
      <c r="B60" s="1008" t="s">
        <v>507</v>
      </c>
      <c r="C60" s="27" t="s">
        <v>260</v>
      </c>
      <c r="D60" s="1009">
        <f>SUM(D57+D59)</f>
        <v>39015828</v>
      </c>
      <c r="E60" s="1009">
        <f aca="true" t="shared" si="11" ref="E60:J60">SUM(E57+E59)</f>
        <v>0</v>
      </c>
      <c r="F60" s="1009">
        <f t="shared" si="11"/>
        <v>39015828</v>
      </c>
      <c r="G60" s="1009">
        <f t="shared" si="11"/>
        <v>0</v>
      </c>
      <c r="H60" s="1009">
        <f t="shared" si="11"/>
        <v>12898878</v>
      </c>
      <c r="I60" s="1009">
        <f t="shared" si="11"/>
        <v>51914706</v>
      </c>
      <c r="J60" s="1009">
        <f t="shared" si="11"/>
        <v>27116960</v>
      </c>
      <c r="K60" s="1001">
        <f>J60/I60</f>
        <v>0.5223367729367474</v>
      </c>
    </row>
    <row r="61" spans="1:10" ht="12" customHeight="1">
      <c r="A61" s="370"/>
      <c r="B61" s="371"/>
      <c r="C61" s="372"/>
      <c r="D61" s="372"/>
      <c r="E61" s="372"/>
      <c r="F61" s="372"/>
      <c r="G61" s="368"/>
      <c r="H61" s="368"/>
      <c r="I61" s="368"/>
      <c r="J61" s="368"/>
    </row>
    <row r="62" spans="1:10" ht="12" customHeight="1">
      <c r="A62" s="370"/>
      <c r="B62" s="371"/>
      <c r="C62" s="372"/>
      <c r="D62" s="372"/>
      <c r="E62" s="372"/>
      <c r="F62" s="372"/>
      <c r="G62" s="368"/>
      <c r="H62" s="368"/>
      <c r="I62" s="368"/>
      <c r="J62" s="368"/>
    </row>
    <row r="63" spans="1:3" ht="12.75">
      <c r="A63" s="373"/>
      <c r="B63" s="374"/>
      <c r="C63" s="374"/>
    </row>
    <row r="64" spans="1:3" ht="12.75">
      <c r="A64" s="373"/>
      <c r="B64" s="374"/>
      <c r="C64" s="374"/>
    </row>
    <row r="65" spans="1:3" ht="12.75">
      <c r="A65" s="373"/>
      <c r="B65" s="374"/>
      <c r="C65" s="374"/>
    </row>
  </sheetData>
  <sheetProtection formatCells="0"/>
  <mergeCells count="3">
    <mergeCell ref="A1:K1"/>
    <mergeCell ref="A5:K5"/>
    <mergeCell ref="A44:K44"/>
  </mergeCells>
  <printOptions horizontalCentered="1"/>
  <pageMargins left="0.5118110236220472" right="0.5118110236220472" top="0.984251968503937" bottom="0.984251968503937" header="0.7874015748031497" footer="0.7874015748031497"/>
  <pageSetup fitToHeight="2" fitToWidth="1" horizontalDpi="600" verticalDpi="600" orientation="portrait" paperSize="9" scale="53" r:id="rId1"/>
  <headerFooter alignWithMargins="0">
    <oddHeader>&amp;R&amp;"Times New Roman CE,Félkövér dőlt"&amp;11 10. melléklet a ……/2018. (……) önkormányzati rendelethez</oddHeader>
  </headerFooter>
  <rowBreaks count="1" manualBreakCount="1">
    <brk id="43" max="255" man="1"/>
  </rowBreaks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.625" style="348" customWidth="1"/>
    <col min="2" max="2" width="24.625" style="309" customWidth="1"/>
    <col min="3" max="3" width="13.00390625" style="309" customWidth="1"/>
    <col min="4" max="5" width="15.50390625" style="349" customWidth="1"/>
    <col min="6" max="6" width="11.50390625" style="349" customWidth="1"/>
    <col min="7" max="7" width="13.00390625" style="349" customWidth="1"/>
    <col min="8" max="9" width="14.00390625" style="349" customWidth="1"/>
    <col min="10" max="10" width="13.375" style="309" customWidth="1"/>
    <col min="11" max="11" width="14.625" style="309" customWidth="1"/>
    <col min="12" max="16384" width="9.375" style="309" customWidth="1"/>
  </cols>
  <sheetData>
    <row r="1" spans="1:11" ht="41.25" customHeight="1">
      <c r="A1" s="1231" t="s">
        <v>720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1" ht="15">
      <c r="A3" s="310"/>
      <c r="B3" s="315"/>
      <c r="C3" s="315"/>
      <c r="D3" s="316"/>
      <c r="E3" s="312"/>
      <c r="F3" s="312"/>
      <c r="G3" s="312"/>
      <c r="H3" s="312"/>
      <c r="I3" s="1233" t="s">
        <v>410</v>
      </c>
      <c r="J3" s="1233"/>
      <c r="K3" s="1233"/>
    </row>
    <row r="4" spans="1:11" s="323" customFormat="1" ht="69.75" customHeight="1">
      <c r="A4" s="317" t="s">
        <v>405</v>
      </c>
      <c r="B4" s="318" t="s">
        <v>443</v>
      </c>
      <c r="C4" s="318" t="s">
        <v>444</v>
      </c>
      <c r="D4" s="318" t="s">
        <v>457</v>
      </c>
      <c r="E4" s="318" t="s">
        <v>445</v>
      </c>
      <c r="F4" s="318" t="s">
        <v>446</v>
      </c>
      <c r="G4" s="319" t="s">
        <v>447</v>
      </c>
      <c r="H4" s="319" t="s">
        <v>414</v>
      </c>
      <c r="I4" s="320" t="s">
        <v>448</v>
      </c>
      <c r="J4" s="321" t="s">
        <v>187</v>
      </c>
      <c r="K4" s="322" t="s">
        <v>449</v>
      </c>
    </row>
    <row r="5" spans="1:11" ht="57" customHeight="1">
      <c r="A5" s="324" t="s">
        <v>8</v>
      </c>
      <c r="B5" s="325" t="s">
        <v>651</v>
      </c>
      <c r="C5" s="326" t="s">
        <v>654</v>
      </c>
      <c r="D5" s="742">
        <v>36226</v>
      </c>
      <c r="E5" s="743"/>
      <c r="F5" s="743"/>
      <c r="G5" s="744"/>
      <c r="H5" s="744"/>
      <c r="I5" s="743"/>
      <c r="J5" s="745"/>
      <c r="K5" s="746">
        <f>SUM(D5:J5)</f>
        <v>36226</v>
      </c>
    </row>
    <row r="6" spans="1:11" ht="57" customHeight="1">
      <c r="A6" s="739" t="s">
        <v>11</v>
      </c>
      <c r="B6" s="740" t="s">
        <v>652</v>
      </c>
      <c r="C6" s="741" t="s">
        <v>655</v>
      </c>
      <c r="D6" s="747">
        <v>7754</v>
      </c>
      <c r="E6" s="748"/>
      <c r="F6" s="748">
        <v>2913</v>
      </c>
      <c r="G6" s="749"/>
      <c r="H6" s="749"/>
      <c r="I6" s="748"/>
      <c r="J6" s="750"/>
      <c r="K6" s="746">
        <f>SUM(D6:J6)</f>
        <v>10667</v>
      </c>
    </row>
    <row r="7" spans="1:11" ht="42" customHeight="1">
      <c r="A7" s="327" t="s">
        <v>14</v>
      </c>
      <c r="B7" s="328" t="s">
        <v>653</v>
      </c>
      <c r="C7" s="329" t="s">
        <v>656</v>
      </c>
      <c r="D7" s="751">
        <v>5022</v>
      </c>
      <c r="E7" s="752"/>
      <c r="F7" s="752"/>
      <c r="G7" s="753"/>
      <c r="H7" s="753"/>
      <c r="I7" s="752"/>
      <c r="J7" s="754"/>
      <c r="K7" s="755">
        <f>SUM(D7:J7)</f>
        <v>5022</v>
      </c>
    </row>
    <row r="8" spans="1:11" s="333" customFormat="1" ht="33" customHeight="1">
      <c r="A8" s="330" t="s">
        <v>17</v>
      </c>
      <c r="B8" s="331" t="s">
        <v>406</v>
      </c>
      <c r="C8" s="332"/>
      <c r="D8" s="756">
        <f>SUM(D5:D7)</f>
        <v>49002</v>
      </c>
      <c r="E8" s="756">
        <f aca="true" t="shared" si="0" ref="E8:K8">SUM(E5:E7)</f>
        <v>0</v>
      </c>
      <c r="F8" s="756">
        <f t="shared" si="0"/>
        <v>2913</v>
      </c>
      <c r="G8" s="756">
        <f t="shared" si="0"/>
        <v>0</v>
      </c>
      <c r="H8" s="756">
        <f t="shared" si="0"/>
        <v>0</v>
      </c>
      <c r="I8" s="756">
        <f t="shared" si="0"/>
        <v>0</v>
      </c>
      <c r="J8" s="756">
        <f t="shared" si="0"/>
        <v>0</v>
      </c>
      <c r="K8" s="794">
        <f t="shared" si="0"/>
        <v>51915</v>
      </c>
    </row>
    <row r="9" spans="1:9" ht="21" customHeight="1">
      <c r="A9" s="334"/>
      <c r="B9" s="335"/>
      <c r="C9" s="335"/>
      <c r="D9" s="336"/>
      <c r="E9" s="337"/>
      <c r="F9" s="336"/>
      <c r="G9" s="336"/>
      <c r="H9" s="336"/>
      <c r="I9" s="338"/>
    </row>
    <row r="10" spans="1:9" ht="42" customHeight="1">
      <c r="A10" s="334"/>
      <c r="B10" s="339"/>
      <c r="C10" s="340"/>
      <c r="D10" s="341"/>
      <c r="E10" s="337"/>
      <c r="F10" s="337"/>
      <c r="G10" s="336"/>
      <c r="H10" s="336"/>
      <c r="I10" s="336"/>
    </row>
    <row r="11" spans="1:9" ht="42" customHeight="1">
      <c r="A11" s="342"/>
      <c r="B11" s="343"/>
      <c r="C11" s="344"/>
      <c r="D11" s="345"/>
      <c r="E11" s="313"/>
      <c r="F11" s="313"/>
      <c r="G11" s="314"/>
      <c r="H11" s="314"/>
      <c r="I11" s="314"/>
    </row>
    <row r="12" spans="1:9" ht="15">
      <c r="A12" s="310"/>
      <c r="B12" s="311"/>
      <c r="C12" s="311"/>
      <c r="D12" s="312"/>
      <c r="E12" s="312"/>
      <c r="F12" s="312"/>
      <c r="G12" s="312"/>
      <c r="H12" s="312"/>
      <c r="I12" s="312"/>
    </row>
    <row r="13" spans="1:9" s="347" customFormat="1" ht="15">
      <c r="A13" s="310"/>
      <c r="B13" s="311"/>
      <c r="C13" s="311"/>
      <c r="D13" s="312"/>
      <c r="E13" s="313"/>
      <c r="F13" s="346"/>
      <c r="G13" s="346"/>
      <c r="H13" s="346"/>
      <c r="I13" s="346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……/2018.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87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231" t="s">
        <v>721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5">
      <c r="A3" s="310"/>
      <c r="B3" s="315"/>
      <c r="C3" s="315"/>
      <c r="D3" s="316"/>
      <c r="E3" s="312"/>
      <c r="F3" s="312"/>
      <c r="G3" s="312"/>
      <c r="H3" s="312"/>
      <c r="I3" s="312"/>
      <c r="K3" s="1233" t="s">
        <v>410</v>
      </c>
      <c r="L3" s="1233"/>
      <c r="M3" s="1233"/>
    </row>
    <row r="4" spans="1:13" s="323" customFormat="1" ht="75.75" customHeight="1">
      <c r="A4" s="317" t="s">
        <v>405</v>
      </c>
      <c r="B4" s="318" t="s">
        <v>443</v>
      </c>
      <c r="C4" s="318" t="s">
        <v>444</v>
      </c>
      <c r="D4" s="318" t="s">
        <v>450</v>
      </c>
      <c r="E4" s="318" t="s">
        <v>204</v>
      </c>
      <c r="F4" s="318" t="s">
        <v>451</v>
      </c>
      <c r="G4" s="319" t="s">
        <v>208</v>
      </c>
      <c r="H4" s="319" t="s">
        <v>452</v>
      </c>
      <c r="I4" s="319" t="s">
        <v>229</v>
      </c>
      <c r="J4" s="321" t="s">
        <v>231</v>
      </c>
      <c r="K4" s="350" t="s">
        <v>233</v>
      </c>
      <c r="L4" s="321" t="s">
        <v>453</v>
      </c>
      <c r="M4" s="351" t="s">
        <v>454</v>
      </c>
    </row>
    <row r="5" spans="1:13" ht="49.5" customHeight="1">
      <c r="A5" s="324" t="s">
        <v>8</v>
      </c>
      <c r="B5" s="325" t="s">
        <v>651</v>
      </c>
      <c r="C5" s="326" t="s">
        <v>654</v>
      </c>
      <c r="D5" s="757">
        <v>24751</v>
      </c>
      <c r="E5" s="758">
        <v>6187</v>
      </c>
      <c r="F5" s="758">
        <v>4744</v>
      </c>
      <c r="G5" s="759"/>
      <c r="H5" s="759"/>
      <c r="I5" s="758"/>
      <c r="J5" s="760"/>
      <c r="K5" s="761"/>
      <c r="L5" s="760"/>
      <c r="M5" s="762">
        <f>SUM(D5:L5)</f>
        <v>35682</v>
      </c>
    </row>
    <row r="6" spans="1:13" ht="65.25" customHeight="1">
      <c r="A6" s="739" t="s">
        <v>11</v>
      </c>
      <c r="B6" s="740" t="s">
        <v>652</v>
      </c>
      <c r="C6" s="741" t="s">
        <v>655</v>
      </c>
      <c r="D6" s="763"/>
      <c r="E6" s="764"/>
      <c r="F6" s="764">
        <v>9678</v>
      </c>
      <c r="G6" s="765"/>
      <c r="H6" s="765"/>
      <c r="I6" s="764"/>
      <c r="J6" s="766"/>
      <c r="K6" s="767"/>
      <c r="L6" s="766"/>
      <c r="M6" s="762">
        <f>SUM(D6:L6)</f>
        <v>9678</v>
      </c>
    </row>
    <row r="7" spans="1:13" ht="45" customHeight="1">
      <c r="A7" s="327" t="s">
        <v>14</v>
      </c>
      <c r="B7" s="328" t="s">
        <v>653</v>
      </c>
      <c r="C7" s="329" t="s">
        <v>656</v>
      </c>
      <c r="D7" s="768">
        <v>3221</v>
      </c>
      <c r="E7" s="769">
        <v>786</v>
      </c>
      <c r="F7" s="769">
        <v>2548</v>
      </c>
      <c r="G7" s="770"/>
      <c r="H7" s="770"/>
      <c r="I7" s="769"/>
      <c r="J7" s="771"/>
      <c r="K7" s="772"/>
      <c r="L7" s="773"/>
      <c r="M7" s="762">
        <f>SUM(D7:L7)</f>
        <v>6555</v>
      </c>
    </row>
    <row r="8" spans="1:13" s="333" customFormat="1" ht="33" customHeight="1">
      <c r="A8" s="330" t="s">
        <v>17</v>
      </c>
      <c r="B8" s="331" t="s">
        <v>406</v>
      </c>
      <c r="C8" s="332"/>
      <c r="D8" s="756">
        <f aca="true" t="shared" si="0" ref="D8:M8">SUM(D5:D7)</f>
        <v>27972</v>
      </c>
      <c r="E8" s="756">
        <f t="shared" si="0"/>
        <v>6973</v>
      </c>
      <c r="F8" s="756">
        <f t="shared" si="0"/>
        <v>16970</v>
      </c>
      <c r="G8" s="756">
        <f t="shared" si="0"/>
        <v>0</v>
      </c>
      <c r="H8" s="756">
        <f t="shared" si="0"/>
        <v>0</v>
      </c>
      <c r="I8" s="756">
        <f t="shared" si="0"/>
        <v>0</v>
      </c>
      <c r="J8" s="756">
        <f t="shared" si="0"/>
        <v>0</v>
      </c>
      <c r="K8" s="756">
        <f t="shared" si="0"/>
        <v>0</v>
      </c>
      <c r="L8" s="756">
        <f t="shared" si="0"/>
        <v>0</v>
      </c>
      <c r="M8" s="774">
        <f t="shared" si="0"/>
        <v>51915</v>
      </c>
    </row>
    <row r="9" spans="1:9" ht="21" customHeight="1">
      <c r="A9" s="334"/>
      <c r="B9" s="335"/>
      <c r="C9" s="335"/>
      <c r="D9" s="336"/>
      <c r="E9" s="337"/>
      <c r="F9" s="336"/>
      <c r="G9" s="336"/>
      <c r="H9" s="336"/>
      <c r="I9" s="338"/>
    </row>
    <row r="10" spans="1:9" ht="42" customHeight="1">
      <c r="A10" s="334"/>
      <c r="B10" s="339"/>
      <c r="C10" s="340"/>
      <c r="D10" s="341"/>
      <c r="E10" s="337"/>
      <c r="F10" s="337"/>
      <c r="G10" s="336"/>
      <c r="H10" s="336"/>
      <c r="I10" s="336"/>
    </row>
    <row r="11" spans="1:9" ht="42" customHeight="1">
      <c r="A11" s="342"/>
      <c r="B11" s="343"/>
      <c r="C11" s="344"/>
      <c r="D11" s="345"/>
      <c r="E11" s="313"/>
      <c r="F11" s="313"/>
      <c r="G11" s="314"/>
      <c r="H11" s="314"/>
      <c r="I11" s="314"/>
    </row>
    <row r="12" spans="1:9" ht="15">
      <c r="A12" s="310"/>
      <c r="B12" s="311"/>
      <c r="C12" s="311"/>
      <c r="D12" s="312"/>
      <c r="E12" s="312"/>
      <c r="F12" s="312"/>
      <c r="G12" s="312"/>
      <c r="H12" s="312"/>
      <c r="I12" s="312"/>
    </row>
    <row r="13" spans="1:9" s="347" customFormat="1" ht="15">
      <c r="A13" s="310"/>
      <c r="B13" s="311"/>
      <c r="C13" s="311"/>
      <c r="D13" s="312"/>
      <c r="E13" s="313"/>
      <c r="F13" s="346"/>
      <c r="G13" s="346"/>
      <c r="H13" s="346"/>
      <c r="I13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……/2018.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5.50390625" style="378" customWidth="1"/>
    <col min="2" max="2" width="28.875" style="377" customWidth="1"/>
    <col min="3" max="14" width="11.375" style="377" customWidth="1"/>
    <col min="15" max="15" width="11.375" style="378" customWidth="1"/>
    <col min="16" max="16384" width="9.375" style="377" customWidth="1"/>
  </cols>
  <sheetData>
    <row r="1" spans="1:15" ht="45.75" customHeight="1">
      <c r="A1" s="1239" t="s">
        <v>722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</row>
    <row r="2" spans="14:15" ht="12" customHeight="1">
      <c r="N2" s="379"/>
      <c r="O2" s="380" t="s">
        <v>410</v>
      </c>
    </row>
    <row r="3" spans="1:15" s="378" customFormat="1" ht="31.5" customHeight="1">
      <c r="A3" s="381" t="s">
        <v>405</v>
      </c>
      <c r="B3" s="382" t="s">
        <v>266</v>
      </c>
      <c r="C3" s="382" t="s">
        <v>508</v>
      </c>
      <c r="D3" s="382" t="s">
        <v>509</v>
      </c>
      <c r="E3" s="382" t="s">
        <v>510</v>
      </c>
      <c r="F3" s="382" t="s">
        <v>511</v>
      </c>
      <c r="G3" s="382" t="s">
        <v>512</v>
      </c>
      <c r="H3" s="382" t="s">
        <v>513</v>
      </c>
      <c r="I3" s="382" t="s">
        <v>514</v>
      </c>
      <c r="J3" s="382" t="s">
        <v>515</v>
      </c>
      <c r="K3" s="382" t="s">
        <v>516</v>
      </c>
      <c r="L3" s="382" t="s">
        <v>517</v>
      </c>
      <c r="M3" s="382" t="s">
        <v>518</v>
      </c>
      <c r="N3" s="382" t="s">
        <v>519</v>
      </c>
      <c r="O3" s="383" t="s">
        <v>520</v>
      </c>
    </row>
    <row r="4" spans="1:15" s="385" customFormat="1" ht="21" customHeight="1">
      <c r="A4" s="384" t="s">
        <v>8</v>
      </c>
      <c r="B4" s="1241" t="s">
        <v>264</v>
      </c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2"/>
    </row>
    <row r="5" spans="1:15" s="389" customFormat="1" ht="21" customHeight="1">
      <c r="A5" s="384" t="s">
        <v>11</v>
      </c>
      <c r="B5" s="386" t="s">
        <v>521</v>
      </c>
      <c r="C5" s="387">
        <v>5760</v>
      </c>
      <c r="D5" s="387">
        <v>5760</v>
      </c>
      <c r="E5" s="387">
        <v>5760</v>
      </c>
      <c r="F5" s="387">
        <v>5760</v>
      </c>
      <c r="G5" s="387">
        <v>5760</v>
      </c>
      <c r="H5" s="387">
        <v>5760</v>
      </c>
      <c r="I5" s="387">
        <v>5760</v>
      </c>
      <c r="J5" s="387">
        <v>5760</v>
      </c>
      <c r="K5" s="387">
        <v>5760</v>
      </c>
      <c r="L5" s="387">
        <v>5760</v>
      </c>
      <c r="M5" s="387">
        <v>5760</v>
      </c>
      <c r="N5" s="387">
        <v>5760</v>
      </c>
      <c r="O5" s="388">
        <f>SUM(C5:N5)</f>
        <v>69120</v>
      </c>
    </row>
    <row r="6" spans="1:15" s="389" customFormat="1" ht="21" customHeight="1">
      <c r="A6" s="384" t="s">
        <v>14</v>
      </c>
      <c r="B6" s="390" t="s">
        <v>522</v>
      </c>
      <c r="C6" s="391">
        <v>2665</v>
      </c>
      <c r="D6" s="391">
        <v>2665</v>
      </c>
      <c r="E6" s="391">
        <v>2665</v>
      </c>
      <c r="F6" s="391">
        <v>2665</v>
      </c>
      <c r="G6" s="391">
        <v>2665</v>
      </c>
      <c r="H6" s="391">
        <v>2665</v>
      </c>
      <c r="I6" s="391">
        <v>2665</v>
      </c>
      <c r="J6" s="391">
        <v>2665</v>
      </c>
      <c r="K6" s="391">
        <v>2665</v>
      </c>
      <c r="L6" s="391">
        <v>2665</v>
      </c>
      <c r="M6" s="391">
        <v>2665</v>
      </c>
      <c r="N6" s="391">
        <v>2673</v>
      </c>
      <c r="O6" s="392">
        <f aca="true" t="shared" si="0" ref="O6:O13">SUM(C6:N6)</f>
        <v>31988</v>
      </c>
    </row>
    <row r="7" spans="1:15" s="389" customFormat="1" ht="21" customHeight="1">
      <c r="A7" s="384" t="s">
        <v>17</v>
      </c>
      <c r="B7" s="390" t="s">
        <v>106</v>
      </c>
      <c r="C7" s="391">
        <v>6482</v>
      </c>
      <c r="D7" s="391">
        <v>6482</v>
      </c>
      <c r="E7" s="391">
        <v>6482</v>
      </c>
      <c r="F7" s="391">
        <v>6482</v>
      </c>
      <c r="G7" s="391">
        <v>6482</v>
      </c>
      <c r="H7" s="391">
        <v>6482</v>
      </c>
      <c r="I7" s="391">
        <v>6482</v>
      </c>
      <c r="J7" s="391">
        <v>6482</v>
      </c>
      <c r="K7" s="391">
        <v>6482</v>
      </c>
      <c r="L7" s="391">
        <v>6482</v>
      </c>
      <c r="M7" s="391">
        <v>6482</v>
      </c>
      <c r="N7" s="391">
        <v>6486</v>
      </c>
      <c r="O7" s="392">
        <f t="shared" si="0"/>
        <v>77788</v>
      </c>
    </row>
    <row r="8" spans="1:15" s="389" customFormat="1" ht="21" customHeight="1">
      <c r="A8" s="384" t="s">
        <v>20</v>
      </c>
      <c r="B8" s="393" t="s">
        <v>446</v>
      </c>
      <c r="C8" s="391">
        <v>3478</v>
      </c>
      <c r="D8" s="391">
        <v>3478</v>
      </c>
      <c r="E8" s="391">
        <v>3478</v>
      </c>
      <c r="F8" s="391">
        <v>3478</v>
      </c>
      <c r="G8" s="391">
        <v>3478</v>
      </c>
      <c r="H8" s="391">
        <v>3478</v>
      </c>
      <c r="I8" s="391">
        <v>3478</v>
      </c>
      <c r="J8" s="391">
        <v>3478</v>
      </c>
      <c r="K8" s="391">
        <v>3478</v>
      </c>
      <c r="L8" s="391">
        <v>3478</v>
      </c>
      <c r="M8" s="391">
        <v>3478</v>
      </c>
      <c r="N8" s="391">
        <v>3480</v>
      </c>
      <c r="O8" s="392">
        <f>SUM(C8:N8)</f>
        <v>41738</v>
      </c>
    </row>
    <row r="9" spans="1:15" s="389" customFormat="1" ht="21" customHeight="1">
      <c r="A9" s="384" t="s">
        <v>23</v>
      </c>
      <c r="B9" s="393" t="s">
        <v>447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2"/>
    </row>
    <row r="10" spans="1:15" s="389" customFormat="1" ht="21" customHeight="1">
      <c r="A10" s="384" t="s">
        <v>26</v>
      </c>
      <c r="B10" s="393" t="s">
        <v>523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2">
        <f t="shared" si="0"/>
        <v>0</v>
      </c>
    </row>
    <row r="11" spans="1:15" s="389" customFormat="1" ht="21" customHeight="1">
      <c r="A11" s="384" t="s">
        <v>29</v>
      </c>
      <c r="B11" s="393" t="s">
        <v>524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2">
        <f t="shared" si="0"/>
        <v>0</v>
      </c>
    </row>
    <row r="12" spans="1:15" s="389" customFormat="1" ht="21" customHeight="1">
      <c r="A12" s="384" t="s">
        <v>32</v>
      </c>
      <c r="B12" s="394" t="s">
        <v>525</v>
      </c>
      <c r="C12" s="395">
        <v>31948</v>
      </c>
      <c r="D12" s="395">
        <v>31948</v>
      </c>
      <c r="E12" s="395">
        <v>31948</v>
      </c>
      <c r="F12" s="395">
        <v>31948</v>
      </c>
      <c r="G12" s="395">
        <v>31948</v>
      </c>
      <c r="H12" s="395">
        <v>31948</v>
      </c>
      <c r="I12" s="395">
        <v>31948</v>
      </c>
      <c r="J12" s="395">
        <v>31948</v>
      </c>
      <c r="K12" s="395">
        <v>31948</v>
      </c>
      <c r="L12" s="395">
        <v>31948</v>
      </c>
      <c r="M12" s="395">
        <v>31948</v>
      </c>
      <c r="N12" s="395">
        <v>31960</v>
      </c>
      <c r="O12" s="396">
        <f>SUM(C12:N12)</f>
        <v>383388</v>
      </c>
    </row>
    <row r="13" spans="1:15" s="385" customFormat="1" ht="21" customHeight="1">
      <c r="A13" s="384" t="s">
        <v>35</v>
      </c>
      <c r="B13" s="397" t="s">
        <v>526</v>
      </c>
      <c r="C13" s="398">
        <f>SUM(C5:C12)</f>
        <v>50333</v>
      </c>
      <c r="D13" s="398">
        <f aca="true" t="shared" si="1" ref="D13:N13">SUM(D5:D12)</f>
        <v>50333</v>
      </c>
      <c r="E13" s="398">
        <f t="shared" si="1"/>
        <v>50333</v>
      </c>
      <c r="F13" s="398">
        <f t="shared" si="1"/>
        <v>50333</v>
      </c>
      <c r="G13" s="398">
        <f t="shared" si="1"/>
        <v>50333</v>
      </c>
      <c r="H13" s="398">
        <f t="shared" si="1"/>
        <v>50333</v>
      </c>
      <c r="I13" s="398">
        <f t="shared" si="1"/>
        <v>50333</v>
      </c>
      <c r="J13" s="398">
        <f t="shared" si="1"/>
        <v>50333</v>
      </c>
      <c r="K13" s="398">
        <f t="shared" si="1"/>
        <v>50333</v>
      </c>
      <c r="L13" s="398">
        <f t="shared" si="1"/>
        <v>50333</v>
      </c>
      <c r="M13" s="398">
        <f t="shared" si="1"/>
        <v>50333</v>
      </c>
      <c r="N13" s="398">
        <f t="shared" si="1"/>
        <v>50359</v>
      </c>
      <c r="O13" s="399">
        <f t="shared" si="0"/>
        <v>604022</v>
      </c>
    </row>
    <row r="14" spans="1:15" s="385" customFormat="1" ht="21" customHeight="1">
      <c r="A14" s="384" t="s">
        <v>37</v>
      </c>
      <c r="B14" s="1241" t="s">
        <v>265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2"/>
    </row>
    <row r="15" spans="1:15" s="389" customFormat="1" ht="21" customHeight="1">
      <c r="A15" s="384" t="s">
        <v>39</v>
      </c>
      <c r="B15" s="386" t="s">
        <v>450</v>
      </c>
      <c r="C15" s="387">
        <v>5626</v>
      </c>
      <c r="D15" s="387">
        <v>5626</v>
      </c>
      <c r="E15" s="387">
        <v>5626</v>
      </c>
      <c r="F15" s="387">
        <v>5626</v>
      </c>
      <c r="G15" s="387">
        <v>5626</v>
      </c>
      <c r="H15" s="387">
        <v>5626</v>
      </c>
      <c r="I15" s="387">
        <v>5626</v>
      </c>
      <c r="J15" s="387">
        <v>5626</v>
      </c>
      <c r="K15" s="387">
        <v>5626</v>
      </c>
      <c r="L15" s="387">
        <v>5626</v>
      </c>
      <c r="M15" s="387">
        <v>5626</v>
      </c>
      <c r="N15" s="387">
        <v>5628</v>
      </c>
      <c r="O15" s="388">
        <f aca="true" t="shared" si="2" ref="O15:O24">SUM(C15:N15)</f>
        <v>67514</v>
      </c>
    </row>
    <row r="16" spans="1:15" s="389" customFormat="1" ht="22.5">
      <c r="A16" s="384" t="s">
        <v>41</v>
      </c>
      <c r="B16" s="390" t="s">
        <v>204</v>
      </c>
      <c r="C16" s="391">
        <v>1089</v>
      </c>
      <c r="D16" s="391">
        <v>1089</v>
      </c>
      <c r="E16" s="391">
        <v>1089</v>
      </c>
      <c r="F16" s="391">
        <v>1089</v>
      </c>
      <c r="G16" s="391">
        <v>1089</v>
      </c>
      <c r="H16" s="391">
        <v>1089</v>
      </c>
      <c r="I16" s="391">
        <v>1089</v>
      </c>
      <c r="J16" s="391">
        <v>1089</v>
      </c>
      <c r="K16" s="391">
        <v>1089</v>
      </c>
      <c r="L16" s="391">
        <v>1089</v>
      </c>
      <c r="M16" s="391">
        <v>1089</v>
      </c>
      <c r="N16" s="391">
        <v>1091</v>
      </c>
      <c r="O16" s="392">
        <f t="shared" si="2"/>
        <v>13070</v>
      </c>
    </row>
    <row r="17" spans="1:15" s="389" customFormat="1" ht="21" customHeight="1">
      <c r="A17" s="384" t="s">
        <v>43</v>
      </c>
      <c r="B17" s="393" t="s">
        <v>206</v>
      </c>
      <c r="C17" s="391">
        <v>15757</v>
      </c>
      <c r="D17" s="391">
        <v>15757</v>
      </c>
      <c r="E17" s="391">
        <v>15757</v>
      </c>
      <c r="F17" s="391">
        <v>15757</v>
      </c>
      <c r="G17" s="391">
        <v>15757</v>
      </c>
      <c r="H17" s="391">
        <v>15757</v>
      </c>
      <c r="I17" s="391">
        <v>15757</v>
      </c>
      <c r="J17" s="391">
        <v>15757</v>
      </c>
      <c r="K17" s="391">
        <v>15757</v>
      </c>
      <c r="L17" s="391">
        <v>15757</v>
      </c>
      <c r="M17" s="391">
        <v>15757</v>
      </c>
      <c r="N17" s="391">
        <v>15758</v>
      </c>
      <c r="O17" s="392">
        <f t="shared" si="2"/>
        <v>189085</v>
      </c>
    </row>
    <row r="18" spans="1:15" s="389" customFormat="1" ht="21" customHeight="1">
      <c r="A18" s="384" t="s">
        <v>45</v>
      </c>
      <c r="B18" s="393" t="s">
        <v>208</v>
      </c>
      <c r="C18" s="391">
        <v>501</v>
      </c>
      <c r="D18" s="391">
        <v>501</v>
      </c>
      <c r="E18" s="391">
        <v>501</v>
      </c>
      <c r="F18" s="391">
        <v>501</v>
      </c>
      <c r="G18" s="391">
        <v>501</v>
      </c>
      <c r="H18" s="391">
        <v>501</v>
      </c>
      <c r="I18" s="391">
        <v>501</v>
      </c>
      <c r="J18" s="391">
        <v>501</v>
      </c>
      <c r="K18" s="391">
        <v>501</v>
      </c>
      <c r="L18" s="391">
        <v>501</v>
      </c>
      <c r="M18" s="391">
        <v>501</v>
      </c>
      <c r="N18" s="391">
        <v>505</v>
      </c>
      <c r="O18" s="392">
        <f t="shared" si="2"/>
        <v>6016</v>
      </c>
    </row>
    <row r="19" spans="1:15" s="389" customFormat="1" ht="21" customHeight="1">
      <c r="A19" s="384" t="s">
        <v>47</v>
      </c>
      <c r="B19" s="393" t="s">
        <v>210</v>
      </c>
      <c r="C19" s="391">
        <v>16986</v>
      </c>
      <c r="D19" s="391">
        <v>16986</v>
      </c>
      <c r="E19" s="391">
        <v>16986</v>
      </c>
      <c r="F19" s="391">
        <v>16986</v>
      </c>
      <c r="G19" s="391">
        <v>16986</v>
      </c>
      <c r="H19" s="391">
        <v>16986</v>
      </c>
      <c r="I19" s="391">
        <v>16986</v>
      </c>
      <c r="J19" s="391">
        <v>16986</v>
      </c>
      <c r="K19" s="391">
        <v>16986</v>
      </c>
      <c r="L19" s="391">
        <v>16986</v>
      </c>
      <c r="M19" s="391">
        <v>16986</v>
      </c>
      <c r="N19" s="391">
        <v>16993</v>
      </c>
      <c r="O19" s="392">
        <f t="shared" si="2"/>
        <v>203839</v>
      </c>
    </row>
    <row r="20" spans="1:15" s="389" customFormat="1" ht="21" customHeight="1">
      <c r="A20" s="384" t="s">
        <v>49</v>
      </c>
      <c r="B20" s="393" t="s">
        <v>229</v>
      </c>
      <c r="C20" s="391">
        <v>1948</v>
      </c>
      <c r="D20" s="391">
        <v>1948</v>
      </c>
      <c r="E20" s="391">
        <v>1948</v>
      </c>
      <c r="F20" s="391">
        <v>1948</v>
      </c>
      <c r="G20" s="391">
        <v>1948</v>
      </c>
      <c r="H20" s="391">
        <v>1948</v>
      </c>
      <c r="I20" s="391">
        <v>1948</v>
      </c>
      <c r="J20" s="391">
        <v>1948</v>
      </c>
      <c r="K20" s="391">
        <v>1948</v>
      </c>
      <c r="L20" s="391">
        <v>1948</v>
      </c>
      <c r="M20" s="391">
        <v>1948</v>
      </c>
      <c r="N20" s="391">
        <v>1957</v>
      </c>
      <c r="O20" s="392">
        <f t="shared" si="2"/>
        <v>23385</v>
      </c>
    </row>
    <row r="21" spans="1:15" s="389" customFormat="1" ht="21" customHeight="1">
      <c r="A21" s="384" t="s">
        <v>52</v>
      </c>
      <c r="B21" s="390" t="s">
        <v>231</v>
      </c>
      <c r="C21" s="391">
        <v>8361</v>
      </c>
      <c r="D21" s="391">
        <v>8361</v>
      </c>
      <c r="E21" s="391">
        <v>8361</v>
      </c>
      <c r="F21" s="391">
        <v>8361</v>
      </c>
      <c r="G21" s="391">
        <v>8361</v>
      </c>
      <c r="H21" s="391">
        <v>8361</v>
      </c>
      <c r="I21" s="391">
        <v>8361</v>
      </c>
      <c r="J21" s="391">
        <v>8361</v>
      </c>
      <c r="K21" s="391">
        <v>8361</v>
      </c>
      <c r="L21" s="391">
        <v>8361</v>
      </c>
      <c r="M21" s="391">
        <v>8361</v>
      </c>
      <c r="N21" s="391">
        <v>8363</v>
      </c>
      <c r="O21" s="392">
        <f t="shared" si="2"/>
        <v>100334</v>
      </c>
    </row>
    <row r="22" spans="1:15" s="389" customFormat="1" ht="21" customHeight="1">
      <c r="A22" s="384" t="s">
        <v>55</v>
      </c>
      <c r="B22" s="393" t="s">
        <v>233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2">
        <f t="shared" si="2"/>
        <v>0</v>
      </c>
    </row>
    <row r="23" spans="1:15" s="389" customFormat="1" ht="21" customHeight="1">
      <c r="A23" s="384" t="s">
        <v>58</v>
      </c>
      <c r="B23" s="400" t="s">
        <v>453</v>
      </c>
      <c r="C23" s="401">
        <v>65</v>
      </c>
      <c r="D23" s="401">
        <v>65</v>
      </c>
      <c r="E23" s="401">
        <v>65</v>
      </c>
      <c r="F23" s="401">
        <v>65</v>
      </c>
      <c r="G23" s="401">
        <v>65</v>
      </c>
      <c r="H23" s="401">
        <v>65</v>
      </c>
      <c r="I23" s="401">
        <v>65</v>
      </c>
      <c r="J23" s="401">
        <v>65</v>
      </c>
      <c r="K23" s="401">
        <v>65</v>
      </c>
      <c r="L23" s="401">
        <v>65</v>
      </c>
      <c r="M23" s="401">
        <v>65</v>
      </c>
      <c r="N23" s="401">
        <v>64</v>
      </c>
      <c r="O23" s="402">
        <f t="shared" si="2"/>
        <v>779</v>
      </c>
    </row>
    <row r="24" spans="1:15" s="385" customFormat="1" ht="21" customHeight="1">
      <c r="A24" s="384" t="s">
        <v>60</v>
      </c>
      <c r="B24" s="397" t="s">
        <v>434</v>
      </c>
      <c r="C24" s="398">
        <f>SUM(C15:C23)</f>
        <v>50333</v>
      </c>
      <c r="D24" s="398">
        <f aca="true" t="shared" si="3" ref="D24:N24">SUM(D15:D23)</f>
        <v>50333</v>
      </c>
      <c r="E24" s="398">
        <f t="shared" si="3"/>
        <v>50333</v>
      </c>
      <c r="F24" s="398">
        <f t="shared" si="3"/>
        <v>50333</v>
      </c>
      <c r="G24" s="398">
        <f t="shared" si="3"/>
        <v>50333</v>
      </c>
      <c r="H24" s="398">
        <f t="shared" si="3"/>
        <v>50333</v>
      </c>
      <c r="I24" s="398">
        <f t="shared" si="3"/>
        <v>50333</v>
      </c>
      <c r="J24" s="398">
        <f t="shared" si="3"/>
        <v>50333</v>
      </c>
      <c r="K24" s="398">
        <f t="shared" si="3"/>
        <v>50333</v>
      </c>
      <c r="L24" s="398">
        <f t="shared" si="3"/>
        <v>50333</v>
      </c>
      <c r="M24" s="398">
        <f t="shared" si="3"/>
        <v>50333</v>
      </c>
      <c r="N24" s="398">
        <f t="shared" si="3"/>
        <v>50359</v>
      </c>
      <c r="O24" s="399">
        <f t="shared" si="2"/>
        <v>604022</v>
      </c>
    </row>
    <row r="25" spans="1:15" ht="21" customHeight="1">
      <c r="A25" s="384" t="s">
        <v>62</v>
      </c>
      <c r="B25" s="403" t="s">
        <v>527</v>
      </c>
      <c r="C25" s="404">
        <f>C13-C24</f>
        <v>0</v>
      </c>
      <c r="D25" s="404">
        <f aca="true" t="shared" si="4" ref="D25:O25">D13-D24</f>
        <v>0</v>
      </c>
      <c r="E25" s="404">
        <f t="shared" si="4"/>
        <v>0</v>
      </c>
      <c r="F25" s="404">
        <f t="shared" si="4"/>
        <v>0</v>
      </c>
      <c r="G25" s="404">
        <f t="shared" si="4"/>
        <v>0</v>
      </c>
      <c r="H25" s="404">
        <f t="shared" si="4"/>
        <v>0</v>
      </c>
      <c r="I25" s="404">
        <f t="shared" si="4"/>
        <v>0</v>
      </c>
      <c r="J25" s="404">
        <f t="shared" si="4"/>
        <v>0</v>
      </c>
      <c r="K25" s="404">
        <f t="shared" si="4"/>
        <v>0</v>
      </c>
      <c r="L25" s="404">
        <f t="shared" si="4"/>
        <v>0</v>
      </c>
      <c r="M25" s="404">
        <f t="shared" si="4"/>
        <v>0</v>
      </c>
      <c r="N25" s="404">
        <f t="shared" si="4"/>
        <v>0</v>
      </c>
      <c r="O25" s="405">
        <f t="shared" si="4"/>
        <v>0</v>
      </c>
    </row>
    <row r="26" ht="15.75">
      <c r="A26" s="406"/>
    </row>
    <row r="27" spans="2:4" ht="15.75">
      <c r="B27" s="407"/>
      <c r="C27" s="408"/>
      <c r="D27" s="408"/>
    </row>
  </sheetData>
  <sheetProtection/>
  <mergeCells count="3">
    <mergeCell ref="A1:O1"/>
    <mergeCell ref="B4:O4"/>
    <mergeCell ref="B14:O14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....../2018.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875" style="494" customWidth="1"/>
    <col min="2" max="2" width="54.875" style="357" customWidth="1"/>
    <col min="3" max="4" width="17.625" style="357" customWidth="1"/>
    <col min="5" max="16384" width="9.375" style="357" customWidth="1"/>
  </cols>
  <sheetData>
    <row r="1" spans="1:4" ht="44.25" customHeight="1">
      <c r="A1" s="1243" t="s">
        <v>697</v>
      </c>
      <c r="B1" s="1243"/>
      <c r="C1" s="1243"/>
      <c r="D1" s="1243"/>
    </row>
    <row r="2" spans="1:4" ht="20.25" customHeight="1">
      <c r="A2" s="1244" t="s">
        <v>611</v>
      </c>
      <c r="B2" s="1244"/>
      <c r="C2" s="1244"/>
      <c r="D2" s="1244"/>
    </row>
    <row r="3" spans="1:4" s="469" customFormat="1" ht="15.75" thickBot="1">
      <c r="A3" s="468"/>
      <c r="D3" s="470" t="s">
        <v>410</v>
      </c>
    </row>
    <row r="4" spans="1:4" s="474" customFormat="1" ht="48" customHeight="1" thickBot="1">
      <c r="A4" s="471" t="s">
        <v>405</v>
      </c>
      <c r="B4" s="472" t="s">
        <v>3</v>
      </c>
      <c r="C4" s="472" t="s">
        <v>543</v>
      </c>
      <c r="D4" s="473" t="s">
        <v>544</v>
      </c>
    </row>
    <row r="5" spans="1:4" s="474" customFormat="1" ht="13.5" customHeight="1" thickBot="1">
      <c r="A5" s="475">
        <v>1</v>
      </c>
      <c r="B5" s="476">
        <v>2</v>
      </c>
      <c r="C5" s="477">
        <v>3</v>
      </c>
      <c r="D5" s="478">
        <v>4</v>
      </c>
    </row>
    <row r="6" spans="1:4" ht="18" customHeight="1">
      <c r="A6" s="479" t="s">
        <v>8</v>
      </c>
      <c r="B6" s="480"/>
      <c r="C6" s="481"/>
      <c r="D6" s="482"/>
    </row>
    <row r="7" spans="1:4" ht="18" customHeight="1">
      <c r="A7" s="483" t="s">
        <v>11</v>
      </c>
      <c r="B7" s="484"/>
      <c r="C7" s="485"/>
      <c r="D7" s="486"/>
    </row>
    <row r="8" spans="1:4" ht="18" customHeight="1">
      <c r="A8" s="483" t="s">
        <v>14</v>
      </c>
      <c r="B8" s="484"/>
      <c r="C8" s="485"/>
      <c r="D8" s="486"/>
    </row>
    <row r="9" spans="1:4" ht="18" customHeight="1">
      <c r="A9" s="483" t="s">
        <v>17</v>
      </c>
      <c r="B9" s="484"/>
      <c r="C9" s="485"/>
      <c r="D9" s="486"/>
    </row>
    <row r="10" spans="1:4" ht="18" customHeight="1">
      <c r="A10" s="483" t="s">
        <v>20</v>
      </c>
      <c r="B10" s="484"/>
      <c r="C10" s="485"/>
      <c r="D10" s="486"/>
    </row>
    <row r="11" spans="1:4" ht="18" customHeight="1">
      <c r="A11" s="483" t="s">
        <v>23</v>
      </c>
      <c r="B11" s="484"/>
      <c r="C11" s="485"/>
      <c r="D11" s="486"/>
    </row>
    <row r="12" spans="1:4" ht="18" customHeight="1">
      <c r="A12" s="487" t="s">
        <v>26</v>
      </c>
      <c r="B12" s="484"/>
      <c r="C12" s="488"/>
      <c r="D12" s="486"/>
    </row>
    <row r="13" spans="1:4" ht="18" customHeight="1">
      <c r="A13" s="487" t="s">
        <v>29</v>
      </c>
      <c r="B13" s="484"/>
      <c r="C13" s="488"/>
      <c r="D13" s="486"/>
    </row>
    <row r="14" spans="1:4" ht="18" customHeight="1">
      <c r="A14" s="487" t="s">
        <v>32</v>
      </c>
      <c r="B14" s="484"/>
      <c r="C14" s="488"/>
      <c r="D14" s="486"/>
    </row>
    <row r="15" spans="1:4" ht="18" customHeight="1">
      <c r="A15" s="487" t="s">
        <v>35</v>
      </c>
      <c r="B15" s="484"/>
      <c r="C15" s="488"/>
      <c r="D15" s="486"/>
    </row>
    <row r="16" spans="1:4" ht="18" customHeight="1" thickBot="1">
      <c r="A16" s="489" t="s">
        <v>37</v>
      </c>
      <c r="B16" s="490" t="s">
        <v>520</v>
      </c>
      <c r="C16" s="491">
        <f>SUM(C6:C15)</f>
        <v>0</v>
      </c>
      <c r="D16" s="492">
        <f>SUM(D6:D15)</f>
        <v>0</v>
      </c>
    </row>
    <row r="17" spans="1:4" ht="25.5" customHeight="1">
      <c r="A17" s="493"/>
      <c r="B17" s="1245"/>
      <c r="C17" s="1245"/>
      <c r="D17" s="1245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8"/>
  <sheetViews>
    <sheetView tabSelected="1" zoomScale="86" zoomScaleNormal="86" zoomScaleSheetLayoutView="100" zoomScalePageLayoutView="0" workbookViewId="0" topLeftCell="A82">
      <selection activeCell="M96" sqref="M96"/>
    </sheetView>
  </sheetViews>
  <sheetFormatPr defaultColWidth="9.00390625" defaultRowHeight="12.75"/>
  <cols>
    <col min="1" max="1" width="6.375" style="78" customWidth="1"/>
    <col min="2" max="2" width="76.375" style="78" customWidth="1"/>
    <col min="3" max="3" width="8.625" style="78" customWidth="1"/>
    <col min="4" max="4" width="14.50390625" style="79" customWidth="1"/>
    <col min="5" max="9" width="14.50390625" style="1" customWidth="1"/>
    <col min="10" max="16384" width="9.375" style="1" customWidth="1"/>
  </cols>
  <sheetData>
    <row r="1" spans="1:9" ht="60" customHeight="1">
      <c r="A1" s="1150" t="s">
        <v>705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116" customFormat="1" ht="15.75" customHeight="1">
      <c r="A6" s="7" t="s">
        <v>8</v>
      </c>
      <c r="B6" s="8" t="s">
        <v>9</v>
      </c>
      <c r="C6" s="9" t="s">
        <v>10</v>
      </c>
      <c r="D6" s="502"/>
      <c r="E6" s="83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116" customFormat="1" ht="15.75" customHeight="1">
      <c r="A7" s="11" t="s">
        <v>11</v>
      </c>
      <c r="B7" s="12" t="s">
        <v>12</v>
      </c>
      <c r="C7" s="13" t="s">
        <v>13</v>
      </c>
      <c r="D7" s="813">
        <v>17411567</v>
      </c>
      <c r="E7" s="839"/>
      <c r="F7" s="829"/>
      <c r="G7" s="1047">
        <v>17411567</v>
      </c>
      <c r="H7" s="836">
        <v>13145939</v>
      </c>
      <c r="I7" s="1078">
        <f aca="true" t="shared" si="0" ref="I7:I31">H7/G7</f>
        <v>0.7550118263336092</v>
      </c>
    </row>
    <row r="8" spans="1:9" s="1116" customFormat="1" ht="15.75" customHeight="1">
      <c r="A8" s="11" t="s">
        <v>14</v>
      </c>
      <c r="B8" s="12" t="s">
        <v>15</v>
      </c>
      <c r="C8" s="13" t="s">
        <v>16</v>
      </c>
      <c r="D8" s="813">
        <v>6476812</v>
      </c>
      <c r="E8" s="83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116" customFormat="1" ht="15.75" customHeight="1">
      <c r="A9" s="11" t="s">
        <v>17</v>
      </c>
      <c r="B9" s="12" t="s">
        <v>18</v>
      </c>
      <c r="C9" s="13" t="s">
        <v>19</v>
      </c>
      <c r="D9" s="813">
        <v>1800000</v>
      </c>
      <c r="E9" s="83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116" customFormat="1" ht="15.75" customHeight="1">
      <c r="A10" s="7" t="s">
        <v>20</v>
      </c>
      <c r="B10" s="12" t="s">
        <v>21</v>
      </c>
      <c r="C10" s="13" t="s">
        <v>22</v>
      </c>
      <c r="D10" s="813"/>
      <c r="E10" s="83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116" customFormat="1" ht="15.75" customHeight="1">
      <c r="A11" s="11" t="s">
        <v>23</v>
      </c>
      <c r="B11" s="12" t="s">
        <v>24</v>
      </c>
      <c r="C11" s="13" t="s">
        <v>25</v>
      </c>
      <c r="D11" s="813"/>
      <c r="E11" s="83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116" customFormat="1" ht="15.75" customHeight="1">
      <c r="A12" s="1017" t="s">
        <v>26</v>
      </c>
      <c r="B12" s="71" t="s">
        <v>27</v>
      </c>
      <c r="C12" s="907" t="s">
        <v>28</v>
      </c>
      <c r="D12" s="1087">
        <f>+D6+D7+D8+D9+D10+D11</f>
        <v>25688379</v>
      </c>
      <c r="E12" s="1087">
        <f>+E6+E7+E8+E9+E10+E11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116" customFormat="1" ht="15.75" customHeight="1">
      <c r="A13" s="11" t="s">
        <v>29</v>
      </c>
      <c r="B13" s="12" t="s">
        <v>30</v>
      </c>
      <c r="C13" s="13" t="s">
        <v>31</v>
      </c>
      <c r="D13" s="813"/>
      <c r="E13" s="839"/>
      <c r="F13" s="829"/>
      <c r="G13" s="829"/>
      <c r="H13" s="836"/>
      <c r="I13" s="1078"/>
    </row>
    <row r="14" spans="1:9" s="1116" customFormat="1" ht="15.75" customHeight="1">
      <c r="A14" s="7" t="s">
        <v>32</v>
      </c>
      <c r="B14" s="12" t="s">
        <v>33</v>
      </c>
      <c r="C14" s="13" t="s">
        <v>34</v>
      </c>
      <c r="D14" s="813">
        <f>SUM(D15:D21)</f>
        <v>12090100</v>
      </c>
      <c r="E14" s="813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116" customFormat="1" ht="15.75" customHeight="1">
      <c r="A15" s="11" t="s">
        <v>35</v>
      </c>
      <c r="B15" s="14" t="s">
        <v>36</v>
      </c>
      <c r="C15" s="13" t="s">
        <v>34</v>
      </c>
      <c r="D15" s="842"/>
      <c r="E15" s="839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13" t="s">
        <v>34</v>
      </c>
      <c r="D16" s="842"/>
      <c r="E16" s="839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13" t="s">
        <v>34</v>
      </c>
      <c r="D17" s="842"/>
      <c r="E17" s="839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13" t="s">
        <v>34</v>
      </c>
      <c r="D18" s="842"/>
      <c r="E18" s="839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13" t="s">
        <v>34</v>
      </c>
      <c r="D19" s="842">
        <v>12090100</v>
      </c>
      <c r="E19" s="839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13" t="s">
        <v>34</v>
      </c>
      <c r="D20" s="842"/>
      <c r="E20" s="839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17" t="s">
        <v>34</v>
      </c>
      <c r="D21" s="843"/>
      <c r="E21" s="840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22">
        <f>SUM(D12+D13+D14)</f>
        <v>37778479</v>
      </c>
      <c r="E22" s="822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3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2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13" t="s">
        <v>57</v>
      </c>
      <c r="D25" s="813"/>
      <c r="E25" s="839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13" t="s">
        <v>57</v>
      </c>
      <c r="D26" s="813"/>
      <c r="E26" s="839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13" t="s">
        <v>57</v>
      </c>
      <c r="D27" s="813"/>
      <c r="E27" s="839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13" t="s">
        <v>57</v>
      </c>
      <c r="D28" s="813"/>
      <c r="E28" s="839"/>
      <c r="F28" s="833"/>
      <c r="G28" s="833"/>
      <c r="H28" s="836"/>
      <c r="I28" s="1078"/>
    </row>
    <row r="29" spans="1:9" s="10" customFormat="1" ht="30" customHeight="1">
      <c r="A29" s="7" t="s">
        <v>66</v>
      </c>
      <c r="B29" s="23" t="s">
        <v>67</v>
      </c>
      <c r="C29" s="13" t="s">
        <v>57</v>
      </c>
      <c r="D29" s="813"/>
      <c r="E29" s="839"/>
      <c r="F29" s="833"/>
      <c r="G29" s="833"/>
      <c r="H29" s="836"/>
      <c r="I29" s="1078"/>
    </row>
    <row r="30" spans="1:9" s="10" customFormat="1" ht="30" customHeight="1">
      <c r="A30" s="16" t="s">
        <v>68</v>
      </c>
      <c r="B30" s="24" t="s">
        <v>69</v>
      </c>
      <c r="C30" s="17" t="s">
        <v>57</v>
      </c>
      <c r="D30" s="815"/>
      <c r="E30" s="840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71</v>
      </c>
      <c r="C31" s="27" t="s">
        <v>72</v>
      </c>
      <c r="D31" s="816">
        <f>SUM(D23+D24)</f>
        <v>0</v>
      </c>
      <c r="E31" s="816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 t="shared" si="0"/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3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aca="true" t="shared" si="1" ref="I33:I77">H33/G33</f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13">
        <v>4400000</v>
      </c>
      <c r="E34" s="839"/>
      <c r="F34" s="833"/>
      <c r="G34" s="1031">
        <v>4400000</v>
      </c>
      <c r="H34" s="1071">
        <v>3639600</v>
      </c>
      <c r="I34" s="1078">
        <f t="shared" si="1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13">
        <v>17500000</v>
      </c>
      <c r="E35" s="839"/>
      <c r="F35" s="833">
        <v>1961960</v>
      </c>
      <c r="G35" s="1031">
        <v>19461960</v>
      </c>
      <c r="H35" s="1071"/>
      <c r="I35" s="1078">
        <f t="shared" si="1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13">
        <v>1000000</v>
      </c>
      <c r="E36" s="839"/>
      <c r="F36" s="833">
        <v>174500</v>
      </c>
      <c r="G36" s="1031">
        <v>1174500</v>
      </c>
      <c r="H36" s="1071">
        <v>1174500</v>
      </c>
      <c r="I36" s="1078">
        <f t="shared" si="1"/>
        <v>1</v>
      </c>
    </row>
    <row r="37" spans="1:9" s="10" customFormat="1" ht="15.75" customHeight="1">
      <c r="A37" s="11" t="s">
        <v>85</v>
      </c>
      <c r="B37" s="34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1"/>
        <v>0.9348863086256999</v>
      </c>
    </row>
    <row r="38" spans="1:9" s="10" customFormat="1" ht="15.75" customHeight="1">
      <c r="A38" s="11" t="s">
        <v>88</v>
      </c>
      <c r="B38" s="35" t="s">
        <v>89</v>
      </c>
      <c r="C38" s="32" t="s">
        <v>87</v>
      </c>
      <c r="D38" s="813">
        <v>45000000</v>
      </c>
      <c r="E38" s="839"/>
      <c r="F38" s="833">
        <v>2397835</v>
      </c>
      <c r="G38" s="1031">
        <v>47397835</v>
      </c>
      <c r="H38" s="1071">
        <v>44311587</v>
      </c>
      <c r="I38" s="1078">
        <f t="shared" si="1"/>
        <v>0.9348863086256999</v>
      </c>
    </row>
    <row r="39" spans="1:9" s="10" customFormat="1" ht="15.75" customHeight="1">
      <c r="A39" s="7" t="s">
        <v>90</v>
      </c>
      <c r="B39" s="35" t="s">
        <v>91</v>
      </c>
      <c r="C39" s="32" t="s">
        <v>87</v>
      </c>
      <c r="D39" s="813"/>
      <c r="E39" s="839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36" t="s">
        <v>93</v>
      </c>
      <c r="C40" s="13" t="s">
        <v>94</v>
      </c>
      <c r="D40" s="813">
        <v>4500000</v>
      </c>
      <c r="E40" s="839"/>
      <c r="F40" s="829"/>
      <c r="G40" s="506">
        <v>4500000</v>
      </c>
      <c r="H40" s="836">
        <v>2225371</v>
      </c>
      <c r="I40" s="1078">
        <f t="shared" si="1"/>
        <v>0.4945268888888889</v>
      </c>
    </row>
    <row r="41" spans="1:9" s="10" customFormat="1" ht="15.75" customHeight="1">
      <c r="A41" s="11" t="s">
        <v>95</v>
      </c>
      <c r="B41" s="34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1"/>
        <v>1</v>
      </c>
    </row>
    <row r="42" spans="1:9" s="10" customFormat="1" ht="15.75" customHeight="1">
      <c r="A42" s="11" t="s">
        <v>98</v>
      </c>
      <c r="B42" s="35" t="s">
        <v>99</v>
      </c>
      <c r="C42" s="32" t="s">
        <v>97</v>
      </c>
      <c r="D42" s="813">
        <v>100000</v>
      </c>
      <c r="E42" s="839"/>
      <c r="F42" s="833">
        <v>-26400</v>
      </c>
      <c r="G42" s="1031">
        <v>73600</v>
      </c>
      <c r="H42" s="1071">
        <v>73600</v>
      </c>
      <c r="I42" s="1078">
        <f t="shared" si="1"/>
        <v>1</v>
      </c>
    </row>
    <row r="43" spans="1:9" s="10" customFormat="1" ht="15.75" customHeight="1">
      <c r="A43" s="7" t="s">
        <v>100</v>
      </c>
      <c r="B43" s="35" t="s">
        <v>101</v>
      </c>
      <c r="C43" s="32" t="s">
        <v>97</v>
      </c>
      <c r="D43" s="813"/>
      <c r="E43" s="83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38" t="s">
        <v>103</v>
      </c>
      <c r="C44" s="17" t="s">
        <v>104</v>
      </c>
      <c r="D44" s="815">
        <v>100000</v>
      </c>
      <c r="E44" s="840"/>
      <c r="F44" s="830">
        <v>680598</v>
      </c>
      <c r="G44" s="989">
        <v>780598</v>
      </c>
      <c r="H44" s="1068">
        <v>16943909</v>
      </c>
      <c r="I44" s="1080">
        <f t="shared" si="1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SUM(D44)+D40+D37+D33+D32+D41</f>
        <v>72600000</v>
      </c>
      <c r="E45" s="816">
        <f>SUM(E44)+E40+E37+E33+E32+E41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1"/>
        <v>0.8789400123743238</v>
      </c>
    </row>
    <row r="46" spans="1:9" s="10" customFormat="1" ht="15.75" customHeight="1">
      <c r="A46" s="28" t="s">
        <v>108</v>
      </c>
      <c r="B46" s="39" t="s">
        <v>109</v>
      </c>
      <c r="C46" s="938" t="s">
        <v>110</v>
      </c>
      <c r="D46" s="817">
        <v>900000</v>
      </c>
      <c r="E46" s="838"/>
      <c r="F46" s="828"/>
      <c r="G46" s="1049">
        <v>900000</v>
      </c>
      <c r="H46" s="1065">
        <v>781980</v>
      </c>
      <c r="I46" s="1079">
        <f t="shared" si="1"/>
        <v>0.8688666666666667</v>
      </c>
    </row>
    <row r="47" spans="1:9" s="10" customFormat="1" ht="15.75" customHeight="1">
      <c r="A47" s="11" t="s">
        <v>111</v>
      </c>
      <c r="B47" s="22" t="s">
        <v>112</v>
      </c>
      <c r="C47" s="13" t="s">
        <v>113</v>
      </c>
      <c r="D47" s="813"/>
      <c r="E47" s="839"/>
      <c r="F47" s="829">
        <v>5829488</v>
      </c>
      <c r="G47" s="506">
        <v>5829488</v>
      </c>
      <c r="H47" s="836">
        <v>331496</v>
      </c>
      <c r="I47" s="1078">
        <f t="shared" si="1"/>
        <v>0.0568653713670909</v>
      </c>
    </row>
    <row r="48" spans="1:9" s="10" customFormat="1" ht="15.75" customHeight="1">
      <c r="A48" s="11" t="s">
        <v>114</v>
      </c>
      <c r="B48" s="22" t="s">
        <v>115</v>
      </c>
      <c r="C48" s="13" t="s">
        <v>116</v>
      </c>
      <c r="D48" s="813">
        <v>3600000</v>
      </c>
      <c r="E48" s="839"/>
      <c r="F48" s="829"/>
      <c r="G48" s="506">
        <v>3600000</v>
      </c>
      <c r="H48" s="836">
        <v>13009</v>
      </c>
      <c r="I48" s="1078">
        <f t="shared" si="1"/>
        <v>0.0036136111111111113</v>
      </c>
    </row>
    <row r="49" spans="1:9" s="10" customFormat="1" ht="15.75" customHeight="1">
      <c r="A49" s="11" t="s">
        <v>117</v>
      </c>
      <c r="B49" s="22" t="s">
        <v>118</v>
      </c>
      <c r="C49" s="13" t="s">
        <v>119</v>
      </c>
      <c r="D49" s="813"/>
      <c r="E49" s="839"/>
      <c r="F49" s="829">
        <v>366609</v>
      </c>
      <c r="G49" s="506">
        <v>366609</v>
      </c>
      <c r="H49" s="836">
        <v>1202161</v>
      </c>
      <c r="I49" s="1078">
        <f t="shared" si="1"/>
        <v>3.279136627851471</v>
      </c>
    </row>
    <row r="50" spans="1:9" s="10" customFormat="1" ht="15.75" customHeight="1">
      <c r="A50" s="11" t="s">
        <v>120</v>
      </c>
      <c r="B50" s="22" t="s">
        <v>121</v>
      </c>
      <c r="C50" s="13" t="s">
        <v>122</v>
      </c>
      <c r="D50" s="813">
        <v>4700000</v>
      </c>
      <c r="E50" s="839"/>
      <c r="F50" s="829"/>
      <c r="G50" s="506">
        <v>4700000</v>
      </c>
      <c r="H50" s="836">
        <v>3066480</v>
      </c>
      <c r="I50" s="1078">
        <f t="shared" si="1"/>
        <v>0.6524425531914894</v>
      </c>
    </row>
    <row r="51" spans="1:9" s="10" customFormat="1" ht="15.75" customHeight="1">
      <c r="A51" s="11" t="s">
        <v>123</v>
      </c>
      <c r="B51" s="22" t="s">
        <v>124</v>
      </c>
      <c r="C51" s="13" t="s">
        <v>125</v>
      </c>
      <c r="D51" s="813">
        <v>2450000</v>
      </c>
      <c r="E51" s="839"/>
      <c r="F51" s="829"/>
      <c r="G51" s="506">
        <v>2450000</v>
      </c>
      <c r="H51" s="836">
        <v>1393661</v>
      </c>
      <c r="I51" s="1078">
        <f t="shared" si="1"/>
        <v>0.5688412244897959</v>
      </c>
    </row>
    <row r="52" spans="1:9" s="10" customFormat="1" ht="15.75" customHeight="1">
      <c r="A52" s="11" t="s">
        <v>126</v>
      </c>
      <c r="B52" s="22" t="s">
        <v>127</v>
      </c>
      <c r="C52" s="13" t="s">
        <v>128</v>
      </c>
      <c r="D52" s="813"/>
      <c r="E52" s="83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22" t="s">
        <v>130</v>
      </c>
      <c r="C53" s="13" t="s">
        <v>131</v>
      </c>
      <c r="D53" s="813"/>
      <c r="E53" s="83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22" t="s">
        <v>133</v>
      </c>
      <c r="C54" s="13" t="s">
        <v>134</v>
      </c>
      <c r="D54" s="818"/>
      <c r="E54" s="83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22" t="s">
        <v>136</v>
      </c>
      <c r="C55" s="13" t="s">
        <v>137</v>
      </c>
      <c r="D55" s="818"/>
      <c r="E55" s="83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40"/>
      <c r="F56" s="830">
        <v>23892214</v>
      </c>
      <c r="G56" s="513">
        <v>23892214</v>
      </c>
      <c r="H56" s="1068">
        <v>1824827</v>
      </c>
      <c r="I56" s="1080">
        <f t="shared" si="1"/>
        <v>0.07637747594258112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11650000</v>
      </c>
      <c r="E57" s="820">
        <f>SUM(E46:E56)</f>
        <v>0</v>
      </c>
      <c r="F57" s="820">
        <f>SUM(F46:F56)</f>
        <v>30088311</v>
      </c>
      <c r="G57" s="820">
        <f>SUM(G46:G56)</f>
        <v>41738311</v>
      </c>
      <c r="H57" s="1030">
        <f>SUM(H46:H56)</f>
        <v>8613614</v>
      </c>
      <c r="I57" s="1076">
        <f t="shared" si="1"/>
        <v>0.20637188696974346</v>
      </c>
    </row>
    <row r="58" spans="1:9" s="10" customFormat="1" ht="15.75" customHeight="1">
      <c r="A58" s="42" t="s">
        <v>144</v>
      </c>
      <c r="B58" s="21" t="s">
        <v>145</v>
      </c>
      <c r="C58" s="9" t="s">
        <v>146</v>
      </c>
      <c r="D58" s="821"/>
      <c r="E58" s="838"/>
      <c r="F58" s="828"/>
      <c r="G58" s="828"/>
      <c r="H58" s="1065"/>
      <c r="I58" s="1077"/>
    </row>
    <row r="59" spans="1:9" s="10" customFormat="1" ht="15.75" customHeight="1">
      <c r="A59" s="43" t="s">
        <v>147</v>
      </c>
      <c r="B59" s="22" t="s">
        <v>148</v>
      </c>
      <c r="C59" s="13" t="s">
        <v>149</v>
      </c>
      <c r="D59" s="818"/>
      <c r="E59" s="83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22" t="s">
        <v>151</v>
      </c>
      <c r="C60" s="13" t="s">
        <v>152</v>
      </c>
      <c r="D60" s="818"/>
      <c r="E60" s="83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22" t="s">
        <v>154</v>
      </c>
      <c r="C61" s="13" t="s">
        <v>155</v>
      </c>
      <c r="D61" s="818"/>
      <c r="E61" s="83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40"/>
      <c r="F62" s="830"/>
      <c r="G62" s="830"/>
      <c r="H62" s="1068"/>
      <c r="I62" s="109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1089"/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38"/>
      <c r="F64" s="828"/>
      <c r="G64" s="828"/>
      <c r="H64" s="1065"/>
      <c r="I64" s="1077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39"/>
      <c r="F65" s="829"/>
      <c r="G65" s="829"/>
      <c r="H65" s="1040"/>
      <c r="I65" s="109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22">
        <f>SUM(D64:D65)</f>
        <v>0</v>
      </c>
      <c r="E66" s="841"/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21"/>
      <c r="E67" s="839"/>
      <c r="F67" s="829"/>
      <c r="G67" s="829"/>
      <c r="H67" s="1065"/>
      <c r="I67" s="1077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9"/>
      <c r="E68" s="839"/>
      <c r="F68" s="829"/>
      <c r="G68" s="829"/>
      <c r="H68" s="1040"/>
      <c r="I68" s="109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44">
        <f>SUM(D67:D68)</f>
        <v>0</v>
      </c>
      <c r="E69" s="844">
        <f>SUM(E67:E68)</f>
        <v>0</v>
      </c>
      <c r="F69" s="811">
        <f>SUM(F67:F68)</f>
        <v>0</v>
      </c>
      <c r="G69" s="811">
        <f>SUM(G67:G68)</f>
        <v>0</v>
      </c>
      <c r="H69" s="811">
        <f>SUM(H67:H68)</f>
        <v>0</v>
      </c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122028479</v>
      </c>
      <c r="E70" s="816">
        <f>SUM(E22+E31+E45+E57+E63+E66+E69)</f>
        <v>36063464</v>
      </c>
      <c r="F70" s="816">
        <f>SUM(F22+F31+F45+F57+F63+F66+F69)</f>
        <v>62542831</v>
      </c>
      <c r="G70" s="816">
        <f>SUM(G22+G31+G45+G57+G63+G66+G69)</f>
        <v>220634774</v>
      </c>
      <c r="H70" s="816">
        <f>SUM(H22+H31+H45+H57+H63+H66+H69)</f>
        <v>156662135</v>
      </c>
      <c r="I70" s="1076">
        <f t="shared" si="1"/>
        <v>0.7100518751409512</v>
      </c>
    </row>
    <row r="71" spans="1:9" s="10" customFormat="1" ht="15.75" customHeight="1">
      <c r="A71" s="7" t="s">
        <v>183</v>
      </c>
      <c r="B71" s="8" t="s">
        <v>184</v>
      </c>
      <c r="C71" s="9" t="s">
        <v>185</v>
      </c>
      <c r="D71" s="823"/>
      <c r="E71" s="839"/>
      <c r="F71" s="1086"/>
      <c r="G71" s="836"/>
      <c r="H71" s="836"/>
      <c r="I71" s="1114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3883061</v>
      </c>
      <c r="E72" s="824">
        <f>SUM(E73:E74)</f>
        <v>0</v>
      </c>
      <c r="F72" s="824">
        <f>SUM(F73:F74)</f>
        <v>379503980</v>
      </c>
      <c r="G72" s="1113">
        <f>SUM(G73:G74)</f>
        <v>383387041</v>
      </c>
      <c r="H72" s="1113">
        <f>SUM(H73:H74)</f>
        <v>383387041</v>
      </c>
      <c r="I72" s="1078">
        <f t="shared" si="1"/>
        <v>1</v>
      </c>
    </row>
    <row r="73" spans="1:9" s="10" customFormat="1" ht="15.75" customHeight="1">
      <c r="A73" s="11" t="s">
        <v>189</v>
      </c>
      <c r="B73" s="51" t="s">
        <v>190</v>
      </c>
      <c r="C73" s="32" t="s">
        <v>191</v>
      </c>
      <c r="D73" s="825">
        <v>3883061</v>
      </c>
      <c r="E73" s="839"/>
      <c r="F73" s="1086">
        <v>379503980</v>
      </c>
      <c r="G73" s="836">
        <v>383387041</v>
      </c>
      <c r="H73" s="836">
        <v>383387041</v>
      </c>
      <c r="I73" s="1078">
        <f t="shared" si="1"/>
        <v>1</v>
      </c>
    </row>
    <row r="74" spans="1:9" s="10" customFormat="1" ht="15.75" customHeight="1">
      <c r="A74" s="11" t="s">
        <v>192</v>
      </c>
      <c r="B74" s="51" t="s">
        <v>193</v>
      </c>
      <c r="C74" s="32" t="s">
        <v>194</v>
      </c>
      <c r="D74" s="825"/>
      <c r="E74" s="839"/>
      <c r="F74" s="1086"/>
      <c r="G74" s="836"/>
      <c r="H74" s="836"/>
      <c r="I74" s="1078"/>
    </row>
    <row r="75" spans="1:9" s="10" customFormat="1" ht="15.75" customHeight="1">
      <c r="A75" s="37" t="s">
        <v>195</v>
      </c>
      <c r="B75" s="714" t="s">
        <v>631</v>
      </c>
      <c r="C75" s="713" t="s">
        <v>632</v>
      </c>
      <c r="D75" s="845"/>
      <c r="E75" s="839"/>
      <c r="F75" s="1086"/>
      <c r="G75" s="836"/>
      <c r="H75" s="836"/>
      <c r="I75" s="1090"/>
    </row>
    <row r="76" spans="1:9" s="10" customFormat="1" ht="18" customHeight="1">
      <c r="A76" s="25" t="s">
        <v>198</v>
      </c>
      <c r="B76" s="861" t="s">
        <v>636</v>
      </c>
      <c r="C76" s="20" t="s">
        <v>197</v>
      </c>
      <c r="D76" s="816">
        <f>D71+D72+D75</f>
        <v>3883061</v>
      </c>
      <c r="E76" s="816">
        <f>E71+E72+E75</f>
        <v>0</v>
      </c>
      <c r="F76" s="816">
        <f>F71+F72+F75</f>
        <v>379503980</v>
      </c>
      <c r="G76" s="816">
        <f>G71+G72+G75</f>
        <v>383387041</v>
      </c>
      <c r="H76" s="816">
        <f>H71+H72+H75</f>
        <v>383387041</v>
      </c>
      <c r="I76" s="1076">
        <f t="shared" si="1"/>
        <v>1</v>
      </c>
    </row>
    <row r="77" spans="1:9" s="10" customFormat="1" ht="18" customHeight="1">
      <c r="A77" s="25" t="s">
        <v>633</v>
      </c>
      <c r="B77" s="861" t="s">
        <v>634</v>
      </c>
      <c r="C77" s="20" t="s">
        <v>635</v>
      </c>
      <c r="D77" s="816">
        <f>SUM(D76,D70)</f>
        <v>125911540</v>
      </c>
      <c r="E77" s="816">
        <f>SUM(E76,E70)</f>
        <v>36063464</v>
      </c>
      <c r="F77" s="816">
        <f>SUM(F76,F70)</f>
        <v>442046811</v>
      </c>
      <c r="G77" s="816">
        <f>SUM(G76,G70)</f>
        <v>604021815</v>
      </c>
      <c r="H77" s="816">
        <f>SUM(H76,H70)</f>
        <v>540049176</v>
      </c>
      <c r="I77" s="1076">
        <f t="shared" si="1"/>
        <v>0.8940888600190706</v>
      </c>
    </row>
    <row r="78" spans="1:4" ht="17.25" customHeight="1">
      <c r="A78" s="1147"/>
      <c r="B78" s="1147"/>
      <c r="C78" s="1147"/>
      <c r="D78" s="1147"/>
    </row>
    <row r="79" spans="1:9" s="53" customFormat="1" ht="16.5" customHeight="1">
      <c r="A79" s="1151" t="s">
        <v>200</v>
      </c>
      <c r="B79" s="1151"/>
      <c r="C79" s="1151"/>
      <c r="D79" s="1151"/>
      <c r="E79" s="1151"/>
      <c r="F79" s="1151"/>
      <c r="G79" s="1151"/>
      <c r="H79" s="1151"/>
      <c r="I79" s="1151"/>
    </row>
    <row r="80" spans="1:9" ht="39.75" customHeight="1">
      <c r="A80" s="4" t="s">
        <v>2</v>
      </c>
      <c r="B80" s="5" t="s">
        <v>201</v>
      </c>
      <c r="C80" s="5" t="s">
        <v>459</v>
      </c>
      <c r="D80" s="805" t="s">
        <v>706</v>
      </c>
      <c r="E80" s="812" t="s">
        <v>747</v>
      </c>
      <c r="F80" s="27" t="s">
        <v>752</v>
      </c>
      <c r="G80" s="805" t="s">
        <v>748</v>
      </c>
      <c r="H80" s="27" t="s">
        <v>754</v>
      </c>
      <c r="I80" s="862" t="s">
        <v>756</v>
      </c>
    </row>
    <row r="81" spans="1:9" s="6" customFormat="1" ht="12" customHeight="1">
      <c r="A81" s="931" t="s">
        <v>4</v>
      </c>
      <c r="B81" s="932" t="s">
        <v>5</v>
      </c>
      <c r="C81" s="932" t="s">
        <v>6</v>
      </c>
      <c r="D81" s="933" t="s">
        <v>7</v>
      </c>
      <c r="E81" s="932" t="s">
        <v>267</v>
      </c>
      <c r="F81" s="933" t="s">
        <v>462</v>
      </c>
      <c r="G81" s="933" t="s">
        <v>749</v>
      </c>
      <c r="H81" s="934" t="s">
        <v>750</v>
      </c>
      <c r="I81" s="935" t="s">
        <v>751</v>
      </c>
    </row>
    <row r="82" spans="1:9" ht="18" customHeight="1">
      <c r="A82" s="62" t="s">
        <v>8</v>
      </c>
      <c r="B82" s="26" t="s">
        <v>202</v>
      </c>
      <c r="C82" s="27" t="s">
        <v>203</v>
      </c>
      <c r="D82" s="820">
        <v>43838610</v>
      </c>
      <c r="E82" s="1101"/>
      <c r="F82" s="1102">
        <v>23675690</v>
      </c>
      <c r="G82" s="1103">
        <v>67514300</v>
      </c>
      <c r="H82" s="1103">
        <v>48142702</v>
      </c>
      <c r="I82" s="1111">
        <f>H82/G82</f>
        <v>0.7130741487358975</v>
      </c>
    </row>
    <row r="83" spans="1:9" ht="18" customHeight="1">
      <c r="A83" s="62" t="s">
        <v>11</v>
      </c>
      <c r="B83" s="26" t="s">
        <v>204</v>
      </c>
      <c r="C83" s="27" t="s">
        <v>205</v>
      </c>
      <c r="D83" s="820">
        <v>8431530</v>
      </c>
      <c r="E83" s="1101">
        <v>3579160</v>
      </c>
      <c r="F83" s="1013">
        <v>1059667</v>
      </c>
      <c r="G83" s="994">
        <v>13070357</v>
      </c>
      <c r="H83" s="1013">
        <v>8051420</v>
      </c>
      <c r="I83" s="1059">
        <f>H83/G83</f>
        <v>0.6160061274531369</v>
      </c>
    </row>
    <row r="84" spans="1:9" ht="18" customHeight="1">
      <c r="A84" s="62" t="s">
        <v>14</v>
      </c>
      <c r="B84" s="26" t="s">
        <v>206</v>
      </c>
      <c r="C84" s="27" t="s">
        <v>207</v>
      </c>
      <c r="D84" s="820">
        <v>44946400</v>
      </c>
      <c r="E84" s="1101">
        <v>645114</v>
      </c>
      <c r="F84" s="1013">
        <v>143492860</v>
      </c>
      <c r="G84" s="994">
        <v>189084374</v>
      </c>
      <c r="H84" s="1013">
        <v>87714591</v>
      </c>
      <c r="I84" s="1059">
        <f>H84/G84</f>
        <v>0.4638912732154165</v>
      </c>
    </row>
    <row r="85" spans="1:9" ht="18" customHeight="1">
      <c r="A85" s="62" t="s">
        <v>17</v>
      </c>
      <c r="B85" s="26" t="s">
        <v>208</v>
      </c>
      <c r="C85" s="27" t="s">
        <v>209</v>
      </c>
      <c r="D85" s="820">
        <v>2695000</v>
      </c>
      <c r="E85" s="1101"/>
      <c r="F85" s="1013">
        <v>3321000</v>
      </c>
      <c r="G85" s="994">
        <v>6016000</v>
      </c>
      <c r="H85" s="1013">
        <v>1328750</v>
      </c>
      <c r="I85" s="1059">
        <f>H85/G85</f>
        <v>0.22086934840425532</v>
      </c>
    </row>
    <row r="86" spans="1:9" ht="18" customHeight="1">
      <c r="A86" s="62" t="s">
        <v>20</v>
      </c>
      <c r="B86" s="26" t="s">
        <v>210</v>
      </c>
      <c r="C86" s="27" t="s">
        <v>211</v>
      </c>
      <c r="D86" s="820">
        <f>SUM(D87:D93)</f>
        <v>26000000</v>
      </c>
      <c r="E86" s="820">
        <f>SUM(E87:E93)</f>
        <v>0</v>
      </c>
      <c r="F86" s="994">
        <f>SUM(F87:F93)</f>
        <v>177839237</v>
      </c>
      <c r="G86" s="994">
        <f>SUM(G87:G93)</f>
        <v>203839237</v>
      </c>
      <c r="H86" s="1013">
        <v>12732021</v>
      </c>
      <c r="I86" s="1059">
        <f>H86/G86</f>
        <v>0.062461090354257946</v>
      </c>
    </row>
    <row r="87" spans="1:9" ht="15.75" customHeight="1">
      <c r="A87" s="42" t="s">
        <v>23</v>
      </c>
      <c r="B87" s="54" t="s">
        <v>212</v>
      </c>
      <c r="C87" s="55" t="s">
        <v>213</v>
      </c>
      <c r="D87" s="502"/>
      <c r="E87" s="1100"/>
      <c r="F87" s="1025"/>
      <c r="G87" s="501"/>
      <c r="H87" s="1053"/>
      <c r="I87" s="1060"/>
    </row>
    <row r="88" spans="1:9" ht="15.75" customHeight="1">
      <c r="A88" s="43" t="s">
        <v>26</v>
      </c>
      <c r="B88" s="57" t="s">
        <v>214</v>
      </c>
      <c r="C88" s="89" t="s">
        <v>215</v>
      </c>
      <c r="D88" s="825"/>
      <c r="E88" s="1091"/>
      <c r="F88" s="836"/>
      <c r="G88" s="1031"/>
      <c r="H88" s="1042"/>
      <c r="I88" s="1019"/>
    </row>
    <row r="89" spans="1:9" ht="15.75" customHeight="1">
      <c r="A89" s="42" t="s">
        <v>29</v>
      </c>
      <c r="B89" s="57" t="s">
        <v>216</v>
      </c>
      <c r="C89" s="89" t="s">
        <v>217</v>
      </c>
      <c r="D89" s="825"/>
      <c r="E89" s="1091"/>
      <c r="F89" s="836"/>
      <c r="G89" s="1031"/>
      <c r="H89" s="1042"/>
      <c r="I89" s="1019"/>
    </row>
    <row r="90" spans="1:9" ht="15.75" customHeight="1">
      <c r="A90" s="43" t="s">
        <v>32</v>
      </c>
      <c r="B90" s="58" t="s">
        <v>218</v>
      </c>
      <c r="C90" s="89" t="s">
        <v>219</v>
      </c>
      <c r="D90" s="825">
        <v>10000000</v>
      </c>
      <c r="E90" s="1091"/>
      <c r="F90" s="836"/>
      <c r="G90" s="1032">
        <v>10000000</v>
      </c>
      <c r="H90" s="1042"/>
      <c r="I90" s="1019"/>
    </row>
    <row r="91" spans="1:9" ht="15.75" customHeight="1">
      <c r="A91" s="43" t="s">
        <v>35</v>
      </c>
      <c r="B91" s="57" t="s">
        <v>220</v>
      </c>
      <c r="C91" s="89" t="s">
        <v>221</v>
      </c>
      <c r="D91" s="825"/>
      <c r="E91" s="1091"/>
      <c r="F91" s="836"/>
      <c r="G91" s="1031"/>
      <c r="H91" s="1042"/>
      <c r="I91" s="1019"/>
    </row>
    <row r="92" spans="1:9" ht="15.75" customHeight="1">
      <c r="A92" s="43" t="s">
        <v>37</v>
      </c>
      <c r="B92" s="57" t="s">
        <v>222</v>
      </c>
      <c r="C92" s="89" t="s">
        <v>223</v>
      </c>
      <c r="D92" s="825"/>
      <c r="E92" s="1091"/>
      <c r="F92" s="1033"/>
      <c r="G92" s="1032">
        <f>'5.sz.mell'!G21</f>
        <v>0</v>
      </c>
      <c r="H92" s="1042"/>
      <c r="I92" s="1019"/>
    </row>
    <row r="93" spans="1:9" ht="15.75" customHeight="1">
      <c r="A93" s="42" t="s">
        <v>39</v>
      </c>
      <c r="B93" s="57" t="s">
        <v>224</v>
      </c>
      <c r="C93" s="89" t="s">
        <v>225</v>
      </c>
      <c r="D93" s="825">
        <f>SUM(D94:D95)</f>
        <v>16000000</v>
      </c>
      <c r="E93" s="825">
        <f>SUM(E94:E95)</f>
        <v>0</v>
      </c>
      <c r="F93" s="1031">
        <f>SUM(F94:F95)</f>
        <v>177839237</v>
      </c>
      <c r="G93" s="1031">
        <f>SUM(G94:G95)</f>
        <v>193839237</v>
      </c>
      <c r="H93" s="1042"/>
      <c r="I93" s="1019"/>
    </row>
    <row r="94" spans="1:9" ht="15.75" customHeight="1">
      <c r="A94" s="43" t="s">
        <v>41</v>
      </c>
      <c r="B94" s="57" t="s">
        <v>226</v>
      </c>
      <c r="C94" s="59" t="s">
        <v>225</v>
      </c>
      <c r="D94" s="825">
        <v>6000000</v>
      </c>
      <c r="E94" s="1091"/>
      <c r="F94" s="836">
        <v>177839237</v>
      </c>
      <c r="G94" s="1031">
        <v>183839237</v>
      </c>
      <c r="H94" s="1042"/>
      <c r="I94" s="1019"/>
    </row>
    <row r="95" spans="1:9" ht="15.75" customHeight="1">
      <c r="A95" s="44" t="s">
        <v>43</v>
      </c>
      <c r="B95" s="60" t="s">
        <v>227</v>
      </c>
      <c r="C95" s="61" t="s">
        <v>225</v>
      </c>
      <c r="D95" s="826">
        <v>10000000</v>
      </c>
      <c r="E95" s="1092"/>
      <c r="F95" s="1035"/>
      <c r="G95" s="1036">
        <v>10000000</v>
      </c>
      <c r="H95" s="1054"/>
      <c r="I95" s="1061"/>
    </row>
    <row r="96" spans="1:9" ht="18" customHeight="1">
      <c r="A96" s="62" t="s">
        <v>45</v>
      </c>
      <c r="B96" s="63" t="s">
        <v>456</v>
      </c>
      <c r="C96" s="27" t="s">
        <v>228</v>
      </c>
      <c r="D96" s="820">
        <f>SUM(D82:D86)</f>
        <v>125911540</v>
      </c>
      <c r="E96" s="820">
        <f>SUM(E82:E86)</f>
        <v>4224274</v>
      </c>
      <c r="F96" s="820">
        <f>SUM(F82:F86)</f>
        <v>349388454</v>
      </c>
      <c r="G96" s="820">
        <f>SUM(G82:G86)</f>
        <v>479524268</v>
      </c>
      <c r="H96" s="820">
        <f>SUM(H82:H86)</f>
        <v>157969484</v>
      </c>
      <c r="I96" s="1111">
        <f>H96/G96</f>
        <v>0.3294295920806244</v>
      </c>
    </row>
    <row r="97" spans="1:9" ht="18" customHeight="1">
      <c r="A97" s="62" t="s">
        <v>47</v>
      </c>
      <c r="B97" s="26" t="s">
        <v>229</v>
      </c>
      <c r="C97" s="27" t="s">
        <v>230</v>
      </c>
      <c r="D97" s="820"/>
      <c r="E97" s="1101">
        <v>31839190</v>
      </c>
      <c r="F97" s="1013">
        <v>-8454294</v>
      </c>
      <c r="G97" s="1013">
        <v>23384896</v>
      </c>
      <c r="H97" s="1013">
        <v>21587384</v>
      </c>
      <c r="I97" s="1059">
        <f>H97/G97</f>
        <v>0.9231336329227208</v>
      </c>
    </row>
    <row r="98" spans="1:9" ht="18" customHeight="1">
      <c r="A98" s="62" t="s">
        <v>49</v>
      </c>
      <c r="B98" s="26" t="s">
        <v>231</v>
      </c>
      <c r="C98" s="27" t="s">
        <v>232</v>
      </c>
      <c r="D98" s="820"/>
      <c r="E98" s="1101"/>
      <c r="F98" s="1013">
        <v>100334003</v>
      </c>
      <c r="G98" s="1013">
        <v>100334003</v>
      </c>
      <c r="H98" s="1013">
        <v>83190364</v>
      </c>
      <c r="I98" s="1059">
        <f>H98/G98</f>
        <v>0.8291343065421202</v>
      </c>
    </row>
    <row r="99" spans="1:9" ht="18" customHeight="1">
      <c r="A99" s="73" t="s">
        <v>52</v>
      </c>
      <c r="B99" s="19" t="s">
        <v>233</v>
      </c>
      <c r="C99" s="20" t="s">
        <v>234</v>
      </c>
      <c r="D99" s="1112">
        <f>SUM(D100:D105)</f>
        <v>0</v>
      </c>
      <c r="E99" s="1112">
        <f>SUM(E100:E105)</f>
        <v>0</v>
      </c>
      <c r="F99" s="1112">
        <f>SUM(F100:F105)</f>
        <v>0</v>
      </c>
      <c r="G99" s="1103"/>
      <c r="H99" s="1103"/>
      <c r="I99" s="1107"/>
    </row>
    <row r="100" spans="1:9" ht="15.75" customHeight="1">
      <c r="A100" s="42" t="s">
        <v>55</v>
      </c>
      <c r="B100" s="54" t="s">
        <v>235</v>
      </c>
      <c r="C100" s="9" t="s">
        <v>236</v>
      </c>
      <c r="D100" s="502"/>
      <c r="E100" s="1093"/>
      <c r="F100" s="1097"/>
      <c r="G100" s="1104"/>
      <c r="H100" s="1104"/>
      <c r="I100" s="1108"/>
    </row>
    <row r="101" spans="1:9" ht="15.75" customHeight="1">
      <c r="A101" s="42" t="s">
        <v>58</v>
      </c>
      <c r="B101" s="64" t="s">
        <v>216</v>
      </c>
      <c r="C101" s="13" t="s">
        <v>237</v>
      </c>
      <c r="D101" s="813"/>
      <c r="E101" s="1094"/>
      <c r="F101" s="1098"/>
      <c r="G101" s="1105"/>
      <c r="H101" s="1105"/>
      <c r="I101" s="1109"/>
    </row>
    <row r="102" spans="1:9" ht="15.75" customHeight="1">
      <c r="A102" s="43" t="s">
        <v>60</v>
      </c>
      <c r="B102" s="64" t="s">
        <v>238</v>
      </c>
      <c r="C102" s="13" t="s">
        <v>239</v>
      </c>
      <c r="D102" s="813"/>
      <c r="E102" s="1094"/>
      <c r="F102" s="1098"/>
      <c r="G102" s="1105"/>
      <c r="H102" s="1105"/>
      <c r="I102" s="1109"/>
    </row>
    <row r="103" spans="1:9" ht="15.75" customHeight="1">
      <c r="A103" s="42" t="s">
        <v>62</v>
      </c>
      <c r="B103" s="64" t="s">
        <v>240</v>
      </c>
      <c r="C103" s="13" t="s">
        <v>241</v>
      </c>
      <c r="D103" s="813"/>
      <c r="E103" s="1094"/>
      <c r="F103" s="1098"/>
      <c r="G103" s="1105"/>
      <c r="H103" s="1105"/>
      <c r="I103" s="1109"/>
    </row>
    <row r="104" spans="1:9" ht="15.75" customHeight="1">
      <c r="A104" s="43" t="s">
        <v>64</v>
      </c>
      <c r="B104" s="64" t="s">
        <v>242</v>
      </c>
      <c r="C104" s="13" t="s">
        <v>243</v>
      </c>
      <c r="D104" s="813"/>
      <c r="E104" s="1094"/>
      <c r="F104" s="1098"/>
      <c r="G104" s="1105"/>
      <c r="H104" s="1105"/>
      <c r="I104" s="1109"/>
    </row>
    <row r="105" spans="1:9" ht="15.75" customHeight="1">
      <c r="A105" s="65" t="s">
        <v>66</v>
      </c>
      <c r="B105" s="66" t="s">
        <v>244</v>
      </c>
      <c r="C105" s="13" t="s">
        <v>245</v>
      </c>
      <c r="D105" s="815"/>
      <c r="E105" s="1094"/>
      <c r="F105" s="1098"/>
      <c r="G105" s="1106"/>
      <c r="H105" s="1106"/>
      <c r="I105" s="1110"/>
    </row>
    <row r="106" spans="1:9" ht="18" customHeight="1">
      <c r="A106" s="62" t="s">
        <v>68</v>
      </c>
      <c r="B106" s="63" t="s">
        <v>455</v>
      </c>
      <c r="C106" s="27" t="s">
        <v>246</v>
      </c>
      <c r="D106" s="816">
        <f>+D97+D98+D99</f>
        <v>0</v>
      </c>
      <c r="E106" s="816">
        <f>+E97+E98+E99</f>
        <v>31839190</v>
      </c>
      <c r="F106" s="816">
        <f>+F97+F98+F99</f>
        <v>91879709</v>
      </c>
      <c r="G106" s="816">
        <f>+G97+G98+G99</f>
        <v>123718899</v>
      </c>
      <c r="H106" s="816">
        <f>+H97+H98+H99</f>
        <v>104777748</v>
      </c>
      <c r="I106" s="1111">
        <f>H106/G106</f>
        <v>0.8469017170933602</v>
      </c>
    </row>
    <row r="107" spans="1:9" ht="18" customHeight="1">
      <c r="A107" s="67" t="s">
        <v>70</v>
      </c>
      <c r="B107" s="41" t="s">
        <v>247</v>
      </c>
      <c r="C107" s="27" t="s">
        <v>248</v>
      </c>
      <c r="D107" s="820">
        <f>D96+D106</f>
        <v>125911540</v>
      </c>
      <c r="E107" s="820">
        <f>E96+E106</f>
        <v>36063464</v>
      </c>
      <c r="F107" s="820">
        <f>F96+F106</f>
        <v>441268163</v>
      </c>
      <c r="G107" s="820">
        <f>G96+G106</f>
        <v>603243167</v>
      </c>
      <c r="H107" s="820">
        <f>H96+H106</f>
        <v>262747232</v>
      </c>
      <c r="I107" s="1111">
        <f>H107/G107</f>
        <v>0.43555774250485624</v>
      </c>
    </row>
    <row r="108" spans="1:9" ht="15.75" customHeight="1">
      <c r="A108" s="68" t="s">
        <v>73</v>
      </c>
      <c r="B108" s="69" t="s">
        <v>249</v>
      </c>
      <c r="C108" s="70" t="s">
        <v>250</v>
      </c>
      <c r="D108" s="1095"/>
      <c r="E108" s="1096"/>
      <c r="F108" s="1099"/>
      <c r="G108" s="1104"/>
      <c r="H108" s="1104"/>
      <c r="I108" s="1108"/>
    </row>
    <row r="109" spans="1:9" ht="15.75" customHeight="1">
      <c r="A109" s="43" t="s">
        <v>76</v>
      </c>
      <c r="B109" s="71" t="s">
        <v>251</v>
      </c>
      <c r="C109" s="56" t="s">
        <v>252</v>
      </c>
      <c r="D109" s="813"/>
      <c r="E109" s="1096"/>
      <c r="F109" s="1099"/>
      <c r="G109" s="1105"/>
      <c r="H109" s="1105"/>
      <c r="I109" s="1109"/>
    </row>
    <row r="110" spans="1:9" ht="15.75" customHeight="1">
      <c r="A110" s="72" t="s">
        <v>79</v>
      </c>
      <c r="B110" s="71" t="s">
        <v>253</v>
      </c>
      <c r="C110" s="56" t="s">
        <v>254</v>
      </c>
      <c r="D110" s="813"/>
      <c r="E110" s="1096"/>
      <c r="F110" s="1042">
        <v>778648</v>
      </c>
      <c r="G110" s="1042">
        <v>778648</v>
      </c>
      <c r="H110" s="1042">
        <v>778648</v>
      </c>
      <c r="I110" s="1064">
        <f>H110/G110</f>
        <v>1</v>
      </c>
    </row>
    <row r="111" spans="1:9" ht="15.75" customHeight="1">
      <c r="A111" s="43" t="s">
        <v>81</v>
      </c>
      <c r="B111" s="71" t="s">
        <v>255</v>
      </c>
      <c r="C111" s="56" t="s">
        <v>256</v>
      </c>
      <c r="D111" s="813"/>
      <c r="E111" s="1096"/>
      <c r="F111" s="1099"/>
      <c r="G111" s="1106"/>
      <c r="H111" s="1106"/>
      <c r="I111" s="1110"/>
    </row>
    <row r="112" spans="1:9" ht="18" customHeight="1">
      <c r="A112" s="73" t="s">
        <v>83</v>
      </c>
      <c r="B112" s="26" t="s">
        <v>257</v>
      </c>
      <c r="C112" s="27" t="s">
        <v>258</v>
      </c>
      <c r="D112" s="827">
        <f>SUM(D108:D111)</f>
        <v>0</v>
      </c>
      <c r="E112" s="827">
        <f>SUM(E108:E111)</f>
        <v>0</v>
      </c>
      <c r="F112" s="827">
        <f>SUM(F108:F111)</f>
        <v>778648</v>
      </c>
      <c r="G112" s="827">
        <f>SUM(G108:G111)</f>
        <v>778648</v>
      </c>
      <c r="H112" s="827">
        <f>SUM(H108:H111)</f>
        <v>778648</v>
      </c>
      <c r="I112" s="1111">
        <f>H112/G112</f>
        <v>1</v>
      </c>
    </row>
    <row r="113" spans="1:9" s="10" customFormat="1" ht="18" customHeight="1">
      <c r="A113" s="76">
        <v>32</v>
      </c>
      <c r="B113" s="19" t="s">
        <v>259</v>
      </c>
      <c r="C113" s="20" t="s">
        <v>260</v>
      </c>
      <c r="D113" s="827">
        <f>D107+D112</f>
        <v>125911540</v>
      </c>
      <c r="E113" s="827">
        <f>E107+E112</f>
        <v>36063464</v>
      </c>
      <c r="F113" s="827">
        <f>F107+F112</f>
        <v>442046811</v>
      </c>
      <c r="G113" s="827">
        <f>G107+G112</f>
        <v>604021815</v>
      </c>
      <c r="H113" s="827">
        <f>H107+H112</f>
        <v>263525880</v>
      </c>
      <c r="I113" s="1111">
        <f>H113/G113</f>
        <v>0.4362853682693563</v>
      </c>
    </row>
    <row r="114" ht="16.5" customHeight="1"/>
    <row r="115" spans="1:6" ht="30.75" customHeight="1">
      <c r="A115" s="1148" t="s">
        <v>261</v>
      </c>
      <c r="B115" s="1148"/>
      <c r="C115" s="1148"/>
      <c r="D115" s="1148"/>
      <c r="E115" s="1148"/>
      <c r="F115" s="1148"/>
    </row>
    <row r="116" spans="1:4" ht="15" customHeight="1">
      <c r="A116" s="1146"/>
      <c r="B116" s="1146"/>
      <c r="C116" s="2"/>
      <c r="D116" s="80"/>
    </row>
    <row r="117" spans="1:8" ht="29.25" customHeight="1">
      <c r="A117" s="81">
        <v>1</v>
      </c>
      <c r="B117" s="82" t="s">
        <v>262</v>
      </c>
      <c r="C117" s="83"/>
      <c r="D117" s="84">
        <f>D70-D107</f>
        <v>-3883061</v>
      </c>
      <c r="E117" s="84">
        <f>E70-E107</f>
        <v>0</v>
      </c>
      <c r="F117" s="1115">
        <f>F70-F107</f>
        <v>-378725332</v>
      </c>
      <c r="G117" s="1115">
        <f>G70-G107</f>
        <v>-382608393</v>
      </c>
      <c r="H117" s="1115">
        <f>H70-H107</f>
        <v>-106085097</v>
      </c>
    </row>
    <row r="118" spans="1:8" ht="40.5" customHeight="1">
      <c r="A118" s="85" t="s">
        <v>11</v>
      </c>
      <c r="B118" s="86" t="s">
        <v>263</v>
      </c>
      <c r="C118" s="87"/>
      <c r="D118" s="88">
        <f>D76-D112</f>
        <v>3883061</v>
      </c>
      <c r="E118" s="88">
        <f>E76-E112</f>
        <v>0</v>
      </c>
      <c r="F118" s="88">
        <f>F76-F112</f>
        <v>378725332</v>
      </c>
      <c r="G118" s="88">
        <f>G76-G112</f>
        <v>382608393</v>
      </c>
      <c r="H118" s="88">
        <f>H76-H112</f>
        <v>382608393</v>
      </c>
    </row>
  </sheetData>
  <sheetProtection/>
  <mergeCells count="7">
    <mergeCell ref="A116:B116"/>
    <mergeCell ref="A3:B3"/>
    <mergeCell ref="A78:D78"/>
    <mergeCell ref="A115:F115"/>
    <mergeCell ref="A2:I2"/>
    <mergeCell ref="A1:I1"/>
    <mergeCell ref="A79:I79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&amp;C&amp;"Times New Roman CE,Félkövér"&amp;12
&amp;R&amp;"Times New Roman CE,Félkövér dőlt"&amp;11 1.1 melléklet a ........./2018. (.......) önkormányzati rendelethez</oddHeader>
  </headerFooter>
  <rowBreaks count="2" manualBreakCount="2">
    <brk id="44" max="3" man="1"/>
    <brk id="9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246" t="s">
        <v>723</v>
      </c>
      <c r="B1" s="1247"/>
      <c r="C1" s="1247"/>
      <c r="D1" s="1247"/>
      <c r="E1" s="1247"/>
      <c r="F1" s="1247"/>
      <c r="G1" s="1247"/>
      <c r="H1" s="1247"/>
    </row>
    <row r="2" spans="1:8" ht="12.75" customHeight="1">
      <c r="A2" s="534"/>
      <c r="B2" s="535"/>
      <c r="C2" s="535"/>
      <c r="D2" s="535"/>
      <c r="E2" s="535"/>
      <c r="F2" s="535"/>
      <c r="G2" s="535"/>
      <c r="H2" s="536" t="s">
        <v>566</v>
      </c>
    </row>
    <row r="3" spans="1:8" ht="38.25">
      <c r="A3" s="537" t="s">
        <v>405</v>
      </c>
      <c r="B3" s="538" t="s">
        <v>567</v>
      </c>
      <c r="C3" s="538" t="s">
        <v>571</v>
      </c>
      <c r="D3" s="538" t="s">
        <v>568</v>
      </c>
      <c r="E3" s="538" t="s">
        <v>569</v>
      </c>
      <c r="F3" s="538" t="s">
        <v>570</v>
      </c>
      <c r="G3" s="538" t="s">
        <v>572</v>
      </c>
      <c r="H3" s="539" t="s">
        <v>406</v>
      </c>
    </row>
    <row r="4" spans="1:8" ht="48" customHeight="1">
      <c r="A4" s="540" t="s">
        <v>8</v>
      </c>
      <c r="B4" s="541" t="s">
        <v>645</v>
      </c>
      <c r="C4" s="541">
        <v>1</v>
      </c>
      <c r="D4" s="542">
        <v>2</v>
      </c>
      <c r="E4" s="542"/>
      <c r="F4" s="542">
        <v>2</v>
      </c>
      <c r="G4" s="542"/>
      <c r="H4" s="543">
        <f>SUM(C4:G4)</f>
        <v>5</v>
      </c>
    </row>
    <row r="5" spans="1:8" ht="33" customHeight="1">
      <c r="A5" s="540" t="s">
        <v>11</v>
      </c>
      <c r="B5" s="541" t="s">
        <v>646</v>
      </c>
      <c r="C5" s="541"/>
      <c r="D5" s="542">
        <v>4</v>
      </c>
      <c r="E5" s="542">
        <v>1</v>
      </c>
      <c r="F5" s="542"/>
      <c r="G5" s="542">
        <v>4</v>
      </c>
      <c r="H5" s="543">
        <f>SUM(C5:G5)</f>
        <v>9</v>
      </c>
    </row>
    <row r="6" spans="1:8" ht="35.25" customHeight="1">
      <c r="A6" s="544"/>
      <c r="B6" s="545" t="s">
        <v>406</v>
      </c>
      <c r="C6" s="545">
        <f aca="true" t="shared" si="0" ref="C6:H6">SUM(C4:C5)</f>
        <v>1</v>
      </c>
      <c r="D6" s="545">
        <f t="shared" si="0"/>
        <v>6</v>
      </c>
      <c r="E6" s="545">
        <f t="shared" si="0"/>
        <v>1</v>
      </c>
      <c r="F6" s="545">
        <f t="shared" si="0"/>
        <v>2</v>
      </c>
      <c r="G6" s="545">
        <f t="shared" si="0"/>
        <v>4</v>
      </c>
      <c r="H6" s="856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.../2018.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1.50390625" style="431" customWidth="1"/>
    <col min="2" max="2" width="59.50390625" style="430" customWidth="1"/>
    <col min="3" max="3" width="23.625" style="467" customWidth="1"/>
    <col min="4" max="6" width="17.875" style="430" customWidth="1"/>
    <col min="7" max="8" width="19.00390625" style="430" customWidth="1"/>
    <col min="9" max="16384" width="9.375" style="430" customWidth="1"/>
  </cols>
  <sheetData>
    <row r="1" spans="1:3" ht="42" customHeight="1">
      <c r="A1" s="1248" t="s">
        <v>724</v>
      </c>
      <c r="B1" s="1249"/>
      <c r="C1" s="1249"/>
    </row>
    <row r="2" ht="15" customHeight="1">
      <c r="C2" s="432"/>
    </row>
    <row r="3" spans="1:3" s="433" customFormat="1" ht="25.5" customHeight="1">
      <c r="A3" s="1250" t="s">
        <v>534</v>
      </c>
      <c r="B3" s="1250"/>
      <c r="C3" s="1250"/>
    </row>
    <row r="4" spans="1:3" ht="15">
      <c r="A4" s="434"/>
      <c r="B4" s="435"/>
      <c r="C4" s="436" t="s">
        <v>1</v>
      </c>
    </row>
    <row r="5" spans="1:3" s="440" customFormat="1" ht="27.75" customHeight="1">
      <c r="A5" s="437" t="s">
        <v>536</v>
      </c>
      <c r="B5" s="438" t="s">
        <v>537</v>
      </c>
      <c r="C5" s="439" t="s">
        <v>545</v>
      </c>
    </row>
    <row r="6" spans="1:3" ht="34.5" customHeight="1">
      <c r="A6" s="441" t="s">
        <v>8</v>
      </c>
      <c r="B6" s="442" t="s">
        <v>538</v>
      </c>
      <c r="C6" s="443"/>
    </row>
    <row r="7" spans="1:3" ht="25.5" customHeight="1">
      <c r="A7" s="444" t="s">
        <v>11</v>
      </c>
      <c r="B7" s="445" t="s">
        <v>539</v>
      </c>
      <c r="C7" s="446">
        <v>183839237</v>
      </c>
    </row>
    <row r="8" spans="1:3" s="450" customFormat="1" ht="25.5" customHeight="1">
      <c r="A8" s="447" t="s">
        <v>14</v>
      </c>
      <c r="B8" s="448" t="s">
        <v>406</v>
      </c>
      <c r="C8" s="449">
        <f>SUM(C6:C7)</f>
        <v>183839237</v>
      </c>
    </row>
    <row r="10" spans="1:3" s="433" customFormat="1" ht="25.5" customHeight="1">
      <c r="A10" s="1250" t="s">
        <v>540</v>
      </c>
      <c r="B10" s="1250"/>
      <c r="C10" s="1250"/>
    </row>
    <row r="11" spans="1:3" ht="15">
      <c r="A11" s="434"/>
      <c r="B11" s="435"/>
      <c r="C11" s="451"/>
    </row>
    <row r="12" spans="1:3" s="440" customFormat="1" ht="15">
      <c r="A12" s="437" t="s">
        <v>536</v>
      </c>
      <c r="B12" s="438" t="s">
        <v>537</v>
      </c>
      <c r="C12" s="439" t="s">
        <v>545</v>
      </c>
    </row>
    <row r="13" spans="1:5" ht="25.5" customHeight="1">
      <c r="A13" s="441" t="s">
        <v>8</v>
      </c>
      <c r="B13" s="442" t="s">
        <v>541</v>
      </c>
      <c r="C13" s="452">
        <v>10000000</v>
      </c>
      <c r="E13" s="453"/>
    </row>
    <row r="14" spans="1:5" ht="25.5" customHeight="1">
      <c r="A14" s="454" t="s">
        <v>11</v>
      </c>
      <c r="B14" s="455"/>
      <c r="C14" s="456"/>
      <c r="E14" s="453"/>
    </row>
    <row r="15" spans="1:5" ht="25.5" customHeight="1">
      <c r="A15" s="441" t="s">
        <v>14</v>
      </c>
      <c r="B15" s="457"/>
      <c r="C15" s="458"/>
      <c r="E15" s="453"/>
    </row>
    <row r="16" spans="1:5" ht="25.5" customHeight="1">
      <c r="A16" s="459" t="s">
        <v>17</v>
      </c>
      <c r="B16" s="457"/>
      <c r="C16" s="458"/>
      <c r="E16" s="453"/>
    </row>
    <row r="17" spans="1:3" ht="25.5" customHeight="1">
      <c r="A17" s="460" t="s">
        <v>20</v>
      </c>
      <c r="B17" s="461" t="s">
        <v>406</v>
      </c>
      <c r="C17" s="462">
        <f>SUM(C13:C16)</f>
        <v>10000000</v>
      </c>
    </row>
    <row r="18" spans="1:3" ht="25.5" customHeight="1">
      <c r="A18" s="463" t="s">
        <v>23</v>
      </c>
      <c r="B18" s="464" t="s">
        <v>542</v>
      </c>
      <c r="C18" s="462">
        <f>SUM(C8+C17)</f>
        <v>193839237</v>
      </c>
    </row>
    <row r="19" spans="1:4" ht="18.75">
      <c r="A19" s="465"/>
      <c r="B19" s="466"/>
      <c r="C19" s="466"/>
      <c r="D19" s="466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...../2018.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78" customWidth="1"/>
    <col min="2" max="2" width="55.50390625" style="78" customWidth="1"/>
    <col min="3" max="3" width="12.625" style="79" customWidth="1"/>
    <col min="4" max="6" width="12.625" style="78" customWidth="1"/>
    <col min="7" max="7" width="9.00390625" style="1" customWidth="1"/>
    <col min="8" max="16384" width="9.375" style="1" customWidth="1"/>
  </cols>
  <sheetData>
    <row r="1" spans="1:6" ht="40.5" customHeight="1">
      <c r="A1" s="1252" t="s">
        <v>650</v>
      </c>
      <c r="B1" s="1253"/>
      <c r="C1" s="1253"/>
      <c r="D1" s="1253"/>
      <c r="E1" s="1253"/>
      <c r="F1" s="1253"/>
    </row>
    <row r="3" spans="1:6" ht="15.75" customHeight="1">
      <c r="A3" s="1147" t="s">
        <v>546</v>
      </c>
      <c r="B3" s="1147"/>
      <c r="C3" s="1147"/>
      <c r="D3" s="1147"/>
      <c r="E3" s="1147"/>
      <c r="F3" s="1147"/>
    </row>
    <row r="4" spans="1:6" ht="15.75" customHeight="1">
      <c r="A4" s="1146"/>
      <c r="B4" s="1146"/>
      <c r="D4" s="2"/>
      <c r="E4" s="2"/>
      <c r="F4" s="3" t="s">
        <v>410</v>
      </c>
    </row>
    <row r="5" spans="1:6" ht="31.5" customHeight="1">
      <c r="A5" s="224" t="s">
        <v>2</v>
      </c>
      <c r="B5" s="27" t="s">
        <v>3</v>
      </c>
      <c r="C5" s="27" t="s">
        <v>547</v>
      </c>
      <c r="D5" s="27" t="s">
        <v>548</v>
      </c>
      <c r="E5" s="27" t="s">
        <v>549</v>
      </c>
      <c r="F5" s="857" t="s">
        <v>725</v>
      </c>
    </row>
    <row r="6" spans="1:6" s="6" customFormat="1" ht="12" customHeight="1">
      <c r="A6" s="495" t="s">
        <v>4</v>
      </c>
      <c r="B6" s="496" t="s">
        <v>5</v>
      </c>
      <c r="C6" s="496" t="s">
        <v>6</v>
      </c>
      <c r="D6" s="496" t="s">
        <v>7</v>
      </c>
      <c r="E6" s="497" t="s">
        <v>267</v>
      </c>
      <c r="F6" s="498" t="s">
        <v>462</v>
      </c>
    </row>
    <row r="7" spans="1:6" s="10" customFormat="1" ht="17.25" customHeight="1">
      <c r="A7" s="499" t="s">
        <v>8</v>
      </c>
      <c r="B7" s="500" t="s">
        <v>550</v>
      </c>
      <c r="C7" s="501">
        <v>37779</v>
      </c>
      <c r="D7" s="501">
        <f>C7*1.1</f>
        <v>41556.9</v>
      </c>
      <c r="E7" s="502">
        <f>D7*1.1</f>
        <v>45712.590000000004</v>
      </c>
      <c r="F7" s="503">
        <f>E7*1.1</f>
        <v>50283.84900000001</v>
      </c>
    </row>
    <row r="8" spans="1:6" s="10" customFormat="1" ht="17.25" customHeight="1">
      <c r="A8" s="504" t="s">
        <v>11</v>
      </c>
      <c r="B8" s="505" t="s">
        <v>551</v>
      </c>
      <c r="C8" s="506"/>
      <c r="D8" s="501">
        <f aca="true" t="shared" si="0" ref="D8:F14">C8*1.1</f>
        <v>0</v>
      </c>
      <c r="E8" s="502">
        <f t="shared" si="0"/>
        <v>0</v>
      </c>
      <c r="F8" s="503">
        <f t="shared" si="0"/>
        <v>0</v>
      </c>
    </row>
    <row r="9" spans="1:6" s="10" customFormat="1" ht="17.25" customHeight="1">
      <c r="A9" s="504" t="s">
        <v>14</v>
      </c>
      <c r="B9" s="505" t="s">
        <v>552</v>
      </c>
      <c r="C9" s="506">
        <v>84250</v>
      </c>
      <c r="D9" s="501">
        <f t="shared" si="0"/>
        <v>92675.00000000001</v>
      </c>
      <c r="E9" s="502">
        <f t="shared" si="0"/>
        <v>101942.50000000003</v>
      </c>
      <c r="F9" s="503">
        <f t="shared" si="0"/>
        <v>112136.75000000004</v>
      </c>
    </row>
    <row r="10" spans="1:6" s="10" customFormat="1" ht="17.25" customHeight="1">
      <c r="A10" s="504" t="s">
        <v>17</v>
      </c>
      <c r="B10" s="505" t="s">
        <v>447</v>
      </c>
      <c r="C10" s="506"/>
      <c r="D10" s="501">
        <f t="shared" si="0"/>
        <v>0</v>
      </c>
      <c r="E10" s="502">
        <f t="shared" si="0"/>
        <v>0</v>
      </c>
      <c r="F10" s="503">
        <f t="shared" si="0"/>
        <v>0</v>
      </c>
    </row>
    <row r="11" spans="1:6" s="10" customFormat="1" ht="17.25" customHeight="1">
      <c r="A11" s="504" t="s">
        <v>20</v>
      </c>
      <c r="B11" s="505" t="s">
        <v>553</v>
      </c>
      <c r="C11" s="506"/>
      <c r="D11" s="501">
        <f t="shared" si="0"/>
        <v>0</v>
      </c>
      <c r="E11" s="502">
        <f t="shared" si="0"/>
        <v>0</v>
      </c>
      <c r="F11" s="503">
        <f t="shared" si="0"/>
        <v>0</v>
      </c>
    </row>
    <row r="12" spans="1:6" s="10" customFormat="1" ht="17.25" customHeight="1">
      <c r="A12" s="504" t="s">
        <v>23</v>
      </c>
      <c r="B12" s="508" t="s">
        <v>554</v>
      </c>
      <c r="C12" s="506"/>
      <c r="D12" s="501">
        <f t="shared" si="0"/>
        <v>0</v>
      </c>
      <c r="E12" s="502">
        <f t="shared" si="0"/>
        <v>0</v>
      </c>
      <c r="F12" s="503">
        <f t="shared" si="0"/>
        <v>0</v>
      </c>
    </row>
    <row r="13" spans="1:6" s="10" customFormat="1" ht="17.25" customHeight="1">
      <c r="A13" s="504" t="s">
        <v>26</v>
      </c>
      <c r="B13" s="505" t="s">
        <v>555</v>
      </c>
      <c r="C13" s="509">
        <f>SUM(C7:C12)</f>
        <v>122029</v>
      </c>
      <c r="D13" s="501">
        <f t="shared" si="0"/>
        <v>134231.90000000002</v>
      </c>
      <c r="E13" s="502">
        <f t="shared" si="0"/>
        <v>147655.09000000003</v>
      </c>
      <c r="F13" s="503">
        <f t="shared" si="0"/>
        <v>162420.59900000005</v>
      </c>
    </row>
    <row r="14" spans="1:6" s="10" customFormat="1" ht="17.25" customHeight="1">
      <c r="A14" s="511" t="s">
        <v>29</v>
      </c>
      <c r="B14" s="512" t="s">
        <v>556</v>
      </c>
      <c r="C14" s="513">
        <v>3883</v>
      </c>
      <c r="D14" s="501">
        <f t="shared" si="0"/>
        <v>4271.3</v>
      </c>
      <c r="E14" s="502">
        <f>D14*1.1</f>
        <v>4698.43</v>
      </c>
      <c r="F14" s="798">
        <f>E14*1.1</f>
        <v>5168.273000000001</v>
      </c>
    </row>
    <row r="15" spans="1:6" s="10" customFormat="1" ht="27" customHeight="1">
      <c r="A15" s="224" t="s">
        <v>32</v>
      </c>
      <c r="B15" s="74" t="s">
        <v>557</v>
      </c>
      <c r="C15" s="514">
        <f>+C13+C14</f>
        <v>125912</v>
      </c>
      <c r="D15" s="514">
        <f>+D13+D14</f>
        <v>138503.2</v>
      </c>
      <c r="E15" s="514">
        <f>+E13+E14</f>
        <v>152353.52000000002</v>
      </c>
      <c r="F15" s="515">
        <f>+F13+F14</f>
        <v>167588.87200000003</v>
      </c>
    </row>
    <row r="16" spans="1:6" s="10" customFormat="1" ht="12" customHeight="1">
      <c r="A16" s="516"/>
      <c r="B16" s="517"/>
      <c r="C16" s="518"/>
      <c r="D16" s="519"/>
      <c r="E16" s="519"/>
      <c r="F16" s="520"/>
    </row>
    <row r="17" spans="1:6" s="10" customFormat="1" ht="12" customHeight="1">
      <c r="A17" s="1147" t="s">
        <v>498</v>
      </c>
      <c r="B17" s="1147"/>
      <c r="C17" s="1147"/>
      <c r="D17" s="1147"/>
      <c r="E17" s="1147"/>
      <c r="F17" s="1147"/>
    </row>
    <row r="18" spans="1:6" s="10" customFormat="1" ht="12" customHeight="1">
      <c r="A18" s="1251"/>
      <c r="B18" s="1251"/>
      <c r="C18" s="79"/>
      <c r="D18" s="2"/>
      <c r="E18" s="2"/>
      <c r="F18" s="3" t="s">
        <v>410</v>
      </c>
    </row>
    <row r="19" spans="1:7" s="10" customFormat="1" ht="31.5" customHeight="1">
      <c r="A19" s="224" t="s">
        <v>2</v>
      </c>
      <c r="B19" s="27" t="s">
        <v>3</v>
      </c>
      <c r="C19" s="27" t="s">
        <v>547</v>
      </c>
      <c r="D19" s="27" t="s">
        <v>548</v>
      </c>
      <c r="E19" s="27" t="s">
        <v>549</v>
      </c>
      <c r="F19" s="857" t="s">
        <v>725</v>
      </c>
      <c r="G19" s="521"/>
    </row>
    <row r="20" spans="1:7" s="10" customFormat="1" ht="12" customHeight="1">
      <c r="A20" s="495" t="s">
        <v>4</v>
      </c>
      <c r="B20" s="496" t="s">
        <v>5</v>
      </c>
      <c r="C20" s="496" t="s">
        <v>6</v>
      </c>
      <c r="D20" s="496" t="s">
        <v>7</v>
      </c>
      <c r="E20" s="497" t="s">
        <v>267</v>
      </c>
      <c r="F20" s="498" t="s">
        <v>462</v>
      </c>
      <c r="G20" s="521"/>
    </row>
    <row r="21" spans="1:7" s="10" customFormat="1" ht="17.25" customHeight="1">
      <c r="A21" s="72" t="s">
        <v>8</v>
      </c>
      <c r="B21" s="522" t="s">
        <v>558</v>
      </c>
      <c r="C21" s="506">
        <v>125912</v>
      </c>
      <c r="D21" s="506">
        <f>C21*1.1</f>
        <v>138503.2</v>
      </c>
      <c r="E21" s="506">
        <f>D21*1.1</f>
        <v>152353.52000000002</v>
      </c>
      <c r="F21" s="507">
        <f>E21*1.1</f>
        <v>167588.87200000003</v>
      </c>
      <c r="G21" s="521"/>
    </row>
    <row r="22" spans="1:6" ht="17.25" customHeight="1">
      <c r="A22" s="72" t="s">
        <v>11</v>
      </c>
      <c r="B22" s="523" t="s">
        <v>559</v>
      </c>
      <c r="C22" s="509">
        <f>+C23+C24+C25</f>
        <v>0</v>
      </c>
      <c r="D22" s="509">
        <f>+D23+D24+D25</f>
        <v>0</v>
      </c>
      <c r="E22" s="509"/>
      <c r="F22" s="510">
        <f>+F23+F24+F25</f>
        <v>0</v>
      </c>
    </row>
    <row r="23" spans="1:6" ht="17.25" customHeight="1">
      <c r="A23" s="43" t="s">
        <v>560</v>
      </c>
      <c r="B23" s="505" t="s">
        <v>229</v>
      </c>
      <c r="C23" s="506"/>
      <c r="D23" s="506"/>
      <c r="E23" s="506"/>
      <c r="F23" s="507"/>
    </row>
    <row r="24" spans="1:6" ht="17.25" customHeight="1">
      <c r="A24" s="43" t="s">
        <v>561</v>
      </c>
      <c r="B24" s="505" t="s">
        <v>231</v>
      </c>
      <c r="C24" s="506"/>
      <c r="D24" s="506"/>
      <c r="E24" s="506"/>
      <c r="F24" s="507"/>
    </row>
    <row r="25" spans="1:6" ht="17.25" customHeight="1">
      <c r="A25" s="43" t="s">
        <v>562</v>
      </c>
      <c r="B25" s="508" t="s">
        <v>233</v>
      </c>
      <c r="C25" s="506"/>
      <c r="D25" s="506"/>
      <c r="E25" s="506"/>
      <c r="F25" s="507"/>
    </row>
    <row r="26" spans="1:6" ht="17.25" customHeight="1">
      <c r="A26" s="72" t="s">
        <v>14</v>
      </c>
      <c r="B26" s="524" t="s">
        <v>563</v>
      </c>
      <c r="C26" s="525">
        <f>+C21+C22</f>
        <v>125912</v>
      </c>
      <c r="D26" s="525">
        <f>+D21+D22</f>
        <v>138503.2</v>
      </c>
      <c r="E26" s="525">
        <f>+E21+E22</f>
        <v>152353.52000000002</v>
      </c>
      <c r="F26" s="526">
        <f>+F21+F22</f>
        <v>167588.87200000003</v>
      </c>
    </row>
    <row r="27" spans="1:7" ht="17.25" customHeight="1">
      <c r="A27" s="527" t="s">
        <v>17</v>
      </c>
      <c r="B27" s="528" t="s">
        <v>564</v>
      </c>
      <c r="C27" s="529"/>
      <c r="D27" s="529"/>
      <c r="E27" s="529"/>
      <c r="F27" s="530"/>
      <c r="G27" s="75"/>
    </row>
    <row r="28" spans="1:6" s="10" customFormat="1" ht="17.25" customHeight="1">
      <c r="A28" s="531" t="s">
        <v>20</v>
      </c>
      <c r="B28" s="77" t="s">
        <v>565</v>
      </c>
      <c r="C28" s="532">
        <f>+C26+C27</f>
        <v>125912</v>
      </c>
      <c r="D28" s="532">
        <f>+D26+D27</f>
        <v>138503.2</v>
      </c>
      <c r="E28" s="532">
        <f>+E26+E27</f>
        <v>152353.52000000002</v>
      </c>
      <c r="F28" s="533">
        <f>+F26+F27</f>
        <v>167588.87200000003</v>
      </c>
    </row>
    <row r="29" ht="15.75">
      <c r="C29" s="78"/>
    </row>
    <row r="30" ht="15.75">
      <c r="C30" s="78"/>
    </row>
    <row r="31" ht="15.75">
      <c r="C31" s="78"/>
    </row>
    <row r="32" ht="16.5" customHeight="1">
      <c r="C32" s="78"/>
    </row>
    <row r="33" ht="15.75">
      <c r="C33" s="78"/>
    </row>
    <row r="34" ht="15.75">
      <c r="C34" s="78"/>
    </row>
    <row r="35" spans="7:8" s="78" customFormat="1" ht="15.75">
      <c r="G35" s="1"/>
      <c r="H35" s="1"/>
    </row>
    <row r="36" spans="7:8" s="78" customFormat="1" ht="15.75">
      <c r="G36" s="1"/>
      <c r="H36" s="1"/>
    </row>
    <row r="37" spans="7:8" s="78" customFormat="1" ht="15.75">
      <c r="G37" s="1"/>
      <c r="H37" s="1"/>
    </row>
    <row r="38" spans="7:8" s="78" customFormat="1" ht="15.75">
      <c r="G38" s="1"/>
      <c r="H38" s="1"/>
    </row>
    <row r="39" spans="7:8" s="78" customFormat="1" ht="15.75">
      <c r="G39" s="1"/>
      <c r="H39" s="1"/>
    </row>
    <row r="40" spans="7:8" s="78" customFormat="1" ht="15.75">
      <c r="G40" s="1"/>
      <c r="H40" s="1"/>
    </row>
    <row r="41" spans="7:8" s="78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.../2018.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375" style="409" customWidth="1"/>
    <col min="2" max="2" width="19.625" style="409" customWidth="1"/>
    <col min="3" max="3" width="16.625" style="409" customWidth="1"/>
    <col min="4" max="9" width="16.00390625" style="409" customWidth="1"/>
    <col min="10" max="10" width="17.875" style="409" customWidth="1"/>
    <col min="11" max="16384" width="9.375" style="409" customWidth="1"/>
  </cols>
  <sheetData>
    <row r="1" spans="1:9" ht="56.25" customHeight="1">
      <c r="A1" s="1254" t="s">
        <v>648</v>
      </c>
      <c r="B1" s="1254"/>
      <c r="C1" s="1254"/>
      <c r="D1" s="1254"/>
      <c r="E1" s="1254"/>
      <c r="F1" s="1254"/>
      <c r="G1" s="1254"/>
      <c r="H1" s="1254"/>
      <c r="I1" s="1254"/>
    </row>
    <row r="2" spans="1:9" ht="18.75" customHeight="1">
      <c r="A2" s="1262" t="s">
        <v>611</v>
      </c>
      <c r="B2" s="1262"/>
      <c r="C2" s="1262"/>
      <c r="D2" s="1262"/>
      <c r="E2" s="1262"/>
      <c r="F2" s="1262"/>
      <c r="G2" s="1262"/>
      <c r="H2" s="1262"/>
      <c r="I2" s="1262"/>
    </row>
    <row r="3" spans="1:9" ht="15">
      <c r="A3" s="410"/>
      <c r="B3" s="410"/>
      <c r="C3" s="410"/>
      <c r="D3" s="410"/>
      <c r="E3" s="410"/>
      <c r="F3" s="410"/>
      <c r="G3" s="410"/>
      <c r="H3" s="1255" t="s">
        <v>1</v>
      </c>
      <c r="I3" s="1255"/>
    </row>
    <row r="4" spans="1:9" s="411" customFormat="1" ht="71.25" customHeight="1">
      <c r="A4" s="1256" t="s">
        <v>528</v>
      </c>
      <c r="B4" s="1258" t="s">
        <v>529</v>
      </c>
      <c r="C4" s="1256" t="s">
        <v>530</v>
      </c>
      <c r="D4" s="1260" t="s">
        <v>695</v>
      </c>
      <c r="E4" s="1260"/>
      <c r="F4" s="1260" t="s">
        <v>531</v>
      </c>
      <c r="G4" s="1260"/>
      <c r="H4" s="1260" t="s">
        <v>696</v>
      </c>
      <c r="I4" s="1261"/>
    </row>
    <row r="5" spans="1:9" s="414" customFormat="1" ht="15">
      <c r="A5" s="1257"/>
      <c r="B5" s="1259"/>
      <c r="C5" s="1257"/>
      <c r="D5" s="412" t="s">
        <v>532</v>
      </c>
      <c r="E5" s="412" t="s">
        <v>533</v>
      </c>
      <c r="F5" s="412" t="s">
        <v>532</v>
      </c>
      <c r="G5" s="412" t="s">
        <v>533</v>
      </c>
      <c r="H5" s="412" t="s">
        <v>532</v>
      </c>
      <c r="I5" s="413" t="s">
        <v>533</v>
      </c>
    </row>
    <row r="6" spans="1:9" ht="15">
      <c r="A6" s="644"/>
      <c r="B6" s="416"/>
      <c r="C6" s="415"/>
      <c r="D6" s="417"/>
      <c r="E6" s="417"/>
      <c r="F6" s="417"/>
      <c r="G6" s="417"/>
      <c r="H6" s="417"/>
      <c r="I6" s="418"/>
    </row>
    <row r="7" spans="1:10" s="424" customFormat="1" ht="15">
      <c r="A7" s="644"/>
      <c r="B7" s="420"/>
      <c r="C7" s="419"/>
      <c r="D7" s="421"/>
      <c r="E7" s="421"/>
      <c r="F7" s="421"/>
      <c r="G7" s="421"/>
      <c r="H7" s="421"/>
      <c r="I7" s="422"/>
      <c r="J7" s="423"/>
    </row>
    <row r="8" spans="1:9" s="429" customFormat="1" ht="26.25" customHeight="1">
      <c r="A8" s="645" t="s">
        <v>406</v>
      </c>
      <c r="B8" s="425">
        <f>SUM(B6:B7)</f>
        <v>0</v>
      </c>
      <c r="C8" s="426"/>
      <c r="D8" s="427">
        <f aca="true" t="shared" si="0" ref="D8:I8">SUM(D6:D7)</f>
        <v>0</v>
      </c>
      <c r="E8" s="427">
        <f t="shared" si="0"/>
        <v>0</v>
      </c>
      <c r="F8" s="427">
        <f t="shared" si="0"/>
        <v>0</v>
      </c>
      <c r="G8" s="427">
        <f t="shared" si="0"/>
        <v>0</v>
      </c>
      <c r="H8" s="427">
        <f t="shared" si="0"/>
        <v>0</v>
      </c>
      <c r="I8" s="428">
        <f t="shared" si="0"/>
        <v>0</v>
      </c>
    </row>
    <row r="9" spans="1:9" ht="15">
      <c r="A9" s="410"/>
      <c r="B9" s="410"/>
      <c r="C9" s="410"/>
      <c r="D9" s="410"/>
      <c r="E9" s="410"/>
      <c r="F9" s="410"/>
      <c r="G9" s="410"/>
      <c r="H9" s="410"/>
      <c r="I9" s="410"/>
    </row>
    <row r="10" spans="1:9" ht="15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ht="15">
      <c r="A11" s="410"/>
      <c r="B11" s="410"/>
      <c r="C11" s="410"/>
      <c r="D11" s="410"/>
      <c r="E11" s="410"/>
      <c r="F11" s="410"/>
      <c r="G11" s="410"/>
      <c r="H11" s="410"/>
      <c r="I11" s="410"/>
    </row>
    <row r="12" spans="1:9" ht="15">
      <c r="A12" s="410"/>
      <c r="B12" s="410"/>
      <c r="C12" s="410"/>
      <c r="D12" s="410"/>
      <c r="E12" s="410"/>
      <c r="F12" s="410"/>
      <c r="G12" s="410"/>
      <c r="H12" s="410"/>
      <c r="I12" s="410"/>
    </row>
    <row r="13" spans="1:9" ht="15">
      <c r="A13" s="410"/>
      <c r="B13" s="410"/>
      <c r="C13" s="410"/>
      <c r="D13" s="410"/>
      <c r="E13" s="410"/>
      <c r="F13" s="410"/>
      <c r="G13" s="410"/>
      <c r="H13" s="410"/>
      <c r="I13" s="410"/>
    </row>
    <row r="14" spans="1:9" ht="15">
      <c r="A14" s="410"/>
      <c r="B14" s="410"/>
      <c r="C14" s="410"/>
      <c r="D14" s="410"/>
      <c r="E14" s="410"/>
      <c r="F14" s="410"/>
      <c r="G14" s="410"/>
      <c r="H14" s="410"/>
      <c r="I14" s="410"/>
    </row>
    <row r="15" spans="1:9" ht="15">
      <c r="A15" s="410"/>
      <c r="B15" s="410"/>
      <c r="C15" s="410"/>
      <c r="D15" s="410"/>
      <c r="E15" s="410"/>
      <c r="F15" s="410"/>
      <c r="G15" s="410"/>
      <c r="H15" s="410"/>
      <c r="I15" s="410"/>
    </row>
    <row r="16" spans="1:9" ht="15">
      <c r="A16" s="410"/>
      <c r="B16" s="410"/>
      <c r="C16" s="410"/>
      <c r="D16" s="410"/>
      <c r="E16" s="410"/>
      <c r="F16" s="410"/>
      <c r="G16" s="410"/>
      <c r="H16" s="410"/>
      <c r="I16" s="410"/>
    </row>
    <row r="17" spans="1:9" ht="15">
      <c r="A17" s="410"/>
      <c r="B17" s="410"/>
      <c r="C17" s="410"/>
      <c r="D17" s="410"/>
      <c r="E17" s="410"/>
      <c r="F17" s="410"/>
      <c r="G17" s="410"/>
      <c r="H17" s="410"/>
      <c r="I17" s="410"/>
    </row>
    <row r="18" spans="1:9" ht="15">
      <c r="A18" s="410"/>
      <c r="B18" s="410"/>
      <c r="C18" s="410"/>
      <c r="D18" s="410"/>
      <c r="E18" s="410"/>
      <c r="F18" s="410"/>
      <c r="G18" s="410"/>
      <c r="H18" s="410"/>
      <c r="I18" s="410"/>
    </row>
    <row r="19" spans="1:9" ht="15">
      <c r="A19" s="410"/>
      <c r="B19" s="410"/>
      <c r="C19" s="410"/>
      <c r="D19" s="410"/>
      <c r="E19" s="410"/>
      <c r="F19" s="410"/>
      <c r="G19" s="410"/>
      <c r="H19" s="410"/>
      <c r="I19" s="410"/>
    </row>
    <row r="20" spans="1:9" ht="15">
      <c r="A20" s="410"/>
      <c r="B20" s="410"/>
      <c r="C20" s="410"/>
      <c r="D20" s="410"/>
      <c r="E20" s="410"/>
      <c r="F20" s="410"/>
      <c r="G20" s="410"/>
      <c r="H20" s="410"/>
      <c r="I20" s="410"/>
    </row>
    <row r="21" spans="1:9" ht="15">
      <c r="A21" s="410"/>
      <c r="B21" s="410"/>
      <c r="C21" s="410"/>
      <c r="D21" s="410"/>
      <c r="E21" s="410"/>
      <c r="F21" s="410"/>
      <c r="G21" s="410"/>
      <c r="H21" s="410"/>
      <c r="I21" s="410"/>
    </row>
    <row r="22" spans="1:9" ht="15">
      <c r="A22" s="410"/>
      <c r="B22" s="410"/>
      <c r="C22" s="410"/>
      <c r="D22" s="410"/>
      <c r="E22" s="410"/>
      <c r="F22" s="410"/>
      <c r="G22" s="410"/>
      <c r="H22" s="410"/>
      <c r="I22" s="410"/>
    </row>
    <row r="23" spans="1:9" ht="15">
      <c r="A23" s="410"/>
      <c r="B23" s="410"/>
      <c r="C23" s="410"/>
      <c r="D23" s="410"/>
      <c r="E23" s="410"/>
      <c r="F23" s="410"/>
      <c r="G23" s="410"/>
      <c r="H23" s="410"/>
      <c r="I23" s="410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...../2018.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8.00390625" style="554" customWidth="1"/>
    <col min="2" max="2" width="64.875" style="554" customWidth="1"/>
    <col min="3" max="3" width="24.00390625" style="554" customWidth="1"/>
    <col min="4" max="16384" width="9.375" style="554" customWidth="1"/>
  </cols>
  <sheetData>
    <row r="1" spans="1:3" s="553" customFormat="1" ht="60" customHeight="1">
      <c r="A1" s="1267" t="s">
        <v>649</v>
      </c>
      <c r="B1" s="1267"/>
      <c r="C1" s="1267"/>
    </row>
    <row r="2" ht="15">
      <c r="C2" s="646" t="s">
        <v>1</v>
      </c>
    </row>
    <row r="3" spans="1:3" ht="16.5" customHeight="1">
      <c r="A3" s="1263" t="s">
        <v>581</v>
      </c>
      <c r="B3" s="1265" t="s">
        <v>266</v>
      </c>
      <c r="C3" s="1268">
        <v>2018</v>
      </c>
    </row>
    <row r="4" spans="1:3" s="555" customFormat="1" ht="16.5" customHeight="1">
      <c r="A4" s="1264"/>
      <c r="B4" s="1266"/>
      <c r="C4" s="1269"/>
    </row>
    <row r="5" spans="1:3" ht="22.5" customHeight="1">
      <c r="A5" s="556" t="s">
        <v>8</v>
      </c>
      <c r="B5" s="557" t="s">
        <v>582</v>
      </c>
      <c r="C5" s="558">
        <v>77007895</v>
      </c>
    </row>
    <row r="6" spans="1:3" ht="22.5" customHeight="1">
      <c r="A6" s="559" t="s">
        <v>11</v>
      </c>
      <c r="B6" s="560" t="s">
        <v>583</v>
      </c>
      <c r="C6" s="561">
        <v>0</v>
      </c>
    </row>
    <row r="7" spans="1:3" ht="22.5" customHeight="1">
      <c r="A7" s="559" t="s">
        <v>14</v>
      </c>
      <c r="B7" s="562" t="s">
        <v>584</v>
      </c>
      <c r="C7" s="561">
        <v>780598</v>
      </c>
    </row>
    <row r="8" spans="1:3" ht="31.5" customHeight="1">
      <c r="A8" s="559" t="s">
        <v>17</v>
      </c>
      <c r="B8" s="560" t="s">
        <v>585</v>
      </c>
      <c r="C8" s="561">
        <v>0</v>
      </c>
    </row>
    <row r="9" spans="1:3" ht="22.5" customHeight="1">
      <c r="A9" s="559" t="s">
        <v>20</v>
      </c>
      <c r="B9" s="562" t="s">
        <v>586</v>
      </c>
      <c r="C9" s="564"/>
    </row>
    <row r="10" spans="1:3" ht="28.5" customHeight="1">
      <c r="A10" s="559" t="s">
        <v>23</v>
      </c>
      <c r="B10" s="560" t="s">
        <v>587</v>
      </c>
      <c r="C10" s="564"/>
    </row>
    <row r="11" spans="1:3" ht="22.5" customHeight="1">
      <c r="A11" s="679" t="s">
        <v>26</v>
      </c>
      <c r="B11" s="680" t="s">
        <v>588</v>
      </c>
      <c r="C11" s="681"/>
    </row>
    <row r="12" spans="1:3" s="553" customFormat="1" ht="22.5" customHeight="1">
      <c r="A12" s="682" t="s">
        <v>29</v>
      </c>
      <c r="B12" s="683" t="s">
        <v>589</v>
      </c>
      <c r="C12" s="684">
        <f>SUM(C5:C11)</f>
        <v>77788493</v>
      </c>
    </row>
    <row r="13" spans="1:3" s="553" customFormat="1" ht="22.5" customHeight="1">
      <c r="A13" s="685" t="s">
        <v>32</v>
      </c>
      <c r="B13" s="686" t="s">
        <v>590</v>
      </c>
      <c r="C13" s="687">
        <f>C12/2</f>
        <v>38894246.5</v>
      </c>
    </row>
    <row r="14" spans="1:3" s="553" customFormat="1" ht="27" customHeight="1">
      <c r="A14" s="682" t="s">
        <v>35</v>
      </c>
      <c r="B14" s="690" t="s">
        <v>591</v>
      </c>
      <c r="C14" s="684">
        <f>SUM(C15:C21)</f>
        <v>0</v>
      </c>
    </row>
    <row r="15" spans="1:3" ht="22.5" customHeight="1">
      <c r="A15" s="556" t="s">
        <v>37</v>
      </c>
      <c r="B15" s="688" t="s">
        <v>592</v>
      </c>
      <c r="C15" s="689"/>
    </row>
    <row r="16" spans="1:3" ht="22.5" customHeight="1">
      <c r="A16" s="559" t="s">
        <v>39</v>
      </c>
      <c r="B16" s="563" t="s">
        <v>593</v>
      </c>
      <c r="C16" s="564"/>
    </row>
    <row r="17" spans="1:3" ht="22.5" customHeight="1">
      <c r="A17" s="559" t="s">
        <v>41</v>
      </c>
      <c r="B17" s="563" t="s">
        <v>594</v>
      </c>
      <c r="C17" s="564"/>
    </row>
    <row r="18" spans="1:3" ht="22.5" customHeight="1">
      <c r="A18" s="559" t="s">
        <v>43</v>
      </c>
      <c r="B18" s="563" t="s">
        <v>595</v>
      </c>
      <c r="C18" s="564"/>
    </row>
    <row r="19" spans="1:3" ht="22.5" customHeight="1">
      <c r="A19" s="559" t="s">
        <v>45</v>
      </c>
      <c r="B19" s="563" t="s">
        <v>596</v>
      </c>
      <c r="C19" s="564"/>
    </row>
    <row r="20" spans="1:3" ht="22.5" customHeight="1">
      <c r="A20" s="559" t="s">
        <v>47</v>
      </c>
      <c r="B20" s="563" t="s">
        <v>597</v>
      </c>
      <c r="C20" s="564"/>
    </row>
    <row r="21" spans="1:3" ht="22.5" customHeight="1">
      <c r="A21" s="679" t="s">
        <v>49</v>
      </c>
      <c r="B21" s="691" t="s">
        <v>598</v>
      </c>
      <c r="C21" s="681"/>
    </row>
    <row r="22" spans="1:3" s="553" customFormat="1" ht="30" customHeight="1">
      <c r="A22" s="682" t="s">
        <v>52</v>
      </c>
      <c r="B22" s="690" t="s">
        <v>599</v>
      </c>
      <c r="C22" s="692">
        <f>SUM(C23:C29)</f>
        <v>0</v>
      </c>
    </row>
    <row r="23" spans="1:3" ht="22.5" customHeight="1">
      <c r="A23" s="556" t="s">
        <v>55</v>
      </c>
      <c r="B23" s="688" t="s">
        <v>600</v>
      </c>
      <c r="C23" s="689"/>
    </row>
    <row r="24" spans="1:3" ht="22.5" customHeight="1">
      <c r="A24" s="559" t="s">
        <v>58</v>
      </c>
      <c r="B24" s="560" t="s">
        <v>601</v>
      </c>
      <c r="C24" s="564"/>
    </row>
    <row r="25" spans="1:3" ht="22.5" customHeight="1">
      <c r="A25" s="559" t="s">
        <v>60</v>
      </c>
      <c r="B25" s="562" t="s">
        <v>594</v>
      </c>
      <c r="C25" s="564"/>
    </row>
    <row r="26" spans="1:3" ht="22.5" customHeight="1">
      <c r="A26" s="559" t="s">
        <v>62</v>
      </c>
      <c r="B26" s="562" t="s">
        <v>595</v>
      </c>
      <c r="C26" s="564"/>
    </row>
    <row r="27" spans="1:3" ht="22.5" customHeight="1">
      <c r="A27" s="559" t="s">
        <v>64</v>
      </c>
      <c r="B27" s="562" t="s">
        <v>596</v>
      </c>
      <c r="C27" s="564"/>
    </row>
    <row r="28" spans="1:3" ht="22.5" customHeight="1">
      <c r="A28" s="559" t="s">
        <v>66</v>
      </c>
      <c r="B28" s="562" t="s">
        <v>597</v>
      </c>
      <c r="C28" s="564"/>
    </row>
    <row r="29" spans="1:3" ht="22.5" customHeight="1">
      <c r="A29" s="559" t="s">
        <v>68</v>
      </c>
      <c r="B29" s="560" t="s">
        <v>602</v>
      </c>
      <c r="C29" s="564"/>
    </row>
    <row r="30" spans="1:3" ht="22.5" customHeight="1">
      <c r="A30" s="679" t="s">
        <v>70</v>
      </c>
      <c r="B30" s="691" t="s">
        <v>603</v>
      </c>
      <c r="C30" s="681">
        <f>C22+C14</f>
        <v>0</v>
      </c>
    </row>
    <row r="31" spans="1:3" ht="27.75" customHeight="1">
      <c r="A31" s="693" t="s">
        <v>73</v>
      </c>
      <c r="B31" s="694" t="s">
        <v>604</v>
      </c>
      <c r="C31" s="695">
        <f>C13-C30</f>
        <v>38894246.5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...../2018.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565" customWidth="1"/>
    <col min="2" max="2" width="56.125" style="565" customWidth="1"/>
    <col min="3" max="5" width="20.625" style="572" customWidth="1"/>
    <col min="6" max="6" width="9.375" style="565" customWidth="1"/>
    <col min="7" max="7" width="12.875" style="565" bestFit="1" customWidth="1"/>
    <col min="8" max="16384" width="9.375" style="565" customWidth="1"/>
  </cols>
  <sheetData>
    <row r="1" spans="1:5" ht="36.75" customHeight="1">
      <c r="A1" s="1270" t="s">
        <v>691</v>
      </c>
      <c r="B1" s="1270"/>
      <c r="C1" s="1270"/>
      <c r="D1" s="1270"/>
      <c r="E1" s="1270"/>
    </row>
    <row r="2" spans="1:5" ht="15" customHeight="1">
      <c r="A2" s="1271" t="s">
        <v>611</v>
      </c>
      <c r="B2" s="1271"/>
      <c r="C2" s="1271"/>
      <c r="D2" s="1271"/>
      <c r="E2" s="1271"/>
    </row>
    <row r="3" spans="1:5" ht="15">
      <c r="A3" s="223"/>
      <c r="B3" s="223"/>
      <c r="C3" s="566"/>
      <c r="D3" s="566"/>
      <c r="E3" s="618" t="s">
        <v>535</v>
      </c>
    </row>
    <row r="4" spans="1:7" s="567" customFormat="1" ht="63.75">
      <c r="A4" s="224" t="s">
        <v>405</v>
      </c>
      <c r="B4" s="27" t="s">
        <v>605</v>
      </c>
      <c r="C4" s="591" t="s">
        <v>692</v>
      </c>
      <c r="D4" s="591" t="s">
        <v>693</v>
      </c>
      <c r="E4" s="592" t="s">
        <v>606</v>
      </c>
      <c r="G4" s="568"/>
    </row>
    <row r="5" spans="1:5" s="567" customFormat="1" ht="12" customHeight="1">
      <c r="A5" s="587">
        <v>1</v>
      </c>
      <c r="B5" s="588">
        <v>2</v>
      </c>
      <c r="C5" s="589">
        <v>3</v>
      </c>
      <c r="D5" s="589">
        <v>4</v>
      </c>
      <c r="E5" s="590">
        <v>5</v>
      </c>
    </row>
    <row r="6" spans="1:5" s="567" customFormat="1" ht="18" customHeight="1">
      <c r="A6" s="604" t="s">
        <v>8</v>
      </c>
      <c r="B6" s="585"/>
      <c r="C6" s="586">
        <v>0</v>
      </c>
      <c r="D6" s="586">
        <v>0</v>
      </c>
      <c r="E6" s="605"/>
    </row>
    <row r="7" spans="1:5" s="567" customFormat="1" ht="18" customHeight="1">
      <c r="A7" s="606" t="s">
        <v>11</v>
      </c>
      <c r="B7" s="573"/>
      <c r="C7" s="574">
        <v>0</v>
      </c>
      <c r="D7" s="574">
        <v>0</v>
      </c>
      <c r="E7" s="607"/>
    </row>
    <row r="8" spans="1:5" s="567" customFormat="1" ht="18" customHeight="1">
      <c r="A8" s="606" t="s">
        <v>14</v>
      </c>
      <c r="B8" s="575"/>
      <c r="C8" s="574"/>
      <c r="D8" s="574"/>
      <c r="E8" s="607"/>
    </row>
    <row r="9" spans="1:5" s="567" customFormat="1" ht="18" customHeight="1">
      <c r="A9" s="604" t="s">
        <v>17</v>
      </c>
      <c r="B9" s="573"/>
      <c r="C9" s="576"/>
      <c r="D9" s="576"/>
      <c r="E9" s="607"/>
    </row>
    <row r="10" spans="1:5" s="567" customFormat="1" ht="18" customHeight="1">
      <c r="A10" s="606" t="s">
        <v>20</v>
      </c>
      <c r="B10" s="577"/>
      <c r="C10" s="578"/>
      <c r="D10" s="578"/>
      <c r="E10" s="608"/>
    </row>
    <row r="11" spans="1:5" s="567" customFormat="1" ht="18" customHeight="1">
      <c r="A11" s="606" t="s">
        <v>23</v>
      </c>
      <c r="B11" s="579"/>
      <c r="C11" s="580"/>
      <c r="D11" s="580"/>
      <c r="E11" s="608"/>
    </row>
    <row r="12" spans="1:5" s="567" customFormat="1" ht="18" customHeight="1">
      <c r="A12" s="604" t="s">
        <v>26</v>
      </c>
      <c r="B12" s="579"/>
      <c r="C12" s="580"/>
      <c r="D12" s="580"/>
      <c r="E12" s="608"/>
    </row>
    <row r="13" spans="1:5" s="567" customFormat="1" ht="18" customHeight="1">
      <c r="A13" s="606" t="s">
        <v>29</v>
      </c>
      <c r="B13" s="579"/>
      <c r="C13" s="580"/>
      <c r="D13" s="580"/>
      <c r="E13" s="608"/>
    </row>
    <row r="14" spans="1:5" s="567" customFormat="1" ht="18" customHeight="1">
      <c r="A14" s="606" t="s">
        <v>32</v>
      </c>
      <c r="B14" s="579"/>
      <c r="C14" s="580"/>
      <c r="D14" s="580"/>
      <c r="E14" s="608"/>
    </row>
    <row r="15" spans="1:5" s="567" customFormat="1" ht="18" customHeight="1">
      <c r="A15" s="609" t="s">
        <v>35</v>
      </c>
      <c r="B15" s="593"/>
      <c r="C15" s="594"/>
      <c r="D15" s="594"/>
      <c r="E15" s="610"/>
    </row>
    <row r="16" spans="1:5" s="567" customFormat="1" ht="15">
      <c r="A16" s="225" t="s">
        <v>37</v>
      </c>
      <c r="B16" s="596" t="s">
        <v>607</v>
      </c>
      <c r="C16" s="597">
        <f>SUM(C6:C15)</f>
        <v>0</v>
      </c>
      <c r="D16" s="597">
        <f>SUM(D6:D15)</f>
        <v>0</v>
      </c>
      <c r="E16" s="598">
        <f>SUM(E6:E15)</f>
        <v>0</v>
      </c>
    </row>
    <row r="17" spans="1:5" s="567" customFormat="1" ht="15">
      <c r="A17" s="609" t="s">
        <v>39</v>
      </c>
      <c r="B17" s="599"/>
      <c r="C17" s="600"/>
      <c r="D17" s="600"/>
      <c r="E17" s="611"/>
    </row>
    <row r="18" spans="1:5" s="567" customFormat="1" ht="15">
      <c r="A18" s="225" t="s">
        <v>41</v>
      </c>
      <c r="B18" s="596" t="s">
        <v>608</v>
      </c>
      <c r="C18" s="597">
        <f>SUM(C17:C17)</f>
        <v>0</v>
      </c>
      <c r="D18" s="597">
        <f>SUM(D17:D17)</f>
        <v>0</v>
      </c>
      <c r="E18" s="598">
        <f>SUM(E17:E17)</f>
        <v>0</v>
      </c>
    </row>
    <row r="19" spans="1:5" s="567" customFormat="1" ht="15">
      <c r="A19" s="604" t="s">
        <v>43</v>
      </c>
      <c r="B19" s="601"/>
      <c r="C19" s="595"/>
      <c r="D19" s="595"/>
      <c r="E19" s="612"/>
    </row>
    <row r="20" spans="1:5" s="567" customFormat="1" ht="15">
      <c r="A20" s="606" t="s">
        <v>45</v>
      </c>
      <c r="B20" s="583"/>
      <c r="C20" s="584"/>
      <c r="D20" s="584"/>
      <c r="E20" s="608"/>
    </row>
    <row r="21" spans="1:5" s="567" customFormat="1" ht="15">
      <c r="A21" s="604" t="s">
        <v>47</v>
      </c>
      <c r="B21" s="581"/>
      <c r="C21" s="582"/>
      <c r="D21" s="582"/>
      <c r="E21" s="608"/>
    </row>
    <row r="22" spans="1:5" s="567" customFormat="1" ht="15">
      <c r="A22" s="606" t="s">
        <v>49</v>
      </c>
      <c r="B22" s="581"/>
      <c r="C22" s="582"/>
      <c r="D22" s="582"/>
      <c r="E22" s="608"/>
    </row>
    <row r="23" spans="1:5" s="567" customFormat="1" ht="15">
      <c r="A23" s="613" t="s">
        <v>52</v>
      </c>
      <c r="B23" s="602"/>
      <c r="C23" s="603"/>
      <c r="D23" s="603"/>
      <c r="E23" s="610"/>
    </row>
    <row r="24" spans="1:5" s="567" customFormat="1" ht="15">
      <c r="A24" s="225" t="s">
        <v>55</v>
      </c>
      <c r="B24" s="596" t="s">
        <v>609</v>
      </c>
      <c r="C24" s="597">
        <f>SUM(C19:C23)</f>
        <v>0</v>
      </c>
      <c r="D24" s="597">
        <f>SUM(D19:D23)</f>
        <v>0</v>
      </c>
      <c r="E24" s="598">
        <f>SUM(E19:E23)</f>
        <v>0</v>
      </c>
    </row>
    <row r="25" spans="1:5" s="567" customFormat="1" ht="27" customHeight="1">
      <c r="A25" s="614" t="s">
        <v>58</v>
      </c>
      <c r="B25" s="615" t="s">
        <v>610</v>
      </c>
      <c r="C25" s="616">
        <f>SUM(C24,C18,C16)</f>
        <v>0</v>
      </c>
      <c r="D25" s="616">
        <f>SUM(D24,D18,D16)</f>
        <v>0</v>
      </c>
      <c r="E25" s="617">
        <f>SUM(E24,E18,E16)</f>
        <v>0</v>
      </c>
    </row>
    <row r="28" spans="1:5" ht="15">
      <c r="A28" s="569"/>
      <c r="B28" s="570"/>
      <c r="C28" s="569"/>
      <c r="D28" s="569"/>
      <c r="E28" s="569"/>
    </row>
    <row r="29" spans="1:5" ht="15">
      <c r="A29" s="569"/>
      <c r="B29" s="570"/>
      <c r="C29" s="569"/>
      <c r="D29" s="569"/>
      <c r="E29" s="569"/>
    </row>
    <row r="30" spans="1:6" ht="15">
      <c r="A30" s="569"/>
      <c r="B30" s="570"/>
      <c r="C30" s="569"/>
      <c r="D30" s="569"/>
      <c r="E30" s="569"/>
      <c r="F30" s="571"/>
    </row>
    <row r="31" spans="1:5" ht="15">
      <c r="A31" s="569"/>
      <c r="B31" s="570"/>
      <c r="C31" s="569"/>
      <c r="D31" s="569"/>
      <c r="E31" s="569"/>
    </row>
    <row r="32" spans="1:5" ht="15">
      <c r="A32" s="569"/>
      <c r="B32" s="570"/>
      <c r="C32" s="569"/>
      <c r="D32" s="569"/>
      <c r="E32" s="569"/>
    </row>
    <row r="33" spans="1:5" ht="15">
      <c r="A33" s="569"/>
      <c r="B33" s="570"/>
      <c r="C33" s="569"/>
      <c r="D33" s="569"/>
      <c r="E33" s="569"/>
    </row>
    <row r="34" spans="1:5" ht="15">
      <c r="A34" s="569"/>
      <c r="B34" s="570"/>
      <c r="C34" s="569"/>
      <c r="D34" s="569"/>
      <c r="E34" s="569"/>
    </row>
    <row r="35" spans="1:5" ht="15">
      <c r="A35" s="569"/>
      <c r="B35" s="570"/>
      <c r="C35" s="569"/>
      <c r="D35" s="569"/>
      <c r="E35" s="569"/>
    </row>
    <row r="36" spans="1:5" ht="15">
      <c r="A36" s="569"/>
      <c r="B36" s="570"/>
      <c r="C36" s="569"/>
      <c r="D36" s="569"/>
      <c r="E36" s="569"/>
    </row>
    <row r="37" spans="1:5" ht="15">
      <c r="A37" s="569"/>
      <c r="B37" s="569"/>
      <c r="C37" s="569"/>
      <c r="D37" s="569"/>
      <c r="E37" s="569"/>
    </row>
    <row r="38" spans="1:5" ht="15">
      <c r="A38" s="569"/>
      <c r="B38" s="569"/>
      <c r="C38" s="569"/>
      <c r="D38" s="569"/>
      <c r="E38" s="569"/>
    </row>
    <row r="39" spans="1:5" ht="15">
      <c r="A39" s="569"/>
      <c r="B39" s="569"/>
      <c r="C39" s="569"/>
      <c r="D39" s="569"/>
      <c r="E39" s="569"/>
    </row>
    <row r="40" spans="1:5" ht="15">
      <c r="A40" s="569"/>
      <c r="B40" s="569"/>
      <c r="C40" s="569"/>
      <c r="D40" s="569"/>
      <c r="E40" s="569"/>
    </row>
    <row r="41" spans="1:5" ht="15">
      <c r="A41" s="569"/>
      <c r="B41" s="569"/>
      <c r="C41" s="569"/>
      <c r="D41" s="569"/>
      <c r="E41" s="569"/>
    </row>
    <row r="42" spans="1:5" ht="15">
      <c r="A42" s="569"/>
      <c r="B42" s="569"/>
      <c r="C42" s="569"/>
      <c r="D42" s="569"/>
      <c r="E42" s="569"/>
    </row>
    <row r="43" spans="1:5" ht="15">
      <c r="A43" s="569"/>
      <c r="B43" s="569"/>
      <c r="C43" s="569"/>
      <c r="D43" s="569"/>
      <c r="E43" s="569"/>
    </row>
    <row r="44" spans="1:5" ht="15">
      <c r="A44" s="569"/>
      <c r="B44" s="569"/>
      <c r="C44" s="569"/>
      <c r="D44" s="569"/>
      <c r="E44" s="569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79" r:id="rId1"/>
  <headerFooter>
    <oddHeader>&amp;R&amp;"Times New Roman CE,Félkövér dőlt"&amp;11 18. melléklet a .../2018.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3"/>
  <sheetViews>
    <sheetView zoomScale="87" zoomScaleNormal="87" zoomScaleSheetLayoutView="100" zoomScalePageLayoutView="0" workbookViewId="0" topLeftCell="A1">
      <selection activeCell="H4" sqref="H4:I4"/>
    </sheetView>
  </sheetViews>
  <sheetFormatPr defaultColWidth="9.00390625" defaultRowHeight="12.75"/>
  <cols>
    <col min="1" max="1" width="6.375" style="78" customWidth="1"/>
    <col min="2" max="2" width="76.375" style="78" customWidth="1"/>
    <col min="3" max="3" width="8.375" style="78" customWidth="1"/>
    <col min="4" max="4" width="14.50390625" style="79" customWidth="1"/>
    <col min="5" max="9" width="14.50390625" style="1" customWidth="1"/>
    <col min="10" max="16384" width="9.375" style="1" customWidth="1"/>
  </cols>
  <sheetData>
    <row r="1" spans="1:9" ht="60" customHeight="1">
      <c r="A1" s="1150" t="s">
        <v>712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116" customFormat="1" ht="15.75" customHeight="1">
      <c r="A6" s="7" t="s">
        <v>8</v>
      </c>
      <c r="B6" s="8" t="s">
        <v>9</v>
      </c>
      <c r="C6" s="9" t="s">
        <v>10</v>
      </c>
      <c r="D6" s="502"/>
      <c r="E6" s="83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116" customFormat="1" ht="15.75" customHeight="1">
      <c r="A7" s="11" t="s">
        <v>11</v>
      </c>
      <c r="B7" s="12" t="s">
        <v>12</v>
      </c>
      <c r="C7" s="13" t="s">
        <v>13</v>
      </c>
      <c r="D7" s="813">
        <v>17411567</v>
      </c>
      <c r="E7" s="839"/>
      <c r="F7" s="829"/>
      <c r="G7" s="1047">
        <v>17411567</v>
      </c>
      <c r="H7" s="836">
        <v>13145939</v>
      </c>
      <c r="I7" s="1078">
        <f aca="true" t="shared" si="0" ref="I7:I26">H7/G7</f>
        <v>0.7550118263336092</v>
      </c>
    </row>
    <row r="8" spans="1:9" s="1116" customFormat="1" ht="15.75" customHeight="1">
      <c r="A8" s="11" t="s">
        <v>14</v>
      </c>
      <c r="B8" s="12" t="s">
        <v>15</v>
      </c>
      <c r="C8" s="13" t="s">
        <v>16</v>
      </c>
      <c r="D8" s="813">
        <v>6476812</v>
      </c>
      <c r="E8" s="83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116" customFormat="1" ht="15.75" customHeight="1">
      <c r="A9" s="11" t="s">
        <v>17</v>
      </c>
      <c r="B9" s="12" t="s">
        <v>18</v>
      </c>
      <c r="C9" s="13" t="s">
        <v>19</v>
      </c>
      <c r="D9" s="813">
        <v>1800000</v>
      </c>
      <c r="E9" s="83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116" customFormat="1" ht="15.75" customHeight="1">
      <c r="A10" s="7" t="s">
        <v>20</v>
      </c>
      <c r="B10" s="12" t="s">
        <v>21</v>
      </c>
      <c r="C10" s="13" t="s">
        <v>22</v>
      </c>
      <c r="D10" s="813"/>
      <c r="E10" s="83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116" customFormat="1" ht="15.75" customHeight="1">
      <c r="A11" s="11" t="s">
        <v>23</v>
      </c>
      <c r="B11" s="12" t="s">
        <v>24</v>
      </c>
      <c r="C11" s="13" t="s">
        <v>25</v>
      </c>
      <c r="D11" s="813"/>
      <c r="E11" s="83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116" customFormat="1" ht="15.75" customHeight="1">
      <c r="A12" s="1017" t="s">
        <v>26</v>
      </c>
      <c r="B12" s="71" t="s">
        <v>27</v>
      </c>
      <c r="C12" s="907" t="s">
        <v>28</v>
      </c>
      <c r="D12" s="1087">
        <f>+D6+D7+D8+D9+D10+D11</f>
        <v>25688379</v>
      </c>
      <c r="E12" s="1087">
        <f>+E6+E7+E8+E9+E10+E11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116" customFormat="1" ht="15.75" customHeight="1">
      <c r="A13" s="11" t="s">
        <v>29</v>
      </c>
      <c r="B13" s="12" t="s">
        <v>30</v>
      </c>
      <c r="C13" s="13" t="s">
        <v>31</v>
      </c>
      <c r="D13" s="813"/>
      <c r="E13" s="839"/>
      <c r="F13" s="829"/>
      <c r="G13" s="829"/>
      <c r="H13" s="836"/>
      <c r="I13" s="1078"/>
    </row>
    <row r="14" spans="1:9" s="1116" customFormat="1" ht="15.75" customHeight="1">
      <c r="A14" s="7" t="s">
        <v>32</v>
      </c>
      <c r="B14" s="12" t="s">
        <v>33</v>
      </c>
      <c r="C14" s="13" t="s">
        <v>34</v>
      </c>
      <c r="D14" s="813">
        <f>SUM(D15:D21)</f>
        <v>12090100</v>
      </c>
      <c r="E14" s="813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116" customFormat="1" ht="15.75" customHeight="1">
      <c r="A15" s="11" t="s">
        <v>35</v>
      </c>
      <c r="B15" s="14" t="s">
        <v>36</v>
      </c>
      <c r="C15" s="13" t="s">
        <v>34</v>
      </c>
      <c r="D15" s="842"/>
      <c r="E15" s="839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13" t="s">
        <v>34</v>
      </c>
      <c r="D16" s="842"/>
      <c r="E16" s="839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13" t="s">
        <v>34</v>
      </c>
      <c r="D17" s="842"/>
      <c r="E17" s="839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13" t="s">
        <v>34</v>
      </c>
      <c r="D18" s="842"/>
      <c r="E18" s="839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13" t="s">
        <v>34</v>
      </c>
      <c r="D19" s="842">
        <v>12090100</v>
      </c>
      <c r="E19" s="839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13" t="s">
        <v>34</v>
      </c>
      <c r="D20" s="842"/>
      <c r="E20" s="839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17" t="s">
        <v>34</v>
      </c>
      <c r="D21" s="843"/>
      <c r="E21" s="840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22">
        <f>SUM(D12+D13+D14)</f>
        <v>37778479</v>
      </c>
      <c r="E22" s="822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3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2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13" t="s">
        <v>57</v>
      </c>
      <c r="D25" s="813"/>
      <c r="E25" s="839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13" t="s">
        <v>57</v>
      </c>
      <c r="D26" s="813"/>
      <c r="E26" s="839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13" t="s">
        <v>57</v>
      </c>
      <c r="D27" s="813"/>
      <c r="E27" s="839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13" t="s">
        <v>57</v>
      </c>
      <c r="D28" s="813"/>
      <c r="E28" s="839"/>
      <c r="F28" s="833"/>
      <c r="G28" s="833"/>
      <c r="H28" s="836"/>
      <c r="I28" s="1078"/>
    </row>
    <row r="29" spans="1:9" s="10" customFormat="1" ht="30" customHeight="1">
      <c r="A29" s="7" t="s">
        <v>66</v>
      </c>
      <c r="B29" s="23" t="s">
        <v>67</v>
      </c>
      <c r="C29" s="13" t="s">
        <v>57</v>
      </c>
      <c r="D29" s="813"/>
      <c r="E29" s="839"/>
      <c r="F29" s="833"/>
      <c r="G29" s="833"/>
      <c r="H29" s="836"/>
      <c r="I29" s="1078"/>
    </row>
    <row r="30" spans="1:9" s="10" customFormat="1" ht="30" customHeight="1">
      <c r="A30" s="16" t="s">
        <v>68</v>
      </c>
      <c r="B30" s="24" t="s">
        <v>69</v>
      </c>
      <c r="C30" s="17" t="s">
        <v>57</v>
      </c>
      <c r="D30" s="815"/>
      <c r="E30" s="840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71</v>
      </c>
      <c r="C31" s="27" t="s">
        <v>72</v>
      </c>
      <c r="D31" s="816">
        <f>SUM(D23+D24)</f>
        <v>0</v>
      </c>
      <c r="E31" s="816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>H31/G31</f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3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aca="true" t="shared" si="1" ref="I33:I77">H33/G33</f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13">
        <v>4400000</v>
      </c>
      <c r="E34" s="839"/>
      <c r="F34" s="833"/>
      <c r="G34" s="1031">
        <v>4400000</v>
      </c>
      <c r="H34" s="1071">
        <v>3639600</v>
      </c>
      <c r="I34" s="1078">
        <f t="shared" si="1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13">
        <v>17500000</v>
      </c>
      <c r="E35" s="839"/>
      <c r="F35" s="833">
        <v>1961960</v>
      </c>
      <c r="G35" s="1031">
        <v>19461960</v>
      </c>
      <c r="H35" s="1071"/>
      <c r="I35" s="1078">
        <f t="shared" si="1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13">
        <v>1000000</v>
      </c>
      <c r="E36" s="839"/>
      <c r="F36" s="833">
        <v>174500</v>
      </c>
      <c r="G36" s="1031">
        <v>1174500</v>
      </c>
      <c r="H36" s="1071">
        <v>1174500</v>
      </c>
      <c r="I36" s="1078">
        <f t="shared" si="1"/>
        <v>1</v>
      </c>
    </row>
    <row r="37" spans="1:9" s="10" customFormat="1" ht="15.75" customHeight="1">
      <c r="A37" s="11" t="s">
        <v>85</v>
      </c>
      <c r="B37" s="34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1"/>
        <v>0.9348863086256999</v>
      </c>
    </row>
    <row r="38" spans="1:9" s="10" customFormat="1" ht="15.75" customHeight="1">
      <c r="A38" s="11" t="s">
        <v>88</v>
      </c>
      <c r="B38" s="35" t="s">
        <v>89</v>
      </c>
      <c r="C38" s="32" t="s">
        <v>87</v>
      </c>
      <c r="D38" s="813">
        <v>45000000</v>
      </c>
      <c r="E38" s="839"/>
      <c r="F38" s="833">
        <v>2397835</v>
      </c>
      <c r="G38" s="1031">
        <v>47397835</v>
      </c>
      <c r="H38" s="1071">
        <v>44311587</v>
      </c>
      <c r="I38" s="1078">
        <f t="shared" si="1"/>
        <v>0.9348863086256999</v>
      </c>
    </row>
    <row r="39" spans="1:9" s="10" customFormat="1" ht="15.75" customHeight="1">
      <c r="A39" s="7" t="s">
        <v>90</v>
      </c>
      <c r="B39" s="35" t="s">
        <v>91</v>
      </c>
      <c r="C39" s="32" t="s">
        <v>87</v>
      </c>
      <c r="D39" s="813"/>
      <c r="E39" s="839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36" t="s">
        <v>93</v>
      </c>
      <c r="C40" s="13" t="s">
        <v>94</v>
      </c>
      <c r="D40" s="813">
        <v>4500000</v>
      </c>
      <c r="E40" s="839"/>
      <c r="F40" s="829"/>
      <c r="G40" s="506">
        <v>4500000</v>
      </c>
      <c r="H40" s="836">
        <v>2225371</v>
      </c>
      <c r="I40" s="1078">
        <f t="shared" si="1"/>
        <v>0.4945268888888889</v>
      </c>
    </row>
    <row r="41" spans="1:9" s="10" customFormat="1" ht="15.75" customHeight="1">
      <c r="A41" s="11" t="s">
        <v>95</v>
      </c>
      <c r="B41" s="34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1"/>
        <v>1</v>
      </c>
    </row>
    <row r="42" spans="1:9" s="10" customFormat="1" ht="15.75" customHeight="1">
      <c r="A42" s="11" t="s">
        <v>98</v>
      </c>
      <c r="B42" s="35" t="s">
        <v>99</v>
      </c>
      <c r="C42" s="32" t="s">
        <v>97</v>
      </c>
      <c r="D42" s="813">
        <v>100000</v>
      </c>
      <c r="E42" s="839"/>
      <c r="F42" s="833">
        <v>-26400</v>
      </c>
      <c r="G42" s="1031">
        <v>73600</v>
      </c>
      <c r="H42" s="1071">
        <v>73600</v>
      </c>
      <c r="I42" s="1078">
        <f t="shared" si="1"/>
        <v>1</v>
      </c>
    </row>
    <row r="43" spans="1:9" s="10" customFormat="1" ht="15.75" customHeight="1">
      <c r="A43" s="7" t="s">
        <v>100</v>
      </c>
      <c r="B43" s="35" t="s">
        <v>101</v>
      </c>
      <c r="C43" s="32" t="s">
        <v>97</v>
      </c>
      <c r="D43" s="813"/>
      <c r="E43" s="83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38" t="s">
        <v>103</v>
      </c>
      <c r="C44" s="17" t="s">
        <v>104</v>
      </c>
      <c r="D44" s="815">
        <v>100000</v>
      </c>
      <c r="E44" s="840"/>
      <c r="F44" s="830">
        <v>680598</v>
      </c>
      <c r="G44" s="989">
        <v>780598</v>
      </c>
      <c r="H44" s="1068">
        <v>16943909</v>
      </c>
      <c r="I44" s="1080">
        <f t="shared" si="1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SUM(D44)+D40+D37+D33+D32+D41</f>
        <v>72600000</v>
      </c>
      <c r="E45" s="816">
        <f>SUM(E44)+E40+E37+E33+E32+E41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1"/>
        <v>0.8789400123743238</v>
      </c>
    </row>
    <row r="46" spans="1:9" s="10" customFormat="1" ht="15.75" customHeight="1">
      <c r="A46" s="28" t="s">
        <v>108</v>
      </c>
      <c r="B46" s="39" t="s">
        <v>109</v>
      </c>
      <c r="C46" s="938" t="s">
        <v>110</v>
      </c>
      <c r="D46" s="817">
        <v>900000</v>
      </c>
      <c r="E46" s="838"/>
      <c r="F46" s="828"/>
      <c r="G46" s="1049">
        <v>900000</v>
      </c>
      <c r="H46" s="1065">
        <v>781980</v>
      </c>
      <c r="I46" s="1079">
        <f t="shared" si="1"/>
        <v>0.8688666666666667</v>
      </c>
    </row>
    <row r="47" spans="1:9" s="10" customFormat="1" ht="15.75" customHeight="1">
      <c r="A47" s="11" t="s">
        <v>111</v>
      </c>
      <c r="B47" s="22" t="s">
        <v>112</v>
      </c>
      <c r="C47" s="13" t="s">
        <v>113</v>
      </c>
      <c r="D47" s="813"/>
      <c r="E47" s="839"/>
      <c r="F47" s="829">
        <v>5829488</v>
      </c>
      <c r="G47" s="506">
        <v>5829488</v>
      </c>
      <c r="H47" s="836">
        <v>331496</v>
      </c>
      <c r="I47" s="1078">
        <f t="shared" si="1"/>
        <v>0.0568653713670909</v>
      </c>
    </row>
    <row r="48" spans="1:9" s="10" customFormat="1" ht="15.75" customHeight="1">
      <c r="A48" s="11" t="s">
        <v>114</v>
      </c>
      <c r="B48" s="22" t="s">
        <v>115</v>
      </c>
      <c r="C48" s="13" t="s">
        <v>116</v>
      </c>
      <c r="D48" s="813">
        <v>3600000</v>
      </c>
      <c r="E48" s="839"/>
      <c r="F48" s="829"/>
      <c r="G48" s="506">
        <v>3600000</v>
      </c>
      <c r="H48" s="836">
        <v>13009</v>
      </c>
      <c r="I48" s="1078">
        <f t="shared" si="1"/>
        <v>0.0036136111111111113</v>
      </c>
    </row>
    <row r="49" spans="1:9" s="10" customFormat="1" ht="15.75" customHeight="1">
      <c r="A49" s="11" t="s">
        <v>117</v>
      </c>
      <c r="B49" s="22" t="s">
        <v>118</v>
      </c>
      <c r="C49" s="13" t="s">
        <v>119</v>
      </c>
      <c r="D49" s="813"/>
      <c r="E49" s="839"/>
      <c r="F49" s="829">
        <v>366609</v>
      </c>
      <c r="G49" s="506">
        <v>366609</v>
      </c>
      <c r="H49" s="836">
        <v>1202161</v>
      </c>
      <c r="I49" s="1078">
        <f t="shared" si="1"/>
        <v>3.279136627851471</v>
      </c>
    </row>
    <row r="50" spans="1:9" s="10" customFormat="1" ht="15.75" customHeight="1">
      <c r="A50" s="11" t="s">
        <v>120</v>
      </c>
      <c r="B50" s="22" t="s">
        <v>121</v>
      </c>
      <c r="C50" s="13" t="s">
        <v>122</v>
      </c>
      <c r="D50" s="813">
        <v>4700000</v>
      </c>
      <c r="E50" s="839"/>
      <c r="F50" s="829"/>
      <c r="G50" s="506">
        <v>4700000</v>
      </c>
      <c r="H50" s="836">
        <v>3066480</v>
      </c>
      <c r="I50" s="1078">
        <f t="shared" si="1"/>
        <v>0.6524425531914894</v>
      </c>
    </row>
    <row r="51" spans="1:9" s="10" customFormat="1" ht="15.75" customHeight="1">
      <c r="A51" s="11" t="s">
        <v>123</v>
      </c>
      <c r="B51" s="22" t="s">
        <v>124</v>
      </c>
      <c r="C51" s="13" t="s">
        <v>125</v>
      </c>
      <c r="D51" s="813">
        <v>2450000</v>
      </c>
      <c r="E51" s="839"/>
      <c r="F51" s="829"/>
      <c r="G51" s="506">
        <v>2450000</v>
      </c>
      <c r="H51" s="836">
        <v>1393661</v>
      </c>
      <c r="I51" s="1078">
        <f t="shared" si="1"/>
        <v>0.5688412244897959</v>
      </c>
    </row>
    <row r="52" spans="1:9" s="10" customFormat="1" ht="15.75" customHeight="1">
      <c r="A52" s="11" t="s">
        <v>126</v>
      </c>
      <c r="B52" s="22" t="s">
        <v>127</v>
      </c>
      <c r="C52" s="13" t="s">
        <v>128</v>
      </c>
      <c r="D52" s="813"/>
      <c r="E52" s="83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22" t="s">
        <v>130</v>
      </c>
      <c r="C53" s="13" t="s">
        <v>131</v>
      </c>
      <c r="D53" s="813"/>
      <c r="E53" s="83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22" t="s">
        <v>133</v>
      </c>
      <c r="C54" s="13" t="s">
        <v>134</v>
      </c>
      <c r="D54" s="818"/>
      <c r="E54" s="83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22" t="s">
        <v>136</v>
      </c>
      <c r="C55" s="13" t="s">
        <v>137</v>
      </c>
      <c r="D55" s="818"/>
      <c r="E55" s="83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40"/>
      <c r="F56" s="830">
        <v>23892214</v>
      </c>
      <c r="G56" s="513">
        <v>23892214</v>
      </c>
      <c r="H56" s="1068">
        <v>1824827</v>
      </c>
      <c r="I56" s="1080">
        <f t="shared" si="1"/>
        <v>0.07637747594258112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11650000</v>
      </c>
      <c r="E57" s="820">
        <f>SUM(E46:E56)</f>
        <v>0</v>
      </c>
      <c r="F57" s="820">
        <f>SUM(F46:F56)</f>
        <v>30088311</v>
      </c>
      <c r="G57" s="820">
        <f>SUM(G46:G56)</f>
        <v>41738311</v>
      </c>
      <c r="H57" s="1030">
        <f>SUM(H46:H56)</f>
        <v>8613614</v>
      </c>
      <c r="I57" s="1076">
        <f t="shared" si="1"/>
        <v>0.20637188696974346</v>
      </c>
    </row>
    <row r="58" spans="1:9" s="10" customFormat="1" ht="15.75" customHeight="1">
      <c r="A58" s="42" t="s">
        <v>144</v>
      </c>
      <c r="B58" s="21" t="s">
        <v>145</v>
      </c>
      <c r="C58" s="9" t="s">
        <v>146</v>
      </c>
      <c r="D58" s="821"/>
      <c r="E58" s="838"/>
      <c r="F58" s="828"/>
      <c r="G58" s="828"/>
      <c r="H58" s="1065"/>
      <c r="I58" s="1077"/>
    </row>
    <row r="59" spans="1:9" s="10" customFormat="1" ht="15.75" customHeight="1">
      <c r="A59" s="43" t="s">
        <v>147</v>
      </c>
      <c r="B59" s="22" t="s">
        <v>148</v>
      </c>
      <c r="C59" s="13" t="s">
        <v>149</v>
      </c>
      <c r="D59" s="818"/>
      <c r="E59" s="83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22" t="s">
        <v>151</v>
      </c>
      <c r="C60" s="13" t="s">
        <v>152</v>
      </c>
      <c r="D60" s="818"/>
      <c r="E60" s="83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22" t="s">
        <v>154</v>
      </c>
      <c r="C61" s="13" t="s">
        <v>155</v>
      </c>
      <c r="D61" s="818"/>
      <c r="E61" s="83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40"/>
      <c r="F62" s="830"/>
      <c r="G62" s="830"/>
      <c r="H62" s="1068"/>
      <c r="I62" s="109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1089"/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38"/>
      <c r="F64" s="828"/>
      <c r="G64" s="828"/>
      <c r="H64" s="1065"/>
      <c r="I64" s="1077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39"/>
      <c r="F65" s="829"/>
      <c r="G65" s="829"/>
      <c r="H65" s="1040"/>
      <c r="I65" s="109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22">
        <f>SUM(D64:D65)</f>
        <v>0</v>
      </c>
      <c r="E66" s="841"/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21"/>
      <c r="E67" s="839"/>
      <c r="F67" s="829"/>
      <c r="G67" s="829"/>
      <c r="H67" s="1065"/>
      <c r="I67" s="1077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9"/>
      <c r="E68" s="839"/>
      <c r="F68" s="829"/>
      <c r="G68" s="829"/>
      <c r="H68" s="1040"/>
      <c r="I68" s="109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44">
        <f>SUM(D67:D68)</f>
        <v>0</v>
      </c>
      <c r="E69" s="844">
        <f>SUM(E67:E68)</f>
        <v>0</v>
      </c>
      <c r="F69" s="811">
        <f>SUM(F67:F68)</f>
        <v>0</v>
      </c>
      <c r="G69" s="811">
        <f>SUM(G67:G68)</f>
        <v>0</v>
      </c>
      <c r="H69" s="811">
        <f>SUM(H67:H68)</f>
        <v>0</v>
      </c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122028479</v>
      </c>
      <c r="E70" s="816">
        <f>SUM(E22+E31+E45+E57+E63+E66+E69)</f>
        <v>36063464</v>
      </c>
      <c r="F70" s="816">
        <f>SUM(F22+F31+F45+F57+F63+F66+F69)</f>
        <v>62542831</v>
      </c>
      <c r="G70" s="816">
        <f>SUM(G22+G31+G45+G57+G63+G66+G69)</f>
        <v>220634774</v>
      </c>
      <c r="H70" s="816">
        <f>SUM(H22+H31+H45+H57+H63+H66+H69)</f>
        <v>156662135</v>
      </c>
      <c r="I70" s="1076">
        <f t="shared" si="1"/>
        <v>0.7100518751409512</v>
      </c>
    </row>
    <row r="71" spans="1:9" s="10" customFormat="1" ht="15.75" customHeight="1">
      <c r="A71" s="7" t="s">
        <v>183</v>
      </c>
      <c r="B71" s="8" t="s">
        <v>184</v>
      </c>
      <c r="C71" s="9" t="s">
        <v>185</v>
      </c>
      <c r="D71" s="823"/>
      <c r="E71" s="839"/>
      <c r="F71" s="1086"/>
      <c r="G71" s="836"/>
      <c r="H71" s="836"/>
      <c r="I71" s="1114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3883061</v>
      </c>
      <c r="E72" s="824">
        <f>SUM(E73:E74)</f>
        <v>0</v>
      </c>
      <c r="F72" s="824">
        <f>SUM(F73:F74)</f>
        <v>379503980</v>
      </c>
      <c r="G72" s="1113">
        <f>SUM(G73:G74)</f>
        <v>383387041</v>
      </c>
      <c r="H72" s="1113">
        <f>SUM(H73:H74)</f>
        <v>383387041</v>
      </c>
      <c r="I72" s="1078">
        <f t="shared" si="1"/>
        <v>1</v>
      </c>
    </row>
    <row r="73" spans="1:9" s="10" customFormat="1" ht="15.75" customHeight="1">
      <c r="A73" s="11" t="s">
        <v>189</v>
      </c>
      <c r="B73" s="51" t="s">
        <v>190</v>
      </c>
      <c r="C73" s="32" t="s">
        <v>191</v>
      </c>
      <c r="D73" s="825">
        <v>3883061</v>
      </c>
      <c r="E73" s="839"/>
      <c r="F73" s="1086">
        <v>379503980</v>
      </c>
      <c r="G73" s="836">
        <v>383387041</v>
      </c>
      <c r="H73" s="836">
        <v>383387041</v>
      </c>
      <c r="I73" s="1078">
        <f t="shared" si="1"/>
        <v>1</v>
      </c>
    </row>
    <row r="74" spans="1:9" s="10" customFormat="1" ht="15.75" customHeight="1">
      <c r="A74" s="11" t="s">
        <v>192</v>
      </c>
      <c r="B74" s="51" t="s">
        <v>193</v>
      </c>
      <c r="C74" s="32" t="s">
        <v>194</v>
      </c>
      <c r="D74" s="825"/>
      <c r="E74" s="839"/>
      <c r="F74" s="1086"/>
      <c r="G74" s="836"/>
      <c r="H74" s="836"/>
      <c r="I74" s="1078"/>
    </row>
    <row r="75" spans="1:9" s="10" customFormat="1" ht="15.75" customHeight="1">
      <c r="A75" s="37" t="s">
        <v>195</v>
      </c>
      <c r="B75" s="714" t="s">
        <v>631</v>
      </c>
      <c r="C75" s="713" t="s">
        <v>632</v>
      </c>
      <c r="D75" s="845"/>
      <c r="E75" s="839"/>
      <c r="F75" s="1086"/>
      <c r="G75" s="836"/>
      <c r="H75" s="836"/>
      <c r="I75" s="1090"/>
    </row>
    <row r="76" spans="1:9" s="10" customFormat="1" ht="18" customHeight="1">
      <c r="A76" s="25" t="s">
        <v>198</v>
      </c>
      <c r="B76" s="861" t="s">
        <v>636</v>
      </c>
      <c r="C76" s="20" t="s">
        <v>197</v>
      </c>
      <c r="D76" s="816">
        <f>D71+D72+D75</f>
        <v>3883061</v>
      </c>
      <c r="E76" s="816">
        <f>E71+E72+E75</f>
        <v>0</v>
      </c>
      <c r="F76" s="816">
        <f>F71+F72+F75</f>
        <v>379503980</v>
      </c>
      <c r="G76" s="816">
        <f>G71+G72+G75</f>
        <v>383387041</v>
      </c>
      <c r="H76" s="816">
        <f>H71+H72+H75</f>
        <v>383387041</v>
      </c>
      <c r="I76" s="1076">
        <f t="shared" si="1"/>
        <v>1</v>
      </c>
    </row>
    <row r="77" spans="1:9" s="10" customFormat="1" ht="18" customHeight="1">
      <c r="A77" s="25" t="s">
        <v>633</v>
      </c>
      <c r="B77" s="861" t="s">
        <v>634</v>
      </c>
      <c r="C77" s="20" t="s">
        <v>635</v>
      </c>
      <c r="D77" s="816">
        <f>SUM(D76,D70)</f>
        <v>125911540</v>
      </c>
      <c r="E77" s="816">
        <f>SUM(E76,E70)</f>
        <v>36063464</v>
      </c>
      <c r="F77" s="816">
        <f>SUM(F76,F70)</f>
        <v>442046811</v>
      </c>
      <c r="G77" s="816">
        <f>SUM(G76,G70)</f>
        <v>604021815</v>
      </c>
      <c r="H77" s="816">
        <f>SUM(H76,H70)</f>
        <v>540049176</v>
      </c>
      <c r="I77" s="1076">
        <f t="shared" si="1"/>
        <v>0.8940888600190706</v>
      </c>
    </row>
    <row r="78" spans="1:4" ht="17.25" customHeight="1">
      <c r="A78" s="1147"/>
      <c r="B78" s="1147"/>
      <c r="C78" s="1147"/>
      <c r="D78" s="1147"/>
    </row>
    <row r="79" spans="1:9" s="53" customFormat="1" ht="16.5" customHeight="1">
      <c r="A79" s="1151" t="s">
        <v>200</v>
      </c>
      <c r="B79" s="1151"/>
      <c r="C79" s="1151"/>
      <c r="D79" s="1151"/>
      <c r="E79" s="1151"/>
      <c r="F79" s="1151"/>
      <c r="G79" s="1151"/>
      <c r="H79" s="1151"/>
      <c r="I79" s="1151"/>
    </row>
    <row r="80" spans="1:9" ht="39.75" customHeight="1">
      <c r="A80" s="4" t="s">
        <v>2</v>
      </c>
      <c r="B80" s="5" t="s">
        <v>201</v>
      </c>
      <c r="C80" s="5" t="s">
        <v>459</v>
      </c>
      <c r="D80" s="805" t="s">
        <v>706</v>
      </c>
      <c r="E80" s="812" t="s">
        <v>747</v>
      </c>
      <c r="F80" s="27" t="s">
        <v>752</v>
      </c>
      <c r="G80" s="805" t="s">
        <v>748</v>
      </c>
      <c r="H80" s="27" t="s">
        <v>754</v>
      </c>
      <c r="I80" s="862" t="s">
        <v>756</v>
      </c>
    </row>
    <row r="81" spans="1:9" s="6" customFormat="1" ht="12" customHeight="1">
      <c r="A81" s="931" t="s">
        <v>4</v>
      </c>
      <c r="B81" s="932" t="s">
        <v>5</v>
      </c>
      <c r="C81" s="932" t="s">
        <v>6</v>
      </c>
      <c r="D81" s="933" t="s">
        <v>7</v>
      </c>
      <c r="E81" s="932" t="s">
        <v>267</v>
      </c>
      <c r="F81" s="933" t="s">
        <v>462</v>
      </c>
      <c r="G81" s="933" t="s">
        <v>749</v>
      </c>
      <c r="H81" s="934" t="s">
        <v>750</v>
      </c>
      <c r="I81" s="935" t="s">
        <v>751</v>
      </c>
    </row>
    <row r="82" spans="1:9" ht="18" customHeight="1">
      <c r="A82" s="62" t="s">
        <v>8</v>
      </c>
      <c r="B82" s="26" t="s">
        <v>202</v>
      </c>
      <c r="C82" s="27" t="s">
        <v>203</v>
      </c>
      <c r="D82" s="820">
        <v>43838610</v>
      </c>
      <c r="E82" s="1101"/>
      <c r="F82" s="1102">
        <v>23675690</v>
      </c>
      <c r="G82" s="1103">
        <v>67514300</v>
      </c>
      <c r="H82" s="1103">
        <v>48142702</v>
      </c>
      <c r="I82" s="1111">
        <f>H82/G82</f>
        <v>0.7130741487358975</v>
      </c>
    </row>
    <row r="83" spans="1:9" ht="18" customHeight="1">
      <c r="A83" s="62" t="s">
        <v>11</v>
      </c>
      <c r="B83" s="26" t="s">
        <v>204</v>
      </c>
      <c r="C83" s="27" t="s">
        <v>205</v>
      </c>
      <c r="D83" s="820">
        <v>8431530</v>
      </c>
      <c r="E83" s="1101">
        <v>3579160</v>
      </c>
      <c r="F83" s="1013">
        <v>1059667</v>
      </c>
      <c r="G83" s="994">
        <v>13070357</v>
      </c>
      <c r="H83" s="1013">
        <v>8051420</v>
      </c>
      <c r="I83" s="1059">
        <f>H83/G83</f>
        <v>0.6160061274531369</v>
      </c>
    </row>
    <row r="84" spans="1:9" ht="18" customHeight="1">
      <c r="A84" s="62" t="s">
        <v>14</v>
      </c>
      <c r="B84" s="26" t="s">
        <v>206</v>
      </c>
      <c r="C84" s="27" t="s">
        <v>207</v>
      </c>
      <c r="D84" s="820">
        <v>44946400</v>
      </c>
      <c r="E84" s="1101">
        <v>645114</v>
      </c>
      <c r="F84" s="1013">
        <v>143492860</v>
      </c>
      <c r="G84" s="994">
        <v>189084374</v>
      </c>
      <c r="H84" s="1013">
        <v>87714591</v>
      </c>
      <c r="I84" s="1059">
        <f>H84/G84</f>
        <v>0.4638912732154165</v>
      </c>
    </row>
    <row r="85" spans="1:9" ht="18" customHeight="1">
      <c r="A85" s="62" t="s">
        <v>17</v>
      </c>
      <c r="B85" s="26" t="s">
        <v>208</v>
      </c>
      <c r="C85" s="27" t="s">
        <v>209</v>
      </c>
      <c r="D85" s="820">
        <v>2695000</v>
      </c>
      <c r="E85" s="1101"/>
      <c r="F85" s="1013">
        <v>3321000</v>
      </c>
      <c r="G85" s="994">
        <v>6016000</v>
      </c>
      <c r="H85" s="1013">
        <v>1328750</v>
      </c>
      <c r="I85" s="1059">
        <f>H85/G85</f>
        <v>0.22086934840425532</v>
      </c>
    </row>
    <row r="86" spans="1:9" ht="18" customHeight="1">
      <c r="A86" s="62" t="s">
        <v>20</v>
      </c>
      <c r="B86" s="26" t="s">
        <v>210</v>
      </c>
      <c r="C86" s="27" t="s">
        <v>211</v>
      </c>
      <c r="D86" s="820">
        <f>SUM(D87:D93)</f>
        <v>26000000</v>
      </c>
      <c r="E86" s="820">
        <f>SUM(E87:E93)</f>
        <v>0</v>
      </c>
      <c r="F86" s="994">
        <f>SUM(F87:F93)</f>
        <v>177839237</v>
      </c>
      <c r="G86" s="994">
        <f>SUM(G87:G93)</f>
        <v>203839237</v>
      </c>
      <c r="H86" s="1013">
        <v>12732021</v>
      </c>
      <c r="I86" s="1059">
        <f>H86/G86</f>
        <v>0.062461090354257946</v>
      </c>
    </row>
    <row r="87" spans="1:9" ht="15.75" customHeight="1">
      <c r="A87" s="42" t="s">
        <v>23</v>
      </c>
      <c r="B87" s="54" t="s">
        <v>212</v>
      </c>
      <c r="C87" s="55" t="s">
        <v>213</v>
      </c>
      <c r="D87" s="502"/>
      <c r="E87" s="1100"/>
      <c r="F87" s="1025"/>
      <c r="G87" s="501"/>
      <c r="H87" s="1053"/>
      <c r="I87" s="1060"/>
    </row>
    <row r="88" spans="1:9" ht="15.75" customHeight="1">
      <c r="A88" s="43" t="s">
        <v>26</v>
      </c>
      <c r="B88" s="57" t="s">
        <v>214</v>
      </c>
      <c r="C88" s="89" t="s">
        <v>215</v>
      </c>
      <c r="D88" s="825"/>
      <c r="E88" s="1091"/>
      <c r="F88" s="836"/>
      <c r="G88" s="1031"/>
      <c r="H88" s="1042"/>
      <c r="I88" s="1019"/>
    </row>
    <row r="89" spans="1:9" ht="15.75" customHeight="1">
      <c r="A89" s="42" t="s">
        <v>29</v>
      </c>
      <c r="B89" s="57" t="s">
        <v>216</v>
      </c>
      <c r="C89" s="89" t="s">
        <v>217</v>
      </c>
      <c r="D89" s="825"/>
      <c r="E89" s="1091"/>
      <c r="F89" s="836"/>
      <c r="G89" s="1031"/>
      <c r="H89" s="1042"/>
      <c r="I89" s="1019"/>
    </row>
    <row r="90" spans="1:9" ht="15.75" customHeight="1">
      <c r="A90" s="43" t="s">
        <v>32</v>
      </c>
      <c r="B90" s="58" t="s">
        <v>218</v>
      </c>
      <c r="C90" s="89" t="s">
        <v>219</v>
      </c>
      <c r="D90" s="825">
        <v>10000000</v>
      </c>
      <c r="E90" s="1091"/>
      <c r="F90" s="836"/>
      <c r="G90" s="1032">
        <v>10000000</v>
      </c>
      <c r="H90" s="1042"/>
      <c r="I90" s="1019"/>
    </row>
    <row r="91" spans="1:9" ht="15.75" customHeight="1">
      <c r="A91" s="43" t="s">
        <v>35</v>
      </c>
      <c r="B91" s="57" t="s">
        <v>220</v>
      </c>
      <c r="C91" s="89" t="s">
        <v>221</v>
      </c>
      <c r="D91" s="825"/>
      <c r="E91" s="1091"/>
      <c r="F91" s="836"/>
      <c r="G91" s="1031"/>
      <c r="H91" s="1042"/>
      <c r="I91" s="1019"/>
    </row>
    <row r="92" spans="1:9" ht="15.75" customHeight="1">
      <c r="A92" s="43" t="s">
        <v>37</v>
      </c>
      <c r="B92" s="57" t="s">
        <v>222</v>
      </c>
      <c r="C92" s="89" t="s">
        <v>223</v>
      </c>
      <c r="D92" s="825"/>
      <c r="E92" s="1091"/>
      <c r="F92" s="1033"/>
      <c r="G92" s="1032">
        <f>'5.sz.mell'!G21</f>
        <v>0</v>
      </c>
      <c r="H92" s="1042"/>
      <c r="I92" s="1019"/>
    </row>
    <row r="93" spans="1:9" ht="15.75" customHeight="1">
      <c r="A93" s="42" t="s">
        <v>39</v>
      </c>
      <c r="B93" s="57" t="s">
        <v>224</v>
      </c>
      <c r="C93" s="89" t="s">
        <v>225</v>
      </c>
      <c r="D93" s="825">
        <f>SUM(D94:D95)</f>
        <v>16000000</v>
      </c>
      <c r="E93" s="825">
        <f>SUM(E94:E95)</f>
        <v>0</v>
      </c>
      <c r="F93" s="1031">
        <f>SUM(F94:F95)</f>
        <v>177839237</v>
      </c>
      <c r="G93" s="1031">
        <f>SUM(G94:G95)</f>
        <v>193839237</v>
      </c>
      <c r="H93" s="1042"/>
      <c r="I93" s="1019"/>
    </row>
    <row r="94" spans="1:9" ht="15.75" customHeight="1">
      <c r="A94" s="43" t="s">
        <v>41</v>
      </c>
      <c r="B94" s="57" t="s">
        <v>226</v>
      </c>
      <c r="C94" s="59" t="s">
        <v>225</v>
      </c>
      <c r="D94" s="825">
        <v>6000000</v>
      </c>
      <c r="E94" s="1091"/>
      <c r="F94" s="836">
        <v>177839237</v>
      </c>
      <c r="G94" s="1031">
        <v>183839237</v>
      </c>
      <c r="H94" s="1042"/>
      <c r="I94" s="1019"/>
    </row>
    <row r="95" spans="1:9" ht="15.75" customHeight="1">
      <c r="A95" s="44" t="s">
        <v>43</v>
      </c>
      <c r="B95" s="60" t="s">
        <v>227</v>
      </c>
      <c r="C95" s="61" t="s">
        <v>225</v>
      </c>
      <c r="D95" s="826">
        <v>10000000</v>
      </c>
      <c r="E95" s="1092"/>
      <c r="F95" s="1035"/>
      <c r="G95" s="1036">
        <v>10000000</v>
      </c>
      <c r="H95" s="1054"/>
      <c r="I95" s="1061"/>
    </row>
    <row r="96" spans="1:9" ht="18" customHeight="1">
      <c r="A96" s="62" t="s">
        <v>45</v>
      </c>
      <c r="B96" s="63" t="s">
        <v>456</v>
      </c>
      <c r="C96" s="27" t="s">
        <v>228</v>
      </c>
      <c r="D96" s="820">
        <f>SUM(D82:D86)</f>
        <v>125911540</v>
      </c>
      <c r="E96" s="820">
        <f>SUM(E82:E86)</f>
        <v>4224274</v>
      </c>
      <c r="F96" s="820">
        <f>SUM(F82:F86)</f>
        <v>349388454</v>
      </c>
      <c r="G96" s="820">
        <f>SUM(G82:G86)</f>
        <v>479524268</v>
      </c>
      <c r="H96" s="820">
        <f>SUM(H82:H86)</f>
        <v>157969484</v>
      </c>
      <c r="I96" s="1111">
        <f>H96/G96</f>
        <v>0.3294295920806244</v>
      </c>
    </row>
    <row r="97" spans="1:9" ht="18" customHeight="1">
      <c r="A97" s="62" t="s">
        <v>47</v>
      </c>
      <c r="B97" s="26" t="s">
        <v>229</v>
      </c>
      <c r="C97" s="27" t="s">
        <v>230</v>
      </c>
      <c r="D97" s="820"/>
      <c r="E97" s="1101">
        <v>31839190</v>
      </c>
      <c r="F97" s="1013">
        <v>-8454294</v>
      </c>
      <c r="G97" s="1013">
        <v>23384896</v>
      </c>
      <c r="H97" s="1013">
        <v>21587384</v>
      </c>
      <c r="I97" s="1059">
        <f>H97/G97</f>
        <v>0.9231336329227208</v>
      </c>
    </row>
    <row r="98" spans="1:9" ht="18" customHeight="1">
      <c r="A98" s="62" t="s">
        <v>49</v>
      </c>
      <c r="B98" s="26" t="s">
        <v>231</v>
      </c>
      <c r="C98" s="27" t="s">
        <v>232</v>
      </c>
      <c r="D98" s="820"/>
      <c r="E98" s="1101"/>
      <c r="F98" s="1013">
        <v>100334003</v>
      </c>
      <c r="G98" s="1013">
        <v>100334003</v>
      </c>
      <c r="H98" s="1013">
        <v>83190364</v>
      </c>
      <c r="I98" s="1059">
        <f>H98/G98</f>
        <v>0.8291343065421202</v>
      </c>
    </row>
    <row r="99" spans="1:9" ht="18" customHeight="1">
      <c r="A99" s="73" t="s">
        <v>52</v>
      </c>
      <c r="B99" s="19" t="s">
        <v>233</v>
      </c>
      <c r="C99" s="20" t="s">
        <v>234</v>
      </c>
      <c r="D99" s="1112">
        <f>SUM(D100:D105)</f>
        <v>0</v>
      </c>
      <c r="E99" s="1112">
        <f>SUM(E100:E105)</f>
        <v>0</v>
      </c>
      <c r="F99" s="1112">
        <f>SUM(F100:F105)</f>
        <v>0</v>
      </c>
      <c r="G99" s="1103"/>
      <c r="H99" s="1103"/>
      <c r="I99" s="1107"/>
    </row>
    <row r="100" spans="1:9" ht="15.75" customHeight="1">
      <c r="A100" s="42" t="s">
        <v>55</v>
      </c>
      <c r="B100" s="54" t="s">
        <v>235</v>
      </c>
      <c r="C100" s="9" t="s">
        <v>236</v>
      </c>
      <c r="D100" s="502"/>
      <c r="E100" s="1093"/>
      <c r="F100" s="1097"/>
      <c r="G100" s="1104"/>
      <c r="H100" s="1104"/>
      <c r="I100" s="1108"/>
    </row>
    <row r="101" spans="1:9" ht="15.75" customHeight="1">
      <c r="A101" s="42" t="s">
        <v>58</v>
      </c>
      <c r="B101" s="64" t="s">
        <v>216</v>
      </c>
      <c r="C101" s="13" t="s">
        <v>237</v>
      </c>
      <c r="D101" s="813"/>
      <c r="E101" s="1094"/>
      <c r="F101" s="1098"/>
      <c r="G101" s="1105"/>
      <c r="H101" s="1105"/>
      <c r="I101" s="1109"/>
    </row>
    <row r="102" spans="1:9" ht="15.75" customHeight="1">
      <c r="A102" s="43" t="s">
        <v>60</v>
      </c>
      <c r="B102" s="64" t="s">
        <v>238</v>
      </c>
      <c r="C102" s="13" t="s">
        <v>239</v>
      </c>
      <c r="D102" s="813"/>
      <c r="E102" s="1094"/>
      <c r="F102" s="1098"/>
      <c r="G102" s="1105"/>
      <c r="H102" s="1105"/>
      <c r="I102" s="1109"/>
    </row>
    <row r="103" spans="1:9" ht="15.75" customHeight="1">
      <c r="A103" s="42" t="s">
        <v>62</v>
      </c>
      <c r="B103" s="64" t="s">
        <v>240</v>
      </c>
      <c r="C103" s="13" t="s">
        <v>241</v>
      </c>
      <c r="D103" s="813"/>
      <c r="E103" s="1094"/>
      <c r="F103" s="1098"/>
      <c r="G103" s="1105"/>
      <c r="H103" s="1105"/>
      <c r="I103" s="1109"/>
    </row>
    <row r="104" spans="1:9" ht="15.75" customHeight="1">
      <c r="A104" s="43" t="s">
        <v>64</v>
      </c>
      <c r="B104" s="64" t="s">
        <v>242</v>
      </c>
      <c r="C104" s="13" t="s">
        <v>243</v>
      </c>
      <c r="D104" s="813"/>
      <c r="E104" s="1094"/>
      <c r="F104" s="1098"/>
      <c r="G104" s="1105"/>
      <c r="H104" s="1105"/>
      <c r="I104" s="1109"/>
    </row>
    <row r="105" spans="1:9" ht="15.75" customHeight="1">
      <c r="A105" s="65" t="s">
        <v>66</v>
      </c>
      <c r="B105" s="66" t="s">
        <v>244</v>
      </c>
      <c r="C105" s="13" t="s">
        <v>245</v>
      </c>
      <c r="D105" s="815"/>
      <c r="E105" s="1094"/>
      <c r="F105" s="1098"/>
      <c r="G105" s="1106"/>
      <c r="H105" s="1106"/>
      <c r="I105" s="1110"/>
    </row>
    <row r="106" spans="1:9" ht="18" customHeight="1">
      <c r="A106" s="62" t="s">
        <v>68</v>
      </c>
      <c r="B106" s="63" t="s">
        <v>455</v>
      </c>
      <c r="C106" s="27" t="s">
        <v>246</v>
      </c>
      <c r="D106" s="816">
        <f>+D97+D98+D99</f>
        <v>0</v>
      </c>
      <c r="E106" s="816">
        <f>+E97+E98+E99</f>
        <v>31839190</v>
      </c>
      <c r="F106" s="816">
        <f>+F97+F98+F99</f>
        <v>91879709</v>
      </c>
      <c r="G106" s="816">
        <f>+G97+G98+G99</f>
        <v>123718899</v>
      </c>
      <c r="H106" s="816">
        <f>+H97+H98+H99</f>
        <v>104777748</v>
      </c>
      <c r="I106" s="1111">
        <f>H106/G106</f>
        <v>0.8469017170933602</v>
      </c>
    </row>
    <row r="107" spans="1:9" ht="18" customHeight="1">
      <c r="A107" s="67" t="s">
        <v>70</v>
      </c>
      <c r="B107" s="41" t="s">
        <v>247</v>
      </c>
      <c r="C107" s="27" t="s">
        <v>248</v>
      </c>
      <c r="D107" s="820">
        <f>D96+D106</f>
        <v>125911540</v>
      </c>
      <c r="E107" s="820">
        <f>E96+E106</f>
        <v>36063464</v>
      </c>
      <c r="F107" s="820">
        <f>F96+F106</f>
        <v>441268163</v>
      </c>
      <c r="G107" s="820">
        <f>G96+G106</f>
        <v>603243167</v>
      </c>
      <c r="H107" s="820">
        <f>H96+H106</f>
        <v>262747232</v>
      </c>
      <c r="I107" s="1111">
        <f>H107/G107</f>
        <v>0.43555774250485624</v>
      </c>
    </row>
    <row r="108" spans="1:9" ht="15.75" customHeight="1">
      <c r="A108" s="68" t="s">
        <v>73</v>
      </c>
      <c r="B108" s="69" t="s">
        <v>249</v>
      </c>
      <c r="C108" s="70" t="s">
        <v>250</v>
      </c>
      <c r="D108" s="1095"/>
      <c r="E108" s="1096"/>
      <c r="F108" s="1099"/>
      <c r="G108" s="1104"/>
      <c r="H108" s="1104"/>
      <c r="I108" s="1108"/>
    </row>
    <row r="109" spans="1:9" ht="15.75" customHeight="1">
      <c r="A109" s="43" t="s">
        <v>76</v>
      </c>
      <c r="B109" s="71" t="s">
        <v>251</v>
      </c>
      <c r="C109" s="56" t="s">
        <v>252</v>
      </c>
      <c r="D109" s="813"/>
      <c r="E109" s="1096"/>
      <c r="F109" s="1099"/>
      <c r="G109" s="1105"/>
      <c r="H109" s="1105"/>
      <c r="I109" s="1109"/>
    </row>
    <row r="110" spans="1:9" ht="15.75" customHeight="1">
      <c r="A110" s="72" t="s">
        <v>79</v>
      </c>
      <c r="B110" s="71" t="s">
        <v>253</v>
      </c>
      <c r="C110" s="56" t="s">
        <v>254</v>
      </c>
      <c r="D110" s="813"/>
      <c r="E110" s="1096"/>
      <c r="F110" s="1042">
        <v>778648</v>
      </c>
      <c r="G110" s="1042">
        <v>778648</v>
      </c>
      <c r="H110" s="1042">
        <v>778648</v>
      </c>
      <c r="I110" s="1064">
        <f>H110/G110</f>
        <v>1</v>
      </c>
    </row>
    <row r="111" spans="1:9" ht="15.75" customHeight="1">
      <c r="A111" s="43" t="s">
        <v>81</v>
      </c>
      <c r="B111" s="71" t="s">
        <v>255</v>
      </c>
      <c r="C111" s="56" t="s">
        <v>256</v>
      </c>
      <c r="D111" s="813"/>
      <c r="E111" s="1096"/>
      <c r="F111" s="1099"/>
      <c r="G111" s="1106"/>
      <c r="H111" s="1106"/>
      <c r="I111" s="1110"/>
    </row>
    <row r="112" spans="1:9" ht="18" customHeight="1">
      <c r="A112" s="73" t="s">
        <v>83</v>
      </c>
      <c r="B112" s="26" t="s">
        <v>257</v>
      </c>
      <c r="C112" s="27" t="s">
        <v>258</v>
      </c>
      <c r="D112" s="827">
        <f>SUM(D108:D111)</f>
        <v>0</v>
      </c>
      <c r="E112" s="827">
        <f>SUM(E108:E111)</f>
        <v>0</v>
      </c>
      <c r="F112" s="827">
        <f>SUM(F108:F111)</f>
        <v>778648</v>
      </c>
      <c r="G112" s="827">
        <f>SUM(G108:G111)</f>
        <v>778648</v>
      </c>
      <c r="H112" s="827">
        <f>SUM(H108:H111)</f>
        <v>778648</v>
      </c>
      <c r="I112" s="1111">
        <f>H112/G112</f>
        <v>1</v>
      </c>
    </row>
    <row r="113" spans="1:9" s="10" customFormat="1" ht="18" customHeight="1">
      <c r="A113" s="76">
        <v>32</v>
      </c>
      <c r="B113" s="19" t="s">
        <v>259</v>
      </c>
      <c r="C113" s="1020" t="s">
        <v>260</v>
      </c>
      <c r="D113" s="827">
        <f>D107+D112</f>
        <v>125911540</v>
      </c>
      <c r="E113" s="827">
        <f>E107+E112</f>
        <v>36063464</v>
      </c>
      <c r="F113" s="827">
        <f>F107+F112</f>
        <v>442046811</v>
      </c>
      <c r="G113" s="827">
        <f>G107+G112</f>
        <v>604021815</v>
      </c>
      <c r="H113" s="827">
        <f>H107+H112</f>
        <v>263525880</v>
      </c>
      <c r="I113" s="1111">
        <f>H113/G113</f>
        <v>0.4362853682693563</v>
      </c>
    </row>
    <row r="114" ht="16.5" customHeight="1"/>
  </sheetData>
  <sheetProtection/>
  <mergeCells count="5">
    <mergeCell ref="A3:B3"/>
    <mergeCell ref="A78:D78"/>
    <mergeCell ref="A2:I2"/>
    <mergeCell ref="A79:I79"/>
    <mergeCell ref="A1:I1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..../2018. (.......)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SheetLayoutView="100" zoomScalePageLayoutView="0" workbookViewId="0" topLeftCell="B1">
      <selection activeCell="M29" sqref="M29"/>
    </sheetView>
  </sheetViews>
  <sheetFormatPr defaultColWidth="9.00390625" defaultRowHeight="12.75"/>
  <cols>
    <col min="1" max="1" width="7.00390625" style="91" customWidth="1"/>
    <col min="2" max="2" width="58.00390625" style="92" customWidth="1"/>
    <col min="3" max="8" width="12.875" style="91" customWidth="1"/>
    <col min="9" max="9" width="56.625" style="91" bestFit="1" customWidth="1"/>
    <col min="10" max="15" width="12.875" style="91" customWidth="1"/>
    <col min="16" max="16384" width="9.375" style="91" customWidth="1"/>
  </cols>
  <sheetData>
    <row r="1" spans="1:15" ht="44.25" customHeight="1">
      <c r="A1" s="1154" t="s">
        <v>711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</row>
    <row r="2" spans="7:15" ht="12.75">
      <c r="G2" s="93"/>
      <c r="H2" s="90"/>
      <c r="I2" s="93"/>
      <c r="O2" s="93" t="s">
        <v>1</v>
      </c>
    </row>
    <row r="3" spans="1:15" ht="18" customHeight="1">
      <c r="A3" s="1152" t="s">
        <v>2</v>
      </c>
      <c r="B3" s="1155" t="s">
        <v>264</v>
      </c>
      <c r="C3" s="1156"/>
      <c r="D3" s="1156"/>
      <c r="E3" s="1156"/>
      <c r="F3" s="1156"/>
      <c r="G3" s="1156"/>
      <c r="H3" s="1157"/>
      <c r="I3" s="1155" t="s">
        <v>265</v>
      </c>
      <c r="J3" s="1156"/>
      <c r="K3" s="1156"/>
      <c r="L3" s="1156"/>
      <c r="M3" s="1156"/>
      <c r="N3" s="1156"/>
      <c r="O3" s="1157"/>
    </row>
    <row r="4" spans="1:15" s="96" customFormat="1" ht="38.25">
      <c r="A4" s="1153"/>
      <c r="B4" s="94" t="s">
        <v>266</v>
      </c>
      <c r="C4" s="95" t="s">
        <v>707</v>
      </c>
      <c r="D4" s="362" t="s">
        <v>747</v>
      </c>
      <c r="E4" s="362" t="s">
        <v>752</v>
      </c>
      <c r="F4" s="855" t="s">
        <v>748</v>
      </c>
      <c r="G4" s="362" t="s">
        <v>754</v>
      </c>
      <c r="H4" s="1117" t="s">
        <v>756</v>
      </c>
      <c r="I4" s="98" t="s">
        <v>266</v>
      </c>
      <c r="J4" s="98" t="str">
        <f>+C4</f>
        <v>2018. évi előirányzat</v>
      </c>
      <c r="K4" s="362" t="s">
        <v>747</v>
      </c>
      <c r="L4" s="362" t="s">
        <v>752</v>
      </c>
      <c r="M4" s="356" t="s">
        <v>748</v>
      </c>
      <c r="N4" s="362" t="s">
        <v>754</v>
      </c>
      <c r="O4" s="1117" t="s">
        <v>756</v>
      </c>
    </row>
    <row r="5" spans="1:15" s="99" customFormat="1" ht="12" customHeight="1">
      <c r="A5" s="97" t="s">
        <v>4</v>
      </c>
      <c r="B5" s="98" t="s">
        <v>5</v>
      </c>
      <c r="C5" s="98" t="s">
        <v>6</v>
      </c>
      <c r="D5" s="98" t="s">
        <v>7</v>
      </c>
      <c r="E5" s="98" t="s">
        <v>267</v>
      </c>
      <c r="F5" s="98" t="s">
        <v>462</v>
      </c>
      <c r="G5" s="98" t="s">
        <v>749</v>
      </c>
      <c r="H5" s="98" t="s">
        <v>750</v>
      </c>
      <c r="I5" s="98" t="s">
        <v>751</v>
      </c>
      <c r="J5" s="98" t="s">
        <v>753</v>
      </c>
      <c r="K5" s="98" t="s">
        <v>755</v>
      </c>
      <c r="L5" s="98" t="s">
        <v>759</v>
      </c>
      <c r="M5" s="119" t="s">
        <v>760</v>
      </c>
      <c r="N5" s="119" t="s">
        <v>761</v>
      </c>
      <c r="O5" s="119" t="s">
        <v>762</v>
      </c>
    </row>
    <row r="6" spans="1:15" ht="18.75" customHeight="1">
      <c r="A6" s="100" t="s">
        <v>8</v>
      </c>
      <c r="B6" s="719" t="s">
        <v>457</v>
      </c>
      <c r="C6" s="101">
        <f>'1.1.sz.mell.'!D12</f>
        <v>25688379</v>
      </c>
      <c r="D6" s="101">
        <f>'1.1.sz.mell.'!E12</f>
        <v>645114</v>
      </c>
      <c r="E6" s="101">
        <f>'1.1.sz.mell.'!F12</f>
        <v>1418914</v>
      </c>
      <c r="F6" s="101">
        <f>'1.1.sz.mell.'!G12</f>
        <v>27752407</v>
      </c>
      <c r="G6" s="101">
        <f>'1.1.sz.mell.'!H12</f>
        <v>20841285</v>
      </c>
      <c r="H6" s="1118">
        <f>G6/F6</f>
        <v>0.7509721589194047</v>
      </c>
      <c r="I6" s="719" t="str">
        <f>'1.1.sz.mell.'!B82</f>
        <v>Személyi  juttatások</v>
      </c>
      <c r="J6" s="101">
        <f>'1.1.sz.mell.'!D82</f>
        <v>43838610</v>
      </c>
      <c r="K6" s="101">
        <f>'1.1.sz.mell.'!E82</f>
        <v>0</v>
      </c>
      <c r="L6" s="101">
        <f>'1.1.sz.mell.'!F82</f>
        <v>23675690</v>
      </c>
      <c r="M6" s="101">
        <f>'1.1.sz.mell.'!G82</f>
        <v>67514300</v>
      </c>
      <c r="N6" s="101">
        <f>'1.1.sz.mell.'!H82</f>
        <v>48142702</v>
      </c>
      <c r="O6" s="1124">
        <f>N6/M6</f>
        <v>0.7130741487358975</v>
      </c>
    </row>
    <row r="7" spans="1:15" ht="15.75" customHeight="1">
      <c r="A7" s="102" t="s">
        <v>11</v>
      </c>
      <c r="B7" s="720" t="s">
        <v>550</v>
      </c>
      <c r="C7" s="104">
        <f>'1.1.sz.mell.'!D13+'1.1.sz.mell.'!D14</f>
        <v>12090100</v>
      </c>
      <c r="D7" s="104">
        <f>'1.1.sz.mell.'!E13+'1.1.sz.mell.'!E14</f>
        <v>3579160</v>
      </c>
      <c r="E7" s="104">
        <f>'1.1.sz.mell.'!F13+'1.1.sz.mell.'!F14</f>
        <v>25698694</v>
      </c>
      <c r="F7" s="104">
        <f>'1.1.sz.mell.'!G13+'1.1.sz.mell.'!G14</f>
        <v>41367954</v>
      </c>
      <c r="G7" s="104">
        <f>'1.1.sz.mell.'!H13+'1.1.sz.mell.'!H14</f>
        <v>26848208</v>
      </c>
      <c r="H7" s="1118">
        <f>G7/F7</f>
        <v>0.6490098108308668</v>
      </c>
      <c r="I7" s="719" t="str">
        <f>'1.1.sz.mell.'!B83</f>
        <v>Munkaadókat terhelő járulékok és szociális hozzájárulási adó</v>
      </c>
      <c r="J7" s="104">
        <f>'1.1.sz.mell.'!D83</f>
        <v>8431530</v>
      </c>
      <c r="K7" s="104">
        <f>'1.1.sz.mell.'!E83</f>
        <v>3579160</v>
      </c>
      <c r="L7" s="104">
        <f>'1.1.sz.mell.'!F83</f>
        <v>1059667</v>
      </c>
      <c r="M7" s="104">
        <f>'1.1.sz.mell.'!G83</f>
        <v>13070357</v>
      </c>
      <c r="N7" s="104">
        <f>'1.1.sz.mell.'!H83</f>
        <v>8051420</v>
      </c>
      <c r="O7" s="1124">
        <f>N7/M7</f>
        <v>0.6160061274531369</v>
      </c>
    </row>
    <row r="8" spans="1:15" ht="15.75" customHeight="1">
      <c r="A8" s="102" t="s">
        <v>14</v>
      </c>
      <c r="B8" s="720" t="s">
        <v>106</v>
      </c>
      <c r="C8" s="104">
        <f>'1.1.sz.mell.'!D45</f>
        <v>72600000</v>
      </c>
      <c r="D8" s="104">
        <f>'1.1.sz.mell.'!E45</f>
        <v>0</v>
      </c>
      <c r="E8" s="104">
        <f>'1.1.sz.mell.'!F45</f>
        <v>5188493</v>
      </c>
      <c r="F8" s="104">
        <f>'1.1.sz.mell.'!G45</f>
        <v>77788493</v>
      </c>
      <c r="G8" s="104">
        <f>'1.1.sz.mell.'!H45</f>
        <v>68371419</v>
      </c>
      <c r="H8" s="1118">
        <f>G8/F8</f>
        <v>0.8789400123743238</v>
      </c>
      <c r="I8" s="719" t="str">
        <f>'1.1.sz.mell.'!B84</f>
        <v>Dologi  kiadások</v>
      </c>
      <c r="J8" s="104">
        <f>'1.1.sz.mell.'!D84</f>
        <v>44946400</v>
      </c>
      <c r="K8" s="104">
        <f>'1.1.sz.mell.'!E84</f>
        <v>645114</v>
      </c>
      <c r="L8" s="104">
        <f>'1.1.sz.mell.'!F84</f>
        <v>143492860</v>
      </c>
      <c r="M8" s="104">
        <f>'1.1.sz.mell.'!G84</f>
        <v>189084374</v>
      </c>
      <c r="N8" s="104">
        <f>'1.1.sz.mell.'!H84</f>
        <v>87714591</v>
      </c>
      <c r="O8" s="1124">
        <f>N8/M8</f>
        <v>0.4638912732154165</v>
      </c>
    </row>
    <row r="9" spans="1:15" ht="15.75" customHeight="1">
      <c r="A9" s="102" t="s">
        <v>17</v>
      </c>
      <c r="B9" s="720" t="s">
        <v>446</v>
      </c>
      <c r="C9" s="104">
        <f>'1.1.sz.mell.'!D57</f>
        <v>11650000</v>
      </c>
      <c r="D9" s="104">
        <f>'1.1.sz.mell.'!E57</f>
        <v>0</v>
      </c>
      <c r="E9" s="104">
        <f>'1.1.sz.mell.'!F57</f>
        <v>30088311</v>
      </c>
      <c r="F9" s="104">
        <f>'1.1.sz.mell.'!G57</f>
        <v>41738311</v>
      </c>
      <c r="G9" s="104">
        <f>'1.1.sz.mell.'!H57</f>
        <v>8613614</v>
      </c>
      <c r="H9" s="1118">
        <f>G9/F9</f>
        <v>0.20637188696974346</v>
      </c>
      <c r="I9" s="719" t="str">
        <f>'1.1.sz.mell.'!B85</f>
        <v>Ellátottak pénzbeli juttatásai</v>
      </c>
      <c r="J9" s="104">
        <f>'1.1.sz.mell.'!D85</f>
        <v>2695000</v>
      </c>
      <c r="K9" s="104">
        <f>'1.1.sz.mell.'!E85</f>
        <v>0</v>
      </c>
      <c r="L9" s="104">
        <f>'1.1.sz.mell.'!F85</f>
        <v>3321000</v>
      </c>
      <c r="M9" s="104">
        <f>'1.1.sz.mell.'!G85</f>
        <v>6016000</v>
      </c>
      <c r="N9" s="104">
        <f>'1.1.sz.mell.'!H85</f>
        <v>1328750</v>
      </c>
      <c r="O9" s="1124">
        <f>N9/M9</f>
        <v>0.22086934840425532</v>
      </c>
    </row>
    <row r="10" spans="1:15" ht="15.75" customHeight="1">
      <c r="A10" s="102" t="s">
        <v>20</v>
      </c>
      <c r="B10" s="720" t="s">
        <v>414</v>
      </c>
      <c r="C10" s="104">
        <f>'1.1.sz.mell.'!D66</f>
        <v>0</v>
      </c>
      <c r="D10" s="104">
        <f>'1.1.sz.mell.'!E66</f>
        <v>0</v>
      </c>
      <c r="E10" s="104">
        <f>'1.1.sz.mell.'!F66</f>
        <v>0</v>
      </c>
      <c r="F10" s="104">
        <f>'1.1.sz.mell.'!G66</f>
        <v>0</v>
      </c>
      <c r="G10" s="104">
        <f>'1.1.sz.mell.'!H66</f>
        <v>0</v>
      </c>
      <c r="H10" s="1118"/>
      <c r="I10" s="719" t="str">
        <f>'1.1.sz.mell.'!B86</f>
        <v>Egyéb működési célú kiadások</v>
      </c>
      <c r="J10" s="104">
        <f>'1.1.sz.mell.'!D86</f>
        <v>26000000</v>
      </c>
      <c r="K10" s="104">
        <f>'1.1.sz.mell.'!E86</f>
        <v>0</v>
      </c>
      <c r="L10" s="104">
        <f>'1.1.sz.mell.'!F86</f>
        <v>177839237</v>
      </c>
      <c r="M10" s="104">
        <f>'1.1.sz.mell.'!G86</f>
        <v>203839237</v>
      </c>
      <c r="N10" s="104">
        <f>'1.1.sz.mell.'!H86</f>
        <v>12732021</v>
      </c>
      <c r="O10" s="1124">
        <f>N10/M10</f>
        <v>0.062461090354257946</v>
      </c>
    </row>
    <row r="11" spans="1:15" ht="15.75" customHeight="1">
      <c r="A11" s="102" t="s">
        <v>23</v>
      </c>
      <c r="B11" s="720"/>
      <c r="C11" s="104"/>
      <c r="D11" s="104"/>
      <c r="E11" s="104"/>
      <c r="F11" s="104"/>
      <c r="G11" s="104"/>
      <c r="H11" s="1119"/>
      <c r="I11" s="105" t="s">
        <v>268</v>
      </c>
      <c r="J11" s="104"/>
      <c r="K11" s="847"/>
      <c r="L11" s="847"/>
      <c r="M11" s="848"/>
      <c r="N11" s="848"/>
      <c r="O11" s="848"/>
    </row>
    <row r="12" spans="1:15" ht="15.75" customHeight="1">
      <c r="A12" s="106" t="s">
        <v>26</v>
      </c>
      <c r="B12" s="106"/>
      <c r="C12" s="107"/>
      <c r="D12" s="125"/>
      <c r="E12" s="125"/>
      <c r="F12" s="125"/>
      <c r="G12" s="125"/>
      <c r="H12" s="1120"/>
      <c r="I12" s="108" t="s">
        <v>269</v>
      </c>
      <c r="J12" s="107"/>
      <c r="K12" s="849"/>
      <c r="L12" s="849"/>
      <c r="M12" s="850"/>
      <c r="N12" s="850"/>
      <c r="O12" s="850"/>
    </row>
    <row r="13" spans="1:15" ht="15.75" customHeight="1">
      <c r="A13" s="109" t="s">
        <v>29</v>
      </c>
      <c r="B13" s="723" t="s">
        <v>637</v>
      </c>
      <c r="C13" s="110">
        <f>SUM(C6:C12)</f>
        <v>122028479</v>
      </c>
      <c r="D13" s="110">
        <f>SUM(D6:D12)</f>
        <v>4224274</v>
      </c>
      <c r="E13" s="110">
        <f>SUM(E6:E12)</f>
        <v>62394412</v>
      </c>
      <c r="F13" s="110">
        <f>SUM(F6:F12)</f>
        <v>188647165</v>
      </c>
      <c r="G13" s="110">
        <f>SUM(G6:G12)</f>
        <v>124674526</v>
      </c>
      <c r="H13" s="1123">
        <f>G13/F13</f>
        <v>0.6608873555030631</v>
      </c>
      <c r="I13" s="723" t="s">
        <v>270</v>
      </c>
      <c r="J13" s="110">
        <f>SUM(J6:J10)</f>
        <v>125911540</v>
      </c>
      <c r="K13" s="110">
        <f>SUM(K6:K10)</f>
        <v>4224274</v>
      </c>
      <c r="L13" s="110">
        <f>SUM(L6:L10)</f>
        <v>349388454</v>
      </c>
      <c r="M13" s="110">
        <f>SUM(M6:M10)</f>
        <v>479524268</v>
      </c>
      <c r="N13" s="110">
        <f>SUM(N6:N10)</f>
        <v>157969484</v>
      </c>
      <c r="O13" s="1125">
        <f>N13/M13</f>
        <v>0.3294295920806244</v>
      </c>
    </row>
    <row r="14" spans="1:15" ht="15.75" customHeight="1">
      <c r="A14" s="111" t="s">
        <v>32</v>
      </c>
      <c r="B14" s="715" t="str">
        <f>'1.1.sz.mell.'!B71</f>
        <v>Hitel-, kölcsönfelvétel államháztartáson kívülről </v>
      </c>
      <c r="C14" s="112">
        <f>'1.1.sz.mell.'!D71</f>
        <v>0</v>
      </c>
      <c r="D14" s="112">
        <f>'1.1.sz.mell.'!E71</f>
        <v>0</v>
      </c>
      <c r="E14" s="112">
        <f>'1.1.sz.mell.'!F71</f>
        <v>0</v>
      </c>
      <c r="F14" s="112">
        <f>'1.1.sz.mell.'!G71</f>
        <v>0</v>
      </c>
      <c r="G14" s="112">
        <f>'1.1.sz.mell.'!H71</f>
        <v>0</v>
      </c>
      <c r="H14" s="1121"/>
      <c r="I14" s="719" t="s">
        <v>271</v>
      </c>
      <c r="J14" s="113"/>
      <c r="K14" s="851"/>
      <c r="L14" s="851"/>
      <c r="M14" s="852"/>
      <c r="N14" s="852"/>
      <c r="O14" s="852"/>
    </row>
    <row r="15" spans="1:15" ht="15.75" customHeight="1">
      <c r="A15" s="111" t="s">
        <v>35</v>
      </c>
      <c r="B15" s="716" t="s">
        <v>187</v>
      </c>
      <c r="C15" s="104">
        <f>SUM(C16:C17)</f>
        <v>3883061</v>
      </c>
      <c r="D15" s="104">
        <f>SUM(D16:D17)</f>
        <v>0</v>
      </c>
      <c r="E15" s="104">
        <f>SUM(E16:E17)</f>
        <v>379503980</v>
      </c>
      <c r="F15" s="104">
        <f>SUM(F16:F17)</f>
        <v>383387041</v>
      </c>
      <c r="G15" s="104">
        <f>SUM(G16:G17)</f>
        <v>383387041</v>
      </c>
      <c r="H15" s="1119">
        <f>G15/F15</f>
        <v>1</v>
      </c>
      <c r="I15" s="720" t="s">
        <v>272</v>
      </c>
      <c r="J15" s="104"/>
      <c r="K15" s="847"/>
      <c r="L15" s="847"/>
      <c r="M15" s="848"/>
      <c r="N15" s="848"/>
      <c r="O15" s="848"/>
    </row>
    <row r="16" spans="1:15" ht="15.75" customHeight="1">
      <c r="A16" s="114" t="s">
        <v>273</v>
      </c>
      <c r="B16" s="115" t="str">
        <f>'1.1.sz.mell.'!B73</f>
        <v>Előző év költségvetési maradványának igénybevétele</v>
      </c>
      <c r="C16" s="104">
        <f>'1.1.sz.mell.'!D73</f>
        <v>3883061</v>
      </c>
      <c r="D16" s="104">
        <f>'1.1.sz.mell.'!E73</f>
        <v>0</v>
      </c>
      <c r="E16" s="104">
        <f>'1.1.sz.mell.'!F73</f>
        <v>379503980</v>
      </c>
      <c r="F16" s="104">
        <f>'1.1.sz.mell.'!G73</f>
        <v>383387041</v>
      </c>
      <c r="G16" s="104">
        <f>'1.1.sz.mell.'!H73</f>
        <v>383387041</v>
      </c>
      <c r="H16" s="1119">
        <f>G16/F16</f>
        <v>1</v>
      </c>
      <c r="I16" s="720" t="s">
        <v>274</v>
      </c>
      <c r="J16" s="104"/>
      <c r="K16" s="847"/>
      <c r="L16" s="847"/>
      <c r="M16" s="848"/>
      <c r="N16" s="848"/>
      <c r="O16" s="848"/>
    </row>
    <row r="17" spans="1:15" ht="15.75" customHeight="1">
      <c r="A17" s="114" t="s">
        <v>275</v>
      </c>
      <c r="B17" s="115" t="str">
        <f>'1.1.sz.mell.'!B74</f>
        <v>Előző év vállalkozási maradványának igénybevétele</v>
      </c>
      <c r="C17" s="104">
        <f>'1.1.sz.mell.'!D74</f>
        <v>0</v>
      </c>
      <c r="D17" s="104">
        <f>'1.1.sz.mell.'!E74</f>
        <v>0</v>
      </c>
      <c r="E17" s="104">
        <f>'1.1.sz.mell.'!F74</f>
        <v>0</v>
      </c>
      <c r="F17" s="104">
        <f>'1.1.sz.mell.'!G74</f>
        <v>0</v>
      </c>
      <c r="G17" s="104">
        <f>'1.1.sz.mell.'!H74</f>
        <v>0</v>
      </c>
      <c r="H17" s="1119"/>
      <c r="I17" s="848" t="s">
        <v>253</v>
      </c>
      <c r="J17" s="104">
        <f>'1.1.sz.mell.'!D110</f>
        <v>0</v>
      </c>
      <c r="K17" s="104">
        <f>'1.1.sz.mell.'!E110</f>
        <v>0</v>
      </c>
      <c r="L17" s="104">
        <f>'1.1.sz.mell.'!F110</f>
        <v>778648</v>
      </c>
      <c r="M17" s="104">
        <f>'1.1.sz.mell.'!G110</f>
        <v>778648</v>
      </c>
      <c r="N17" s="104">
        <f>'1.1.sz.mell.'!H110</f>
        <v>778648</v>
      </c>
      <c r="O17" s="1138">
        <f>N17/M17</f>
        <v>1</v>
      </c>
    </row>
    <row r="18" spans="1:15" ht="15.75" customHeight="1">
      <c r="A18" s="111" t="s">
        <v>37</v>
      </c>
      <c r="B18" s="715" t="str">
        <f>'[15]1.sz.mell.'!B17</f>
        <v>Lekötött betétek megszüntetése</v>
      </c>
      <c r="C18" s="104">
        <f>'1.1.sz.mell.'!D75</f>
        <v>0</v>
      </c>
      <c r="D18" s="104">
        <f>'1.1.sz.mell.'!E75</f>
        <v>0</v>
      </c>
      <c r="E18" s="104">
        <f>'1.1.sz.mell.'!F75</f>
        <v>0</v>
      </c>
      <c r="F18" s="104">
        <f>'1.1.sz.mell.'!G75</f>
        <v>0</v>
      </c>
      <c r="G18" s="104">
        <f>'1.1.sz.mell.'!H75</f>
        <v>0</v>
      </c>
      <c r="H18" s="1119"/>
      <c r="I18" s="102"/>
      <c r="J18" s="104"/>
      <c r="K18" s="849"/>
      <c r="L18" s="849"/>
      <c r="M18" s="850"/>
      <c r="N18" s="850"/>
      <c r="O18" s="1139"/>
    </row>
    <row r="19" spans="1:15" ht="27" customHeight="1">
      <c r="A19" s="116" t="s">
        <v>39</v>
      </c>
      <c r="B19" s="723" t="s">
        <v>276</v>
      </c>
      <c r="C19" s="110">
        <f>SUM(C14+C15+C18)</f>
        <v>3883061</v>
      </c>
      <c r="D19" s="110">
        <f>SUM(D14+D15+D18)</f>
        <v>0</v>
      </c>
      <c r="E19" s="110">
        <f>SUM(E14+E15+E18)</f>
        <v>379503980</v>
      </c>
      <c r="F19" s="110">
        <f>SUM(F14+F15+F18)</f>
        <v>383387041</v>
      </c>
      <c r="G19" s="110">
        <f>SUM(G14+G15+G18)</f>
        <v>383387041</v>
      </c>
      <c r="H19" s="1123">
        <f>G19/F19</f>
        <v>1</v>
      </c>
      <c r="I19" s="723" t="s">
        <v>277</v>
      </c>
      <c r="J19" s="110">
        <f>SUM(J14:J18)</f>
        <v>0</v>
      </c>
      <c r="K19" s="110">
        <f>SUM(K14:K18)</f>
        <v>0</v>
      </c>
      <c r="L19" s="110">
        <f>SUM(L14:L18)</f>
        <v>778648</v>
      </c>
      <c r="M19" s="110">
        <f>SUM(M14:M18)</f>
        <v>778648</v>
      </c>
      <c r="N19" s="110">
        <f>SUM(N14:N18)</f>
        <v>778648</v>
      </c>
      <c r="O19" s="1125">
        <f>N19/M19</f>
        <v>1</v>
      </c>
    </row>
    <row r="20" spans="1:15" ht="24" customHeight="1">
      <c r="A20" s="116" t="s">
        <v>41</v>
      </c>
      <c r="B20" s="723" t="s">
        <v>278</v>
      </c>
      <c r="C20" s="110">
        <f>SUM(C13+C19)</f>
        <v>125911540</v>
      </c>
      <c r="D20" s="110">
        <f>SUM(D13+D19)</f>
        <v>4224274</v>
      </c>
      <c r="E20" s="110">
        <f>SUM(E13+E19)</f>
        <v>441898392</v>
      </c>
      <c r="F20" s="110">
        <f>SUM(F13+F19)</f>
        <v>572034206</v>
      </c>
      <c r="G20" s="110">
        <f>SUM(G13+G19)</f>
        <v>508061567</v>
      </c>
      <c r="H20" s="1123">
        <f>G20/F20</f>
        <v>0.888166409754874</v>
      </c>
      <c r="I20" s="723" t="s">
        <v>279</v>
      </c>
      <c r="J20" s="110">
        <f>SUM(J13+J19)</f>
        <v>125911540</v>
      </c>
      <c r="K20" s="110">
        <f>SUM(K13+K19)</f>
        <v>4224274</v>
      </c>
      <c r="L20" s="110">
        <f>SUM(L13+L19)</f>
        <v>350167102</v>
      </c>
      <c r="M20" s="110">
        <f>SUM(M13+M19)</f>
        <v>480302916</v>
      </c>
      <c r="N20" s="110">
        <f>SUM(N13+N19)</f>
        <v>158748132</v>
      </c>
      <c r="O20" s="1125">
        <f>N20/M20</f>
        <v>0.3305166941772221</v>
      </c>
    </row>
    <row r="21" spans="1:15" ht="18" customHeight="1">
      <c r="A21" s="98" t="s">
        <v>43</v>
      </c>
      <c r="B21" s="723" t="s">
        <v>641</v>
      </c>
      <c r="C21" s="110">
        <f>IF(C13-J13&lt;0,J13-C13,"-")</f>
        <v>3883061</v>
      </c>
      <c r="D21" s="727"/>
      <c r="E21" s="727"/>
      <c r="F21" s="727"/>
      <c r="G21" s="727"/>
      <c r="H21" s="1122"/>
      <c r="I21" s="723" t="s">
        <v>642</v>
      </c>
      <c r="J21" s="727" t="str">
        <f>IF(C13-J13&gt;0,C13-J13,"-")</f>
        <v>-</v>
      </c>
      <c r="K21" s="853"/>
      <c r="L21" s="853"/>
      <c r="M21" s="853"/>
      <c r="N21" s="853"/>
      <c r="O21" s="853"/>
    </row>
    <row r="22" spans="1:15" ht="18" customHeight="1">
      <c r="A22" s="98" t="s">
        <v>45</v>
      </c>
      <c r="B22" s="723" t="s">
        <v>643</v>
      </c>
      <c r="C22" s="727" t="str">
        <f>IF(C13+C19-J20&lt;0,J20-(C13+C19),"-")</f>
        <v>-</v>
      </c>
      <c r="D22" s="727"/>
      <c r="E22" s="727"/>
      <c r="F22" s="727"/>
      <c r="G22" s="727"/>
      <c r="H22" s="1122"/>
      <c r="I22" s="723" t="s">
        <v>644</v>
      </c>
      <c r="J22" s="727" t="str">
        <f>IF(C13+C19-J20&gt;0,C13+C19-J20,"-")</f>
        <v>-</v>
      </c>
      <c r="K22" s="853"/>
      <c r="L22" s="853"/>
      <c r="M22" s="853"/>
      <c r="N22" s="853"/>
      <c r="O22" s="853"/>
    </row>
    <row r="23" ht="15.75">
      <c r="B23" s="117"/>
    </row>
  </sheetData>
  <sheetProtection/>
  <mergeCells count="4">
    <mergeCell ref="A3:A4"/>
    <mergeCell ref="A1:O1"/>
    <mergeCell ref="B3:H3"/>
    <mergeCell ref="I3:O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 xml:space="preserve">&amp;R&amp;"Times New Roman CE,Félkövér dőlt"&amp;11 2.1. melléklet a …../2018.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SheetLayoutView="115" zoomScalePageLayoutView="0" workbookViewId="0" topLeftCell="A1">
      <selection activeCell="C24" sqref="C24"/>
    </sheetView>
  </sheetViews>
  <sheetFormatPr defaultColWidth="9.00390625" defaultRowHeight="12.75"/>
  <cols>
    <col min="1" max="1" width="6.875" style="91" customWidth="1"/>
    <col min="2" max="2" width="52.625" style="92" bestFit="1" customWidth="1"/>
    <col min="3" max="8" width="12.875" style="91" customWidth="1"/>
    <col min="9" max="9" width="47.625" style="91" bestFit="1" customWidth="1"/>
    <col min="10" max="15" width="12.875" style="91" customWidth="1"/>
    <col min="16" max="16384" width="9.375" style="91" customWidth="1"/>
  </cols>
  <sheetData>
    <row r="1" spans="1:15" ht="44.25" customHeight="1">
      <c r="A1" s="1154" t="s">
        <v>710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</row>
    <row r="2" spans="7:15" ht="12.75">
      <c r="G2" s="93"/>
      <c r="H2" s="90"/>
      <c r="I2" s="93"/>
      <c r="O2" s="93" t="s">
        <v>1</v>
      </c>
    </row>
    <row r="3" spans="1:15" ht="15.75">
      <c r="A3" s="1158" t="s">
        <v>2</v>
      </c>
      <c r="B3" s="1155" t="s">
        <v>264</v>
      </c>
      <c r="C3" s="1156"/>
      <c r="D3" s="1156"/>
      <c r="E3" s="1156"/>
      <c r="F3" s="1156"/>
      <c r="G3" s="1156"/>
      <c r="H3" s="1157"/>
      <c r="I3" s="1160" t="s">
        <v>265</v>
      </c>
      <c r="J3" s="1160"/>
      <c r="K3" s="1160"/>
      <c r="L3" s="1160"/>
      <c r="M3" s="1160"/>
      <c r="N3" s="1160"/>
      <c r="O3" s="1160"/>
    </row>
    <row r="4" spans="1:15" s="96" customFormat="1" ht="38.25">
      <c r="A4" s="1159"/>
      <c r="B4" s="118" t="s">
        <v>266</v>
      </c>
      <c r="C4" s="95" t="s">
        <v>707</v>
      </c>
      <c r="D4" s="362" t="s">
        <v>747</v>
      </c>
      <c r="E4" s="362" t="s">
        <v>752</v>
      </c>
      <c r="F4" s="855" t="s">
        <v>748</v>
      </c>
      <c r="G4" s="362" t="s">
        <v>754</v>
      </c>
      <c r="H4" s="1117" t="s">
        <v>756</v>
      </c>
      <c r="I4" s="98" t="s">
        <v>266</v>
      </c>
      <c r="J4" s="95" t="s">
        <v>707</v>
      </c>
      <c r="K4" s="362" t="s">
        <v>747</v>
      </c>
      <c r="L4" s="362" t="s">
        <v>752</v>
      </c>
      <c r="M4" s="855" t="s">
        <v>748</v>
      </c>
      <c r="N4" s="362" t="s">
        <v>754</v>
      </c>
      <c r="O4" s="1117" t="s">
        <v>756</v>
      </c>
    </row>
    <row r="5" spans="1:15" s="96" customFormat="1" ht="12.75">
      <c r="A5" s="97" t="s">
        <v>4</v>
      </c>
      <c r="B5" s="97" t="s">
        <v>5</v>
      </c>
      <c r="C5" s="98" t="s">
        <v>6</v>
      </c>
      <c r="D5" s="98" t="s">
        <v>7</v>
      </c>
      <c r="E5" s="97"/>
      <c r="F5" s="97" t="s">
        <v>267</v>
      </c>
      <c r="G5" s="97"/>
      <c r="H5" s="97"/>
      <c r="I5" s="97" t="s">
        <v>462</v>
      </c>
      <c r="J5" s="98" t="s">
        <v>749</v>
      </c>
      <c r="K5" s="98" t="s">
        <v>750</v>
      </c>
      <c r="L5" s="98"/>
      <c r="M5" s="119" t="s">
        <v>751</v>
      </c>
      <c r="N5" s="1127"/>
      <c r="O5" s="1127"/>
    </row>
    <row r="6" spans="1:15" ht="16.5" customHeight="1">
      <c r="A6" s="120" t="s">
        <v>8</v>
      </c>
      <c r="B6" s="719" t="s">
        <v>551</v>
      </c>
      <c r="C6" s="113"/>
      <c r="D6" s="113">
        <v>31839190</v>
      </c>
      <c r="E6" s="113">
        <v>148419</v>
      </c>
      <c r="F6" s="113">
        <v>31987609</v>
      </c>
      <c r="G6" s="113">
        <v>31987609</v>
      </c>
      <c r="H6" s="1118">
        <f>G6/F6</f>
        <v>1</v>
      </c>
      <c r="I6" s="719" t="str">
        <f>'1.1.sz.mell.'!B97</f>
        <v>Beruházások</v>
      </c>
      <c r="J6" s="113">
        <f>'1.1.sz.mell.'!D97</f>
        <v>0</v>
      </c>
      <c r="K6" s="113">
        <f>'1.1.sz.mell.'!E97</f>
        <v>31839190</v>
      </c>
      <c r="L6" s="113">
        <f>'1.1.sz.mell.'!F97</f>
        <v>-8454294</v>
      </c>
      <c r="M6" s="113">
        <f>'1.1.sz.mell.'!G97</f>
        <v>23384896</v>
      </c>
      <c r="N6" s="101">
        <f>'1.1.sz.mell.'!H97</f>
        <v>21587384</v>
      </c>
      <c r="O6" s="1133">
        <f>'1.1.sz.mell.'!I97</f>
        <v>0.9231336329227208</v>
      </c>
    </row>
    <row r="7" spans="1:15" ht="16.5" customHeight="1">
      <c r="A7" s="122" t="s">
        <v>11</v>
      </c>
      <c r="B7" s="720" t="s">
        <v>638</v>
      </c>
      <c r="C7" s="104"/>
      <c r="D7" s="113"/>
      <c r="E7" s="113"/>
      <c r="F7" s="113"/>
      <c r="G7" s="113"/>
      <c r="H7" s="1118"/>
      <c r="I7" s="719" t="str">
        <f>'1.1.sz.mell.'!B98</f>
        <v>Felújítások</v>
      </c>
      <c r="J7" s="113">
        <f>'1.1.sz.mell.'!D98</f>
        <v>0</v>
      </c>
      <c r="K7" s="113">
        <f>'1.1.sz.mell.'!E98</f>
        <v>0</v>
      </c>
      <c r="L7" s="113">
        <f>'1.1.sz.mell.'!F98</f>
        <v>100334003</v>
      </c>
      <c r="M7" s="113">
        <f>'1.1.sz.mell.'!G98</f>
        <v>100334003</v>
      </c>
      <c r="N7" s="113">
        <f>'1.1.sz.mell.'!H98</f>
        <v>83190364</v>
      </c>
      <c r="O7" s="1118">
        <f>'1.1.sz.mell.'!I98</f>
        <v>0.8291343065421202</v>
      </c>
    </row>
    <row r="8" spans="1:15" ht="16.5" customHeight="1">
      <c r="A8" s="120" t="s">
        <v>14</v>
      </c>
      <c r="B8" s="720" t="s">
        <v>639</v>
      </c>
      <c r="C8" s="104"/>
      <c r="D8" s="113"/>
      <c r="E8" s="113"/>
      <c r="F8" s="113"/>
      <c r="G8" s="113"/>
      <c r="H8" s="1118"/>
      <c r="I8" s="719" t="str">
        <f>'1.1.sz.mell.'!B99</f>
        <v>Egyéb felhalmozási kiadások</v>
      </c>
      <c r="J8" s="113">
        <f>SUM(J9:J10)</f>
        <v>0</v>
      </c>
      <c r="K8" s="113">
        <f>SUM(K9:K10)</f>
        <v>0</v>
      </c>
      <c r="L8" s="113"/>
      <c r="M8" s="113">
        <f>SUM(M9:M10)</f>
        <v>0</v>
      </c>
      <c r="N8" s="848"/>
      <c r="O8" s="1134"/>
    </row>
    <row r="9" spans="1:15" ht="16.5" customHeight="1">
      <c r="A9" s="122" t="s">
        <v>17</v>
      </c>
      <c r="B9" s="721"/>
      <c r="C9" s="103"/>
      <c r="D9" s="103"/>
      <c r="E9" s="103"/>
      <c r="F9" s="103"/>
      <c r="G9" s="103"/>
      <c r="H9" s="1128"/>
      <c r="I9" s="105" t="s">
        <v>280</v>
      </c>
      <c r="J9" s="113"/>
      <c r="K9" s="847"/>
      <c r="L9" s="847"/>
      <c r="M9" s="848"/>
      <c r="N9" s="848"/>
      <c r="O9" s="1134"/>
    </row>
    <row r="10" spans="1:15" ht="16.5" customHeight="1">
      <c r="A10" s="120" t="s">
        <v>20</v>
      </c>
      <c r="B10" s="720"/>
      <c r="C10" s="104"/>
      <c r="D10" s="125"/>
      <c r="E10" s="125"/>
      <c r="F10" s="125"/>
      <c r="G10" s="125"/>
      <c r="H10" s="1120"/>
      <c r="I10" s="123" t="s">
        <v>281</v>
      </c>
      <c r="J10" s="113"/>
      <c r="K10" s="847"/>
      <c r="L10" s="847"/>
      <c r="M10" s="848"/>
      <c r="N10" s="848"/>
      <c r="O10" s="1134"/>
    </row>
    <row r="11" spans="1:15" ht="16.5" customHeight="1">
      <c r="A11" s="124" t="s">
        <v>23</v>
      </c>
      <c r="B11" s="722"/>
      <c r="C11" s="125"/>
      <c r="D11" s="125"/>
      <c r="E11" s="125"/>
      <c r="F11" s="125"/>
      <c r="G11" s="125"/>
      <c r="H11" s="1120"/>
      <c r="I11" s="123"/>
      <c r="J11" s="113"/>
      <c r="K11" s="849"/>
      <c r="L11" s="849"/>
      <c r="M11" s="850"/>
      <c r="N11" s="850"/>
      <c r="O11" s="1135"/>
    </row>
    <row r="12" spans="1:15" s="127" customFormat="1" ht="16.5" customHeight="1">
      <c r="A12" s="98" t="s">
        <v>26</v>
      </c>
      <c r="B12" s="723" t="s">
        <v>640</v>
      </c>
      <c r="C12" s="110">
        <f>SUM(C6:C11)</f>
        <v>0</v>
      </c>
      <c r="D12" s="110">
        <f>SUM(D6:D11)</f>
        <v>31839190</v>
      </c>
      <c r="E12" s="110">
        <f>SUM(E6:E11)</f>
        <v>148419</v>
      </c>
      <c r="F12" s="110">
        <f>SUM(F6:F11)</f>
        <v>31987609</v>
      </c>
      <c r="G12" s="110">
        <f>SUM(G6:G11)</f>
        <v>31987609</v>
      </c>
      <c r="H12" s="1123">
        <f>G12/F12</f>
        <v>1</v>
      </c>
      <c r="I12" s="723" t="s">
        <v>282</v>
      </c>
      <c r="J12" s="110">
        <f>SUM(J6:J8)</f>
        <v>0</v>
      </c>
      <c r="K12" s="110">
        <f>SUM(K6:K8)</f>
        <v>31839190</v>
      </c>
      <c r="L12" s="110">
        <f>SUM(L6:L8)</f>
        <v>91879709</v>
      </c>
      <c r="M12" s="110">
        <f>SUM(M6:M8)</f>
        <v>123718899</v>
      </c>
      <c r="N12" s="110">
        <f>SUM(N6:N8)</f>
        <v>104777748</v>
      </c>
      <c r="O12" s="1123">
        <f>N12/M12</f>
        <v>0.8469017170933602</v>
      </c>
    </row>
    <row r="13" spans="1:15" ht="16.5" customHeight="1">
      <c r="A13" s="121" t="s">
        <v>29</v>
      </c>
      <c r="B13" s="724" t="s">
        <v>283</v>
      </c>
      <c r="C13" s="128"/>
      <c r="D13" s="854"/>
      <c r="E13" s="854"/>
      <c r="F13" s="854"/>
      <c r="G13" s="854"/>
      <c r="H13" s="1129"/>
      <c r="I13" s="717" t="s">
        <v>271</v>
      </c>
      <c r="J13" s="129"/>
      <c r="K13" s="851"/>
      <c r="L13" s="851"/>
      <c r="M13" s="852"/>
      <c r="N13" s="852"/>
      <c r="O13" s="1136"/>
    </row>
    <row r="14" spans="1:15" ht="16.5" customHeight="1">
      <c r="A14" s="102" t="s">
        <v>32</v>
      </c>
      <c r="B14" s="716" t="s">
        <v>187</v>
      </c>
      <c r="C14" s="130">
        <f>SUM(C15:C16)</f>
        <v>0</v>
      </c>
      <c r="D14" s="130">
        <f>SUM(D15:D16)</f>
        <v>0</v>
      </c>
      <c r="E14" s="130"/>
      <c r="F14" s="130">
        <f>SUM(F15:F16)</f>
        <v>0</v>
      </c>
      <c r="G14" s="1126"/>
      <c r="H14" s="1130"/>
      <c r="I14" s="718" t="s">
        <v>272</v>
      </c>
      <c r="J14" s="130"/>
      <c r="K14" s="847"/>
      <c r="L14" s="847"/>
      <c r="M14" s="848"/>
      <c r="N14" s="848"/>
      <c r="O14" s="1134"/>
    </row>
    <row r="15" spans="1:15" ht="16.5" customHeight="1">
      <c r="A15" s="131" t="s">
        <v>284</v>
      </c>
      <c r="B15" s="725" t="s">
        <v>285</v>
      </c>
      <c r="C15" s="130"/>
      <c r="D15" s="130"/>
      <c r="E15" s="130"/>
      <c r="F15" s="130"/>
      <c r="G15" s="130"/>
      <c r="H15" s="1131"/>
      <c r="I15" s="720"/>
      <c r="J15" s="130"/>
      <c r="K15" s="847"/>
      <c r="L15" s="847"/>
      <c r="M15" s="848"/>
      <c r="N15" s="848"/>
      <c r="O15" s="1134"/>
    </row>
    <row r="16" spans="1:15" ht="16.5" customHeight="1">
      <c r="A16" s="131" t="s">
        <v>286</v>
      </c>
      <c r="B16" s="725" t="s">
        <v>287</v>
      </c>
      <c r="C16" s="130"/>
      <c r="D16" s="130"/>
      <c r="E16" s="130"/>
      <c r="F16" s="130"/>
      <c r="G16" s="130"/>
      <c r="H16" s="1131"/>
      <c r="I16" s="720"/>
      <c r="J16" s="130"/>
      <c r="K16" s="847"/>
      <c r="L16" s="847"/>
      <c r="M16" s="848"/>
      <c r="N16" s="848"/>
      <c r="O16" s="1134"/>
    </row>
    <row r="17" spans="1:15" ht="16.5" customHeight="1">
      <c r="A17" s="132" t="s">
        <v>35</v>
      </c>
      <c r="B17" s="726" t="s">
        <v>288</v>
      </c>
      <c r="C17" s="133">
        <f>SUM(C13:C14)</f>
        <v>0</v>
      </c>
      <c r="D17" s="133">
        <f>SUM(D13:D14)</f>
        <v>0</v>
      </c>
      <c r="E17" s="133"/>
      <c r="F17" s="133">
        <f>SUM(F13:F14)</f>
        <v>0</v>
      </c>
      <c r="G17" s="133"/>
      <c r="H17" s="1132"/>
      <c r="I17" s="726" t="s">
        <v>289</v>
      </c>
      <c r="J17" s="133">
        <f>SUM(J13:J16)</f>
        <v>0</v>
      </c>
      <c r="K17" s="133">
        <f>SUM(K13:K16)</f>
        <v>0</v>
      </c>
      <c r="L17" s="133">
        <f>SUM(L13:L16)</f>
        <v>0</v>
      </c>
      <c r="M17" s="133">
        <f>SUM(M13:M16)</f>
        <v>0</v>
      </c>
      <c r="N17" s="133">
        <f>SUM(N13:N16)</f>
        <v>0</v>
      </c>
      <c r="O17" s="1137"/>
    </row>
    <row r="18" spans="1:15" ht="22.5" customHeight="1">
      <c r="A18" s="126" t="s">
        <v>37</v>
      </c>
      <c r="B18" s="723" t="s">
        <v>290</v>
      </c>
      <c r="C18" s="110">
        <f>+C12+C17</f>
        <v>0</v>
      </c>
      <c r="D18" s="110">
        <f>+D12+D17</f>
        <v>31839190</v>
      </c>
      <c r="E18" s="110">
        <f>+E12+E17</f>
        <v>148419</v>
      </c>
      <c r="F18" s="110">
        <f>+F12+F17</f>
        <v>31987609</v>
      </c>
      <c r="G18" s="110">
        <f>+G12+G17</f>
        <v>31987609</v>
      </c>
      <c r="H18" s="1123">
        <f>G18/F18</f>
        <v>1</v>
      </c>
      <c r="I18" s="723" t="s">
        <v>291</v>
      </c>
      <c r="J18" s="110">
        <f>SUM(J12+J17)</f>
        <v>0</v>
      </c>
      <c r="K18" s="110">
        <f>SUM(K12+K17)</f>
        <v>31839190</v>
      </c>
      <c r="L18" s="110">
        <f>SUM(L12+L17)</f>
        <v>91879709</v>
      </c>
      <c r="M18" s="110">
        <f>SUM(M12+M17)</f>
        <v>123718899</v>
      </c>
      <c r="N18" s="110">
        <f>SUM(N12+N17)</f>
        <v>104777748</v>
      </c>
      <c r="O18" s="1123">
        <f>N18/M18</f>
        <v>0.8469017170933602</v>
      </c>
    </row>
    <row r="19" spans="1:15" ht="18.75" customHeight="1">
      <c r="A19" s="98" t="s">
        <v>39</v>
      </c>
      <c r="B19" s="723" t="s">
        <v>641</v>
      </c>
      <c r="C19" s="727" t="str">
        <f>IF(C11-J11&lt;0,J11-C11,"-")</f>
        <v>-</v>
      </c>
      <c r="D19" s="727"/>
      <c r="E19" s="727"/>
      <c r="F19" s="727"/>
      <c r="G19" s="727"/>
      <c r="H19" s="1122"/>
      <c r="I19" s="723" t="s">
        <v>642</v>
      </c>
      <c r="J19" s="727" t="str">
        <f>IF(C11-J11&gt;0,C11-J11,"-")</f>
        <v>-</v>
      </c>
      <c r="K19" s="846"/>
      <c r="L19" s="846"/>
      <c r="M19" s="853"/>
      <c r="N19" s="853"/>
      <c r="O19" s="1123"/>
    </row>
    <row r="20" spans="1:15" ht="18.75" customHeight="1">
      <c r="A20" s="98" t="s">
        <v>41</v>
      </c>
      <c r="B20" s="723" t="s">
        <v>643</v>
      </c>
      <c r="C20" s="727" t="str">
        <f>IF(C11+C17-J18&lt;0,J18-(C11+C17),"-")</f>
        <v>-</v>
      </c>
      <c r="D20" s="727"/>
      <c r="E20" s="727"/>
      <c r="F20" s="727"/>
      <c r="G20" s="727"/>
      <c r="H20" s="1122"/>
      <c r="I20" s="723" t="s">
        <v>644</v>
      </c>
      <c r="J20" s="727" t="str">
        <f>IF(C11+C17-J18&gt;0,C11+C17-J18,"-")</f>
        <v>-</v>
      </c>
      <c r="K20" s="846"/>
      <c r="L20" s="846"/>
      <c r="M20" s="853"/>
      <c r="N20" s="853"/>
      <c r="O20" s="1123"/>
    </row>
  </sheetData>
  <sheetProtection/>
  <mergeCells count="4">
    <mergeCell ref="A3:A4"/>
    <mergeCell ref="I3:O3"/>
    <mergeCell ref="B3:H3"/>
    <mergeCell ref="A1:O1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………../2018.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34" customWidth="1"/>
    <col min="2" max="2" width="61.00390625" style="135" customWidth="1"/>
    <col min="3" max="3" width="16.00390625" style="134" customWidth="1"/>
    <col min="4" max="6" width="13.875" style="136" customWidth="1"/>
    <col min="7" max="16384" width="18.375" style="135" customWidth="1"/>
  </cols>
  <sheetData>
    <row r="1" spans="1:6" ht="43.5" customHeight="1">
      <c r="A1" s="1171" t="s">
        <v>709</v>
      </c>
      <c r="B1" s="1172"/>
      <c r="C1" s="1172"/>
      <c r="D1" s="1172"/>
      <c r="E1" s="1172"/>
      <c r="F1" s="1172"/>
    </row>
    <row r="2" spans="1:6" ht="15.75" customHeight="1">
      <c r="A2" s="1162" t="s">
        <v>1</v>
      </c>
      <c r="B2" s="1162"/>
      <c r="C2" s="1162"/>
      <c r="D2" s="1162"/>
      <c r="E2" s="1162"/>
      <c r="F2" s="1162"/>
    </row>
    <row r="3" spans="1:6" s="140" customFormat="1" ht="22.5" customHeight="1">
      <c r="A3" s="1163" t="s">
        <v>292</v>
      </c>
      <c r="B3" s="1165" t="s">
        <v>293</v>
      </c>
      <c r="C3" s="138"/>
      <c r="D3" s="1167" t="s">
        <v>708</v>
      </c>
      <c r="E3" s="1168"/>
      <c r="F3" s="1169"/>
    </row>
    <row r="4" spans="1:6" s="143" customFormat="1" ht="25.5" customHeight="1">
      <c r="A4" s="1164"/>
      <c r="B4" s="1166"/>
      <c r="C4" s="141" t="s">
        <v>294</v>
      </c>
      <c r="D4" s="214" t="s">
        <v>295</v>
      </c>
      <c r="E4" s="141" t="s">
        <v>296</v>
      </c>
      <c r="F4" s="142" t="s">
        <v>407</v>
      </c>
    </row>
    <row r="5" spans="1:6" ht="28.5" customHeight="1">
      <c r="A5" s="154" t="s">
        <v>297</v>
      </c>
      <c r="B5" s="155" t="s">
        <v>298</v>
      </c>
      <c r="C5" s="156" t="s">
        <v>299</v>
      </c>
      <c r="D5" s="157"/>
      <c r="E5" s="158"/>
      <c r="F5" s="159"/>
    </row>
    <row r="6" spans="1:6" ht="29.25" customHeight="1">
      <c r="A6" s="160" t="s">
        <v>300</v>
      </c>
      <c r="B6" s="161" t="s">
        <v>301</v>
      </c>
      <c r="C6" s="162"/>
      <c r="D6" s="163"/>
      <c r="E6" s="163"/>
      <c r="F6" s="164">
        <v>6046840</v>
      </c>
    </row>
    <row r="7" spans="1:6" ht="28.5" customHeight="1">
      <c r="A7" s="165" t="s">
        <v>302</v>
      </c>
      <c r="B7" s="166" t="s">
        <v>303</v>
      </c>
      <c r="C7" s="167" t="s">
        <v>304</v>
      </c>
      <c r="D7" s="168"/>
      <c r="E7" s="169">
        <v>22300</v>
      </c>
      <c r="F7" s="170">
        <v>1734940</v>
      </c>
    </row>
    <row r="8" spans="1:6" ht="29.25" customHeight="1">
      <c r="A8" s="165" t="s">
        <v>305</v>
      </c>
      <c r="B8" s="166" t="s">
        <v>306</v>
      </c>
      <c r="C8" s="167" t="s">
        <v>307</v>
      </c>
      <c r="D8" s="168"/>
      <c r="E8" s="168"/>
      <c r="F8" s="171">
        <v>2464000</v>
      </c>
    </row>
    <row r="9" spans="1:6" ht="23.25" customHeight="1">
      <c r="A9" s="165" t="s">
        <v>308</v>
      </c>
      <c r="B9" s="166" t="s">
        <v>309</v>
      </c>
      <c r="C9" s="167" t="s">
        <v>310</v>
      </c>
      <c r="D9" s="168"/>
      <c r="E9" s="168"/>
      <c r="F9" s="171">
        <v>100000</v>
      </c>
    </row>
    <row r="10" spans="1:6" ht="18.75" customHeight="1">
      <c r="A10" s="165" t="s">
        <v>311</v>
      </c>
      <c r="B10" s="166" t="s">
        <v>312</v>
      </c>
      <c r="C10" s="167" t="s">
        <v>307</v>
      </c>
      <c r="D10" s="168"/>
      <c r="E10" s="168"/>
      <c r="F10" s="171">
        <v>1747900</v>
      </c>
    </row>
    <row r="11" spans="1:6" ht="24" customHeight="1">
      <c r="A11" s="172" t="s">
        <v>313</v>
      </c>
      <c r="B11" s="173" t="s">
        <v>314</v>
      </c>
      <c r="C11" s="162" t="s">
        <v>315</v>
      </c>
      <c r="D11" s="163"/>
      <c r="E11" s="174"/>
      <c r="F11" s="175"/>
    </row>
    <row r="12" spans="1:6" ht="35.25" customHeight="1">
      <c r="A12" s="172" t="s">
        <v>316</v>
      </c>
      <c r="B12" s="173" t="s">
        <v>317</v>
      </c>
      <c r="C12" s="176" t="s">
        <v>318</v>
      </c>
      <c r="D12" s="163"/>
      <c r="E12" s="174"/>
      <c r="F12" s="175"/>
    </row>
    <row r="13" spans="1:6" ht="24.75" customHeight="1">
      <c r="A13" s="172" t="s">
        <v>319</v>
      </c>
      <c r="B13" s="173" t="s">
        <v>320</v>
      </c>
      <c r="C13" s="176" t="s">
        <v>321</v>
      </c>
      <c r="D13" s="163"/>
      <c r="E13" s="177"/>
      <c r="F13" s="164"/>
    </row>
    <row r="14" spans="1:6" ht="24.75" customHeight="1">
      <c r="A14" s="172"/>
      <c r="B14" s="173" t="s">
        <v>726</v>
      </c>
      <c r="C14" s="176"/>
      <c r="D14" s="163"/>
      <c r="E14" s="177"/>
      <c r="F14" s="175">
        <v>24241185</v>
      </c>
    </row>
    <row r="15" spans="1:6" ht="31.5" customHeight="1">
      <c r="A15" s="151" t="s">
        <v>322</v>
      </c>
      <c r="B15" s="152" t="s">
        <v>323</v>
      </c>
      <c r="C15" s="153" t="s">
        <v>324</v>
      </c>
      <c r="D15" s="178"/>
      <c r="E15" s="178"/>
      <c r="F15" s="179">
        <v>0</v>
      </c>
    </row>
    <row r="16" spans="1:6" ht="18.75" customHeight="1">
      <c r="A16" s="180" t="s">
        <v>325</v>
      </c>
      <c r="B16" s="181" t="s">
        <v>727</v>
      </c>
      <c r="C16" s="182" t="s">
        <v>324</v>
      </c>
      <c r="D16" s="181" t="s">
        <v>326</v>
      </c>
      <c r="E16" s="181" t="s">
        <v>326</v>
      </c>
      <c r="F16" s="183"/>
    </row>
    <row r="17" spans="1:6" s="145" customFormat="1" ht="30" customHeight="1">
      <c r="A17" s="146" t="s">
        <v>327</v>
      </c>
      <c r="B17" s="147" t="s">
        <v>328</v>
      </c>
      <c r="C17" s="148" t="s">
        <v>324</v>
      </c>
      <c r="D17" s="149"/>
      <c r="E17" s="149"/>
      <c r="F17" s="150">
        <f>SUM(F15:F16)</f>
        <v>0</v>
      </c>
    </row>
    <row r="18" spans="1:6" ht="34.5" customHeight="1">
      <c r="A18" s="154" t="s">
        <v>329</v>
      </c>
      <c r="B18" s="155" t="s">
        <v>330</v>
      </c>
      <c r="C18" s="184"/>
      <c r="D18" s="185"/>
      <c r="E18" s="185"/>
      <c r="F18" s="186">
        <f>SUM(F19:F24)</f>
        <v>14430900</v>
      </c>
    </row>
    <row r="19" spans="1:6" ht="18.75" customHeight="1">
      <c r="A19" s="165" t="s">
        <v>331</v>
      </c>
      <c r="B19" s="168" t="s">
        <v>332</v>
      </c>
      <c r="C19" s="167" t="s">
        <v>315</v>
      </c>
      <c r="D19" s="187">
        <v>2.8</v>
      </c>
      <c r="E19" s="169">
        <v>4419000</v>
      </c>
      <c r="F19" s="170">
        <v>8248800</v>
      </c>
    </row>
    <row r="20" spans="1:6" ht="49.5" customHeight="1">
      <c r="A20" s="165" t="s">
        <v>333</v>
      </c>
      <c r="B20" s="166" t="s">
        <v>334</v>
      </c>
      <c r="C20" s="167" t="s">
        <v>315</v>
      </c>
      <c r="D20" s="187">
        <v>1</v>
      </c>
      <c r="E20" s="169">
        <v>2205000</v>
      </c>
      <c r="F20" s="170">
        <v>1470000</v>
      </c>
    </row>
    <row r="21" spans="1:6" ht="45.75" customHeight="1">
      <c r="A21" s="165" t="s">
        <v>335</v>
      </c>
      <c r="B21" s="166" t="s">
        <v>336</v>
      </c>
      <c r="C21" s="167" t="s">
        <v>315</v>
      </c>
      <c r="D21" s="187"/>
      <c r="E21" s="169"/>
      <c r="F21" s="170"/>
    </row>
    <row r="22" spans="1:6" ht="18.75" customHeight="1">
      <c r="A22" s="165" t="s">
        <v>337</v>
      </c>
      <c r="B22" s="168" t="s">
        <v>332</v>
      </c>
      <c r="C22" s="167" t="s">
        <v>315</v>
      </c>
      <c r="D22" s="187">
        <v>2.7</v>
      </c>
      <c r="E22" s="169">
        <v>4419000</v>
      </c>
      <c r="F22" s="170">
        <v>3977100</v>
      </c>
    </row>
    <row r="23" spans="1:6" ht="45" customHeight="1">
      <c r="A23" s="165" t="s">
        <v>338</v>
      </c>
      <c r="B23" s="166" t="s">
        <v>334</v>
      </c>
      <c r="C23" s="167" t="s">
        <v>315</v>
      </c>
      <c r="D23" s="187">
        <v>1</v>
      </c>
      <c r="E23" s="169">
        <v>2205000</v>
      </c>
      <c r="F23" s="170">
        <v>735000</v>
      </c>
    </row>
    <row r="24" spans="1:6" ht="24.75" customHeight="1">
      <c r="A24" s="165" t="s">
        <v>339</v>
      </c>
      <c r="B24" s="166" t="s">
        <v>340</v>
      </c>
      <c r="C24" s="167" t="s">
        <v>315</v>
      </c>
      <c r="D24" s="187"/>
      <c r="E24" s="169"/>
      <c r="F24" s="170"/>
    </row>
    <row r="25" spans="1:6" ht="18.75" customHeight="1">
      <c r="A25" s="172" t="s">
        <v>341</v>
      </c>
      <c r="B25" s="173" t="s">
        <v>342</v>
      </c>
      <c r="C25" s="162" t="s">
        <v>315</v>
      </c>
      <c r="D25" s="174"/>
      <c r="E25" s="174"/>
      <c r="F25" s="175"/>
    </row>
    <row r="26" spans="1:6" ht="18.75" customHeight="1">
      <c r="A26" s="172" t="s">
        <v>343</v>
      </c>
      <c r="B26" s="173" t="s">
        <v>344</v>
      </c>
      <c r="C26" s="162" t="s">
        <v>315</v>
      </c>
      <c r="D26" s="796">
        <v>27</v>
      </c>
      <c r="E26" s="174">
        <v>81700</v>
      </c>
      <c r="F26" s="175">
        <v>1470600</v>
      </c>
    </row>
    <row r="27" spans="1:6" ht="18.75" customHeight="1">
      <c r="A27" s="172" t="s">
        <v>345</v>
      </c>
      <c r="B27" s="173" t="s">
        <v>342</v>
      </c>
      <c r="C27" s="162" t="s">
        <v>315</v>
      </c>
      <c r="D27" s="174"/>
      <c r="E27" s="174"/>
      <c r="F27" s="175"/>
    </row>
    <row r="28" spans="1:6" ht="18.75" customHeight="1">
      <c r="A28" s="188" t="s">
        <v>346</v>
      </c>
      <c r="B28" s="189" t="s">
        <v>344</v>
      </c>
      <c r="C28" s="190" t="s">
        <v>315</v>
      </c>
      <c r="D28" s="796">
        <v>26</v>
      </c>
      <c r="E28" s="174">
        <v>81700</v>
      </c>
      <c r="F28" s="191">
        <v>708067</v>
      </c>
    </row>
    <row r="29" spans="1:6" ht="18.75" customHeight="1">
      <c r="A29" s="151" t="s">
        <v>347</v>
      </c>
      <c r="B29" s="152" t="s">
        <v>348</v>
      </c>
      <c r="C29" s="153" t="s">
        <v>324</v>
      </c>
      <c r="D29" s="174"/>
      <c r="E29" s="158"/>
      <c r="F29" s="175"/>
    </row>
    <row r="30" spans="1:6" ht="33.75" customHeight="1">
      <c r="A30" s="160" t="s">
        <v>347</v>
      </c>
      <c r="B30" s="189" t="s">
        <v>349</v>
      </c>
      <c r="C30" s="192"/>
      <c r="D30" s="193"/>
      <c r="E30" s="193"/>
      <c r="F30" s="194">
        <f>SUM(F31:F32)</f>
        <v>802000</v>
      </c>
    </row>
    <row r="31" spans="1:6" ht="37.5" customHeight="1">
      <c r="A31" s="172" t="s">
        <v>350</v>
      </c>
      <c r="B31" s="173" t="s">
        <v>351</v>
      </c>
      <c r="C31" s="162" t="s">
        <v>315</v>
      </c>
      <c r="D31" s="796">
        <v>2</v>
      </c>
      <c r="E31" s="174">
        <v>401000</v>
      </c>
      <c r="F31" s="175">
        <v>802000</v>
      </c>
    </row>
    <row r="32" spans="1:6" ht="44.25" customHeight="1">
      <c r="A32" s="172" t="s">
        <v>352</v>
      </c>
      <c r="B32" s="173" t="s">
        <v>353</v>
      </c>
      <c r="C32" s="162" t="s">
        <v>315</v>
      </c>
      <c r="D32" s="174"/>
      <c r="E32" s="174"/>
      <c r="F32" s="175"/>
    </row>
    <row r="33" spans="1:6" ht="30.75" customHeight="1">
      <c r="A33" s="195" t="s">
        <v>354</v>
      </c>
      <c r="B33" s="196" t="s">
        <v>355</v>
      </c>
      <c r="C33" s="197" t="s">
        <v>324</v>
      </c>
      <c r="D33" s="198"/>
      <c r="E33" s="198"/>
      <c r="F33" s="199">
        <f>SUM(F18+F25+F26+F27+F28+F30)</f>
        <v>17411567</v>
      </c>
    </row>
    <row r="34" spans="1:6" ht="29.25" customHeight="1">
      <c r="A34" s="200" t="s">
        <v>356</v>
      </c>
      <c r="B34" s="201" t="s">
        <v>357</v>
      </c>
      <c r="C34" s="202" t="s">
        <v>324</v>
      </c>
      <c r="D34" s="203"/>
      <c r="E34" s="203"/>
      <c r="F34" s="204"/>
    </row>
    <row r="35" spans="1:6" ht="22.5" customHeight="1">
      <c r="A35" s="172" t="s">
        <v>358</v>
      </c>
      <c r="B35" s="173" t="s">
        <v>359</v>
      </c>
      <c r="C35" s="176" t="s">
        <v>360</v>
      </c>
      <c r="D35" s="163"/>
      <c r="E35" s="174"/>
      <c r="F35" s="175"/>
    </row>
    <row r="36" spans="1:6" ht="22.5" customHeight="1">
      <c r="A36" s="172" t="s">
        <v>361</v>
      </c>
      <c r="B36" s="173" t="s">
        <v>362</v>
      </c>
      <c r="C36" s="176" t="s">
        <v>360</v>
      </c>
      <c r="D36" s="163"/>
      <c r="E36" s="174"/>
      <c r="F36" s="175"/>
    </row>
    <row r="37" spans="1:6" ht="18.75" customHeight="1">
      <c r="A37" s="172" t="s">
        <v>363</v>
      </c>
      <c r="B37" s="173" t="s">
        <v>364</v>
      </c>
      <c r="C37" s="162" t="s">
        <v>315</v>
      </c>
      <c r="D37" s="174"/>
      <c r="E37" s="174"/>
      <c r="F37" s="175"/>
    </row>
    <row r="38" spans="1:6" ht="18.75" customHeight="1">
      <c r="A38" s="172" t="s">
        <v>365</v>
      </c>
      <c r="B38" s="173" t="s">
        <v>366</v>
      </c>
      <c r="C38" s="162" t="s">
        <v>315</v>
      </c>
      <c r="D38" s="174"/>
      <c r="E38" s="174"/>
      <c r="F38" s="175"/>
    </row>
    <row r="39" spans="1:6" ht="18.75" customHeight="1">
      <c r="A39" s="172" t="s">
        <v>367</v>
      </c>
      <c r="B39" s="173" t="s">
        <v>368</v>
      </c>
      <c r="C39" s="162" t="s">
        <v>315</v>
      </c>
      <c r="D39" s="174"/>
      <c r="E39" s="174"/>
      <c r="F39" s="175"/>
    </row>
    <row r="40" spans="1:6" ht="18.75" customHeight="1">
      <c r="A40" s="172" t="s">
        <v>369</v>
      </c>
      <c r="B40" s="173" t="s">
        <v>370</v>
      </c>
      <c r="C40" s="162" t="s">
        <v>315</v>
      </c>
      <c r="D40" s="174"/>
      <c r="E40" s="174"/>
      <c r="F40" s="175"/>
    </row>
    <row r="41" spans="1:6" ht="18.75" customHeight="1">
      <c r="A41" s="172" t="s">
        <v>371</v>
      </c>
      <c r="B41" s="173" t="s">
        <v>372</v>
      </c>
      <c r="C41" s="162" t="s">
        <v>315</v>
      </c>
      <c r="D41" s="174"/>
      <c r="E41" s="174"/>
      <c r="F41" s="175"/>
    </row>
    <row r="42" spans="1:6" ht="18.75" customHeight="1">
      <c r="A42" s="172" t="s">
        <v>373</v>
      </c>
      <c r="B42" s="173" t="s">
        <v>374</v>
      </c>
      <c r="C42" s="162" t="s">
        <v>315</v>
      </c>
      <c r="D42" s="174"/>
      <c r="E42" s="174"/>
      <c r="F42" s="175"/>
    </row>
    <row r="43" spans="1:6" ht="25.5" customHeight="1">
      <c r="A43" s="172" t="s">
        <v>375</v>
      </c>
      <c r="B43" s="173" t="s">
        <v>376</v>
      </c>
      <c r="C43" s="162" t="s">
        <v>315</v>
      </c>
      <c r="D43" s="174"/>
      <c r="E43" s="174"/>
      <c r="F43" s="175"/>
    </row>
    <row r="44" spans="1:6" ht="25.5" customHeight="1">
      <c r="A44" s="172" t="s">
        <v>687</v>
      </c>
      <c r="B44" s="173" t="s">
        <v>688</v>
      </c>
      <c r="C44" s="162" t="s">
        <v>689</v>
      </c>
      <c r="D44" s="174">
        <v>12</v>
      </c>
      <c r="E44" s="174">
        <v>3100000</v>
      </c>
      <c r="F44" s="175">
        <v>3100000</v>
      </c>
    </row>
    <row r="45" spans="1:6" ht="30" customHeight="1">
      <c r="A45" s="172" t="s">
        <v>377</v>
      </c>
      <c r="B45" s="173" t="s">
        <v>378</v>
      </c>
      <c r="C45" s="162" t="s">
        <v>315</v>
      </c>
      <c r="D45" s="174"/>
      <c r="E45" s="174"/>
      <c r="F45" s="175"/>
    </row>
    <row r="46" spans="1:6" ht="22.5" customHeight="1">
      <c r="A46" s="172" t="s">
        <v>379</v>
      </c>
      <c r="B46" s="173" t="s">
        <v>380</v>
      </c>
      <c r="C46" s="162" t="s">
        <v>315</v>
      </c>
      <c r="D46" s="174"/>
      <c r="E46" s="174"/>
      <c r="F46" s="175"/>
    </row>
    <row r="47" spans="1:6" ht="33.75" customHeight="1">
      <c r="A47" s="172" t="s">
        <v>381</v>
      </c>
      <c r="B47" s="173" t="s">
        <v>382</v>
      </c>
      <c r="C47" s="162" t="s">
        <v>315</v>
      </c>
      <c r="D47" s="174"/>
      <c r="E47" s="174"/>
      <c r="F47" s="175"/>
    </row>
    <row r="48" spans="1:6" ht="33.75" customHeight="1">
      <c r="A48" s="172" t="s">
        <v>383</v>
      </c>
      <c r="B48" s="173" t="s">
        <v>384</v>
      </c>
      <c r="C48" s="162" t="s">
        <v>315</v>
      </c>
      <c r="D48" s="177"/>
      <c r="E48" s="174"/>
      <c r="F48" s="175"/>
    </row>
    <row r="49" spans="1:6" ht="18.75" customHeight="1">
      <c r="A49" s="172" t="s">
        <v>385</v>
      </c>
      <c r="B49" s="173" t="s">
        <v>386</v>
      </c>
      <c r="C49" s="162" t="s">
        <v>324</v>
      </c>
      <c r="D49" s="163"/>
      <c r="E49" s="174"/>
      <c r="F49" s="175"/>
    </row>
    <row r="50" spans="1:6" ht="27" customHeight="1">
      <c r="A50" s="172" t="s">
        <v>387</v>
      </c>
      <c r="B50" s="173" t="s">
        <v>388</v>
      </c>
      <c r="C50" s="162" t="s">
        <v>315</v>
      </c>
      <c r="D50" s="797">
        <v>0.88</v>
      </c>
      <c r="E50" s="174">
        <v>1900000</v>
      </c>
      <c r="F50" s="205">
        <v>1672000</v>
      </c>
    </row>
    <row r="51" spans="1:6" ht="18.75" customHeight="1">
      <c r="A51" s="172" t="s">
        <v>389</v>
      </c>
      <c r="B51" s="173" t="s">
        <v>390</v>
      </c>
      <c r="C51" s="162" t="s">
        <v>324</v>
      </c>
      <c r="D51" s="174"/>
      <c r="E51" s="163"/>
      <c r="F51" s="205">
        <v>1417532</v>
      </c>
    </row>
    <row r="52" spans="1:6" ht="29.25" customHeight="1">
      <c r="A52" s="172" t="s">
        <v>391</v>
      </c>
      <c r="B52" s="173" t="s">
        <v>392</v>
      </c>
      <c r="C52" s="162" t="s">
        <v>324</v>
      </c>
      <c r="D52" s="174">
        <v>1008</v>
      </c>
      <c r="E52" s="174">
        <v>285</v>
      </c>
      <c r="F52" s="205">
        <v>287280</v>
      </c>
    </row>
    <row r="53" spans="1:6" ht="31.5" customHeight="1">
      <c r="A53" s="151" t="s">
        <v>393</v>
      </c>
      <c r="B53" s="152" t="s">
        <v>394</v>
      </c>
      <c r="C53" s="153" t="s">
        <v>324</v>
      </c>
      <c r="D53" s="178"/>
      <c r="E53" s="178"/>
      <c r="F53" s="206">
        <f>SUM(F34:F52)</f>
        <v>6476812</v>
      </c>
    </row>
    <row r="54" spans="1:6" ht="38.25" customHeight="1">
      <c r="A54" s="172" t="s">
        <v>395</v>
      </c>
      <c r="B54" s="173" t="s">
        <v>396</v>
      </c>
      <c r="C54" s="162" t="s">
        <v>397</v>
      </c>
      <c r="D54" s="174">
        <v>1210</v>
      </c>
      <c r="E54" s="174"/>
      <c r="F54" s="175">
        <v>1800000</v>
      </c>
    </row>
    <row r="55" spans="1:6" ht="37.5" customHeight="1">
      <c r="A55" s="172" t="s">
        <v>398</v>
      </c>
      <c r="B55" s="173" t="s">
        <v>399</v>
      </c>
      <c r="C55" s="162" t="s">
        <v>397</v>
      </c>
      <c r="D55" s="163"/>
      <c r="E55" s="163"/>
      <c r="F55" s="205"/>
    </row>
    <row r="56" spans="1:6" ht="39" customHeight="1">
      <c r="A56" s="172" t="s">
        <v>400</v>
      </c>
      <c r="B56" s="173" t="s">
        <v>401</v>
      </c>
      <c r="C56" s="162" t="s">
        <v>397</v>
      </c>
      <c r="D56" s="163"/>
      <c r="E56" s="163"/>
      <c r="F56" s="175">
        <f>F54+F55</f>
        <v>1800000</v>
      </c>
    </row>
    <row r="57" spans="1:6" ht="18" customHeight="1">
      <c r="A57" s="207" t="s">
        <v>402</v>
      </c>
      <c r="B57" s="208" t="s">
        <v>403</v>
      </c>
      <c r="C57" s="209" t="s">
        <v>397</v>
      </c>
      <c r="D57" s="210"/>
      <c r="E57" s="210"/>
      <c r="F57" s="211">
        <f>F56</f>
        <v>1800000</v>
      </c>
    </row>
    <row r="58" spans="1:6" ht="21.75" customHeight="1">
      <c r="A58" s="146"/>
      <c r="B58" s="149" t="s">
        <v>404</v>
      </c>
      <c r="C58" s="212"/>
      <c r="D58" s="213"/>
      <c r="E58" s="213"/>
      <c r="F58" s="150">
        <f>F17+F33+F53+F57</f>
        <v>25688379</v>
      </c>
    </row>
    <row r="62" spans="3:6" ht="18.75" customHeight="1">
      <c r="C62" s="1170"/>
      <c r="D62" s="1170"/>
      <c r="E62" s="1170"/>
      <c r="F62" s="137"/>
    </row>
    <row r="63" spans="3:6" ht="18.75" customHeight="1">
      <c r="C63" s="1173"/>
      <c r="D63" s="1173"/>
      <c r="E63" s="1173"/>
      <c r="F63" s="144"/>
    </row>
    <row r="64" spans="3:6" ht="18.75" customHeight="1">
      <c r="C64" s="1170"/>
      <c r="D64" s="1170"/>
      <c r="E64" s="1170"/>
      <c r="F64" s="137"/>
    </row>
    <row r="65" spans="3:6" ht="18.75" customHeight="1">
      <c r="C65" s="1170"/>
      <c r="D65" s="1170"/>
      <c r="E65" s="1170"/>
      <c r="F65" s="137"/>
    </row>
    <row r="66" spans="3:6" ht="18.75" customHeight="1">
      <c r="C66" s="1170"/>
      <c r="D66" s="1170"/>
      <c r="E66" s="1170"/>
      <c r="F66" s="137"/>
    </row>
    <row r="67" spans="3:6" ht="18.75" customHeight="1">
      <c r="C67" s="1161"/>
      <c r="D67" s="1161"/>
      <c r="E67" s="1161"/>
      <c r="F67" s="139"/>
    </row>
    <row r="68" ht="12.75">
      <c r="D68" s="134"/>
    </row>
  </sheetData>
  <sheetProtection/>
  <mergeCells count="11"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  <mergeCell ref="C65:E6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.../2018.(....)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="91" zoomScaleNormal="91" zoomScalePageLayoutView="0" workbookViewId="0" topLeftCell="A1">
      <selection activeCell="A1" sqref="A1:N1"/>
    </sheetView>
  </sheetViews>
  <sheetFormatPr defaultColWidth="9.00390625" defaultRowHeight="12.75"/>
  <cols>
    <col min="1" max="1" width="6.875" style="547" customWidth="1"/>
    <col min="2" max="2" width="33.625" style="547" customWidth="1"/>
    <col min="3" max="3" width="10.375" style="551" customWidth="1"/>
    <col min="4" max="4" width="10.375" style="547" customWidth="1"/>
    <col min="5" max="5" width="12.375" style="547" customWidth="1"/>
    <col min="6" max="6" width="12.875" style="547" customWidth="1"/>
    <col min="7" max="7" width="14.375" style="547" customWidth="1"/>
    <col min="8" max="11" width="13.125" style="547" customWidth="1"/>
    <col min="12" max="12" width="16.50390625" style="547" customWidth="1"/>
    <col min="13" max="13" width="14.125" style="547" customWidth="1"/>
    <col min="14" max="14" width="16.875" style="547" customWidth="1"/>
    <col min="15" max="16384" width="9.375" style="547" customWidth="1"/>
  </cols>
  <sheetData>
    <row r="1" spans="1:14" ht="37.5" customHeight="1">
      <c r="A1" s="1174" t="s">
        <v>699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</row>
    <row r="2" spans="13:14" ht="18.75" customHeight="1">
      <c r="M2" s="1175" t="s">
        <v>1</v>
      </c>
      <c r="N2" s="1175"/>
    </row>
    <row r="3" spans="1:14" ht="18" customHeight="1">
      <c r="A3" s="1194" t="s">
        <v>405</v>
      </c>
      <c r="B3" s="1181" t="s">
        <v>266</v>
      </c>
      <c r="C3" s="1181" t="s">
        <v>620</v>
      </c>
      <c r="D3" s="1181" t="s">
        <v>621</v>
      </c>
      <c r="E3" s="1181" t="s">
        <v>622</v>
      </c>
      <c r="F3" s="1181" t="s">
        <v>623</v>
      </c>
      <c r="G3" s="1181"/>
      <c r="H3" s="1181"/>
      <c r="I3" s="1176" t="s">
        <v>624</v>
      </c>
      <c r="J3" s="1177"/>
      <c r="K3" s="1177"/>
      <c r="L3" s="1177"/>
      <c r="M3" s="1177"/>
      <c r="N3" s="1178"/>
    </row>
    <row r="4" spans="1:14" ht="18" customHeight="1">
      <c r="A4" s="1195"/>
      <c r="B4" s="1179"/>
      <c r="C4" s="1179"/>
      <c r="D4" s="1179"/>
      <c r="E4" s="1179"/>
      <c r="F4" s="1179"/>
      <c r="G4" s="1179"/>
      <c r="H4" s="1179"/>
      <c r="I4" s="1179" t="s">
        <v>703</v>
      </c>
      <c r="J4" s="1179"/>
      <c r="K4" s="1179"/>
      <c r="L4" s="1179"/>
      <c r="M4" s="1179" t="s">
        <v>704</v>
      </c>
      <c r="N4" s="1180"/>
    </row>
    <row r="5" spans="1:14" ht="18" customHeight="1">
      <c r="A5" s="1195"/>
      <c r="B5" s="1179"/>
      <c r="C5" s="1179"/>
      <c r="D5" s="1179"/>
      <c r="E5" s="1179"/>
      <c r="F5" s="1179" t="s">
        <v>625</v>
      </c>
      <c r="G5" s="1179" t="s">
        <v>428</v>
      </c>
      <c r="H5" s="1179" t="s">
        <v>700</v>
      </c>
      <c r="I5" s="1179" t="s">
        <v>626</v>
      </c>
      <c r="J5" s="1179"/>
      <c r="K5" s="1191" t="s">
        <v>702</v>
      </c>
      <c r="L5" s="1179" t="s">
        <v>627</v>
      </c>
      <c r="M5" s="1179" t="s">
        <v>626</v>
      </c>
      <c r="N5" s="1180" t="s">
        <v>627</v>
      </c>
    </row>
    <row r="6" spans="1:14" ht="67.5" customHeight="1">
      <c r="A6" s="1196"/>
      <c r="B6" s="1191"/>
      <c r="C6" s="1191" t="s">
        <v>628</v>
      </c>
      <c r="D6" s="1191"/>
      <c r="E6" s="1191"/>
      <c r="F6" s="1191"/>
      <c r="G6" s="1191"/>
      <c r="H6" s="1191"/>
      <c r="I6" s="696" t="s">
        <v>406</v>
      </c>
      <c r="J6" s="696" t="s">
        <v>701</v>
      </c>
      <c r="K6" s="1193"/>
      <c r="L6" s="1191"/>
      <c r="M6" s="1191"/>
      <c r="N6" s="1192"/>
    </row>
    <row r="7" spans="1:14" ht="25.5" customHeight="1">
      <c r="A7" s="699" t="s">
        <v>8</v>
      </c>
      <c r="B7" s="700"/>
      <c r="C7" s="701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2"/>
    </row>
    <row r="8" spans="1:14" ht="25.5" customHeight="1">
      <c r="A8" s="550" t="s">
        <v>11</v>
      </c>
      <c r="B8" s="698"/>
      <c r="C8" s="697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703"/>
    </row>
    <row r="9" spans="1:14" ht="25.5" customHeight="1">
      <c r="A9" s="550" t="s">
        <v>14</v>
      </c>
      <c r="B9" s="698"/>
      <c r="C9" s="697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703"/>
    </row>
    <row r="10" spans="1:14" ht="25.5" customHeight="1">
      <c r="A10" s="550" t="s">
        <v>17</v>
      </c>
      <c r="B10" s="698"/>
      <c r="C10" s="697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703"/>
    </row>
    <row r="11" spans="1:14" ht="25.5" customHeight="1">
      <c r="A11" s="550" t="s">
        <v>20</v>
      </c>
      <c r="B11" s="698"/>
      <c r="C11" s="697"/>
      <c r="D11" s="698"/>
      <c r="E11" s="698"/>
      <c r="F11" s="698"/>
      <c r="G11" s="1182" t="s">
        <v>611</v>
      </c>
      <c r="H11" s="1183"/>
      <c r="I11" s="1183"/>
      <c r="J11" s="1183"/>
      <c r="K11" s="1184"/>
      <c r="L11" s="698"/>
      <c r="M11" s="698"/>
      <c r="N11" s="703"/>
    </row>
    <row r="12" spans="1:14" ht="25.5" customHeight="1">
      <c r="A12" s="704" t="s">
        <v>23</v>
      </c>
      <c r="B12" s="705"/>
      <c r="C12" s="706"/>
      <c r="D12" s="705"/>
      <c r="E12" s="705"/>
      <c r="F12" s="705"/>
      <c r="G12" s="1185"/>
      <c r="H12" s="1186"/>
      <c r="I12" s="1186"/>
      <c r="J12" s="1186"/>
      <c r="K12" s="1187"/>
      <c r="L12" s="705"/>
      <c r="M12" s="705"/>
      <c r="N12" s="707"/>
    </row>
    <row r="13" spans="1:14" ht="25.5" customHeight="1">
      <c r="A13" s="548" t="s">
        <v>26</v>
      </c>
      <c r="B13" s="711" t="s">
        <v>629</v>
      </c>
      <c r="C13" s="320"/>
      <c r="D13" s="711"/>
      <c r="E13" s="711"/>
      <c r="F13" s="711"/>
      <c r="G13" s="1185"/>
      <c r="H13" s="1186"/>
      <c r="I13" s="1186"/>
      <c r="J13" s="1186"/>
      <c r="K13" s="1187"/>
      <c r="L13" s="711"/>
      <c r="M13" s="711"/>
      <c r="N13" s="712"/>
    </row>
    <row r="14" spans="1:14" ht="25.5" customHeight="1">
      <c r="A14" s="549" t="s">
        <v>29</v>
      </c>
      <c r="B14" s="708"/>
      <c r="C14" s="709"/>
      <c r="D14" s="708"/>
      <c r="E14" s="708"/>
      <c r="F14" s="708"/>
      <c r="G14" s="1188"/>
      <c r="H14" s="1189"/>
      <c r="I14" s="1189"/>
      <c r="J14" s="1189"/>
      <c r="K14" s="1190"/>
      <c r="L14" s="708"/>
      <c r="M14" s="708"/>
      <c r="N14" s="710"/>
    </row>
    <row r="15" spans="1:14" ht="25.5" customHeight="1">
      <c r="A15" s="550" t="s">
        <v>32</v>
      </c>
      <c r="B15" s="698"/>
      <c r="C15" s="697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703"/>
    </row>
    <row r="16" spans="1:14" ht="25.5" customHeight="1">
      <c r="A16" s="550" t="s">
        <v>35</v>
      </c>
      <c r="B16" s="698"/>
      <c r="C16" s="697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703"/>
    </row>
    <row r="17" spans="1:14" ht="25.5" customHeight="1">
      <c r="A17" s="704" t="s">
        <v>37</v>
      </c>
      <c r="B17" s="705"/>
      <c r="C17" s="706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7"/>
    </row>
    <row r="18" spans="1:14" ht="25.5" customHeight="1">
      <c r="A18" s="548" t="s">
        <v>39</v>
      </c>
      <c r="B18" s="711" t="s">
        <v>630</v>
      </c>
      <c r="C18" s="320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2"/>
    </row>
    <row r="19" spans="1:14" ht="25.5" customHeight="1">
      <c r="A19" s="548" t="s">
        <v>41</v>
      </c>
      <c r="B19" s="711" t="s">
        <v>404</v>
      </c>
      <c r="C19" s="320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2"/>
    </row>
    <row r="20" ht="17.25" customHeight="1">
      <c r="A20" s="551"/>
    </row>
    <row r="21" ht="17.25" customHeight="1">
      <c r="A21" s="551"/>
    </row>
  </sheetData>
  <sheetProtection/>
  <mergeCells count="21">
    <mergeCell ref="D3:D5"/>
    <mergeCell ref="G11:K14"/>
    <mergeCell ref="B3:B6"/>
    <mergeCell ref="E3:E6"/>
    <mergeCell ref="G5:G6"/>
    <mergeCell ref="C3:C5"/>
    <mergeCell ref="N5:N6"/>
    <mergeCell ref="K5:K6"/>
    <mergeCell ref="M5:M6"/>
    <mergeCell ref="I5:J5"/>
    <mergeCell ref="H5:H6"/>
    <mergeCell ref="A1:N1"/>
    <mergeCell ref="M2:N2"/>
    <mergeCell ref="I3:N3"/>
    <mergeCell ref="I4:L4"/>
    <mergeCell ref="M4:N4"/>
    <mergeCell ref="F3:H4"/>
    <mergeCell ref="A3:A6"/>
    <mergeCell ref="F5:F6"/>
    <mergeCell ref="C6:D6"/>
    <mergeCell ref="L5:L6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....../2018.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215" customWidth="1"/>
    <col min="2" max="2" width="9.375" style="215" customWidth="1"/>
    <col min="3" max="3" width="22.125" style="215" customWidth="1"/>
    <col min="4" max="4" width="40.50390625" style="215" customWidth="1"/>
    <col min="5" max="5" width="30.875" style="217" customWidth="1"/>
    <col min="6" max="6" width="14.375" style="677" customWidth="1"/>
    <col min="7" max="16384" width="9.375" style="215" customWidth="1"/>
  </cols>
  <sheetData>
    <row r="1" spans="1:5" ht="41.25" customHeight="1">
      <c r="A1" s="1209" t="s">
        <v>698</v>
      </c>
      <c r="B1" s="1210"/>
      <c r="C1" s="1210"/>
      <c r="D1" s="1210"/>
      <c r="E1" s="1210"/>
    </row>
    <row r="2" spans="1:5" ht="15">
      <c r="A2" s="1213" t="s">
        <v>611</v>
      </c>
      <c r="B2" s="1214"/>
      <c r="C2" s="1214"/>
      <c r="D2" s="1214"/>
      <c r="E2" s="1214"/>
    </row>
    <row r="3" spans="1:5" ht="15">
      <c r="A3" s="216"/>
      <c r="B3" s="216"/>
      <c r="C3" s="216"/>
      <c r="D3" s="216"/>
      <c r="E3" s="218" t="s">
        <v>1</v>
      </c>
    </row>
    <row r="4" spans="1:5" ht="33" customHeight="1">
      <c r="A4" s="668" t="s">
        <v>405</v>
      </c>
      <c r="B4" s="1211" t="s">
        <v>408</v>
      </c>
      <c r="C4" s="1211"/>
      <c r="D4" s="1211"/>
      <c r="E4" s="669" t="s">
        <v>409</v>
      </c>
    </row>
    <row r="5" spans="1:5" ht="21.75" customHeight="1">
      <c r="A5" s="665" t="s">
        <v>8</v>
      </c>
      <c r="B5" s="1212"/>
      <c r="C5" s="1212"/>
      <c r="D5" s="1212"/>
      <c r="E5" s="671"/>
    </row>
    <row r="6" spans="1:5" ht="21.75" customHeight="1">
      <c r="A6" s="219" t="s">
        <v>11</v>
      </c>
      <c r="B6" s="1197"/>
      <c r="C6" s="1197"/>
      <c r="D6" s="1197"/>
      <c r="E6" s="672"/>
    </row>
    <row r="7" spans="1:5" ht="21.75" customHeight="1">
      <c r="A7" s="219" t="s">
        <v>14</v>
      </c>
      <c r="B7" s="1197"/>
      <c r="C7" s="1197"/>
      <c r="D7" s="1197"/>
      <c r="E7" s="672"/>
    </row>
    <row r="8" spans="1:5" ht="21.75" customHeight="1">
      <c r="A8" s="219" t="s">
        <v>17</v>
      </c>
      <c r="B8" s="1197"/>
      <c r="C8" s="1197"/>
      <c r="D8" s="1197"/>
      <c r="E8" s="672"/>
    </row>
    <row r="9" spans="1:5" ht="21.75" customHeight="1">
      <c r="A9" s="219" t="s">
        <v>20</v>
      </c>
      <c r="B9" s="1208"/>
      <c r="C9" s="1208"/>
      <c r="D9" s="1208"/>
      <c r="E9" s="673"/>
    </row>
    <row r="10" spans="1:5" ht="29.25" customHeight="1">
      <c r="A10" s="219" t="s">
        <v>23</v>
      </c>
      <c r="B10" s="1208"/>
      <c r="C10" s="1208"/>
      <c r="D10" s="1208"/>
      <c r="E10" s="673"/>
    </row>
    <row r="11" spans="1:5" ht="21.75" customHeight="1">
      <c r="A11" s="219" t="s">
        <v>26</v>
      </c>
      <c r="B11" s="1208"/>
      <c r="C11" s="1208"/>
      <c r="D11" s="1208"/>
      <c r="E11" s="673"/>
    </row>
    <row r="12" spans="1:5" ht="21.75" customHeight="1">
      <c r="A12" s="219" t="s">
        <v>29</v>
      </c>
      <c r="B12" s="1197"/>
      <c r="C12" s="1197"/>
      <c r="D12" s="1197"/>
      <c r="E12" s="672"/>
    </row>
    <row r="13" spans="1:5" ht="21.75" customHeight="1">
      <c r="A13" s="219" t="s">
        <v>32</v>
      </c>
      <c r="B13" s="1197"/>
      <c r="C13" s="1197"/>
      <c r="D13" s="1197"/>
      <c r="E13" s="672"/>
    </row>
    <row r="14" spans="1:5" ht="21.75" customHeight="1">
      <c r="A14" s="219" t="s">
        <v>35</v>
      </c>
      <c r="B14" s="1197"/>
      <c r="C14" s="1197"/>
      <c r="D14" s="1197"/>
      <c r="E14" s="672"/>
    </row>
    <row r="15" spans="1:5" ht="30" customHeight="1">
      <c r="A15" s="219" t="s">
        <v>39</v>
      </c>
      <c r="B15" s="1197"/>
      <c r="C15" s="1197"/>
      <c r="D15" s="1197"/>
      <c r="E15" s="674"/>
    </row>
    <row r="16" spans="1:5" ht="30" customHeight="1">
      <c r="A16" s="219" t="s">
        <v>41</v>
      </c>
      <c r="B16" s="1197"/>
      <c r="C16" s="1197"/>
      <c r="D16" s="1197"/>
      <c r="E16" s="674"/>
    </row>
    <row r="17" spans="1:5" ht="21.75" customHeight="1">
      <c r="A17" s="219" t="s">
        <v>43</v>
      </c>
      <c r="B17" s="1197"/>
      <c r="C17" s="1197"/>
      <c r="D17" s="1197"/>
      <c r="E17" s="674"/>
    </row>
    <row r="18" spans="1:5" ht="21.75" customHeight="1">
      <c r="A18" s="219" t="s">
        <v>45</v>
      </c>
      <c r="B18" s="1201"/>
      <c r="C18" s="1201"/>
      <c r="D18" s="1201"/>
      <c r="E18" s="674"/>
    </row>
    <row r="19" spans="1:5" ht="21.75" customHeight="1">
      <c r="A19" s="664" t="s">
        <v>47</v>
      </c>
      <c r="B19" s="1203"/>
      <c r="C19" s="1204"/>
      <c r="D19" s="1205"/>
      <c r="E19" s="675"/>
    </row>
    <row r="20" spans="1:5" ht="21.75" customHeight="1">
      <c r="A20" s="670" t="s">
        <v>49</v>
      </c>
      <c r="B20" s="1199" t="s">
        <v>222</v>
      </c>
      <c r="C20" s="1199"/>
      <c r="D20" s="1199"/>
      <c r="E20" s="667">
        <f>SUM(E5+E6+E7+E8+E12+E13+E14+E15+E16+E17+E18)</f>
        <v>0</v>
      </c>
    </row>
    <row r="21" spans="1:5" ht="21.75" customHeight="1">
      <c r="A21" s="666" t="s">
        <v>52</v>
      </c>
      <c r="B21" s="1202"/>
      <c r="C21" s="1202"/>
      <c r="D21" s="1202"/>
      <c r="E21" s="675"/>
    </row>
    <row r="22" spans="1:5" ht="21.75" customHeight="1">
      <c r="A22" s="670" t="s">
        <v>55</v>
      </c>
      <c r="B22" s="1200" t="s">
        <v>619</v>
      </c>
      <c r="C22" s="1200"/>
      <c r="D22" s="1200"/>
      <c r="E22" s="667">
        <f>SUM(E21)</f>
        <v>0</v>
      </c>
    </row>
    <row r="23" spans="1:6" s="220" customFormat="1" ht="24" customHeight="1">
      <c r="A23" s="1206" t="s">
        <v>612</v>
      </c>
      <c r="B23" s="1207"/>
      <c r="C23" s="1207"/>
      <c r="D23" s="1207"/>
      <c r="E23" s="676">
        <f>SUM(E20+E22)</f>
        <v>0</v>
      </c>
      <c r="F23" s="678"/>
    </row>
    <row r="24" spans="1:5" ht="15">
      <c r="A24" s="221"/>
      <c r="B24" s="1198"/>
      <c r="C24" s="1198"/>
      <c r="D24" s="1198"/>
      <c r="E24" s="222"/>
    </row>
  </sheetData>
  <sheetProtection/>
  <mergeCells count="23">
    <mergeCell ref="A1:E1"/>
    <mergeCell ref="B4:D4"/>
    <mergeCell ref="B5:D5"/>
    <mergeCell ref="B6:D6"/>
    <mergeCell ref="B7:D7"/>
    <mergeCell ref="A2:E2"/>
    <mergeCell ref="B12:D12"/>
    <mergeCell ref="B13:D13"/>
    <mergeCell ref="A23:D23"/>
    <mergeCell ref="B14:D14"/>
    <mergeCell ref="B9:D9"/>
    <mergeCell ref="B10:D10"/>
    <mergeCell ref="B11:D11"/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......./2018.(...)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zoomScalePageLayoutView="0" workbookViewId="0" topLeftCell="A1">
      <selection activeCell="A1" sqref="A1:C1"/>
    </sheetView>
  </sheetViews>
  <sheetFormatPr defaultColWidth="16.875" defaultRowHeight="12.75"/>
  <cols>
    <col min="1" max="1" width="11.375" style="623" customWidth="1"/>
    <col min="2" max="2" width="43.375" style="623" customWidth="1"/>
    <col min="3" max="3" width="30.875" style="623" customWidth="1"/>
    <col min="4" max="252" width="10.625" style="623" customWidth="1"/>
    <col min="253" max="253" width="7.00390625" style="623" customWidth="1"/>
    <col min="254" max="254" width="34.50390625" style="623" customWidth="1"/>
    <col min="255" max="255" width="11.00390625" style="623" customWidth="1"/>
    <col min="256" max="16384" width="16.875" style="623" customWidth="1"/>
  </cols>
  <sheetData>
    <row r="1" spans="1:3" ht="40.5" customHeight="1">
      <c r="A1" s="1215" t="s">
        <v>713</v>
      </c>
      <c r="B1" s="1216"/>
      <c r="C1" s="1216"/>
    </row>
    <row r="2" spans="1:3" ht="12.75">
      <c r="A2" s="624"/>
      <c r="B2" s="624"/>
      <c r="C2" s="643" t="s">
        <v>1</v>
      </c>
    </row>
    <row r="3" spans="1:3" s="625" customFormat="1" ht="33.75" customHeight="1">
      <c r="A3" s="628" t="s">
        <v>536</v>
      </c>
      <c r="B3" s="629" t="s">
        <v>618</v>
      </c>
      <c r="C3" s="630" t="s">
        <v>545</v>
      </c>
    </row>
    <row r="4" spans="1:3" s="626" customFormat="1" ht="18.75" customHeight="1">
      <c r="A4" s="631" t="s">
        <v>8</v>
      </c>
      <c r="B4" s="632" t="s">
        <v>657</v>
      </c>
      <c r="C4" s="633">
        <v>5621000</v>
      </c>
    </row>
    <row r="5" spans="1:3" s="626" customFormat="1" ht="18.75" customHeight="1">
      <c r="A5" s="634" t="s">
        <v>11</v>
      </c>
      <c r="B5" s="635" t="s">
        <v>658</v>
      </c>
      <c r="C5" s="636">
        <v>20000</v>
      </c>
    </row>
    <row r="6" spans="1:3" s="626" customFormat="1" ht="18.75" customHeight="1">
      <c r="A6" s="634" t="s">
        <v>14</v>
      </c>
      <c r="B6" s="635" t="s">
        <v>659</v>
      </c>
      <c r="C6" s="636">
        <v>75000</v>
      </c>
    </row>
    <row r="7" spans="1:3" s="626" customFormat="1" ht="18.75" customHeight="1">
      <c r="A7" s="634" t="s">
        <v>17</v>
      </c>
      <c r="B7" s="635" t="s">
        <v>660</v>
      </c>
      <c r="C7" s="636">
        <v>200000</v>
      </c>
    </row>
    <row r="8" spans="1:3" s="626" customFormat="1" ht="18.75" customHeight="1">
      <c r="A8" s="634" t="s">
        <v>20</v>
      </c>
      <c r="B8" s="635" t="s">
        <v>661</v>
      </c>
      <c r="C8" s="636">
        <v>100000</v>
      </c>
    </row>
    <row r="9" spans="1:3" s="626" customFormat="1" ht="18.75" customHeight="1">
      <c r="A9" s="634" t="s">
        <v>23</v>
      </c>
      <c r="B9" s="635"/>
      <c r="C9" s="636"/>
    </row>
    <row r="10" spans="1:3" s="626" customFormat="1" ht="18.75" customHeight="1">
      <c r="A10" s="637" t="s">
        <v>26</v>
      </c>
      <c r="B10" s="638"/>
      <c r="C10" s="639"/>
    </row>
    <row r="11" spans="1:3" s="622" customFormat="1" ht="18.75" customHeight="1">
      <c r="A11" s="640"/>
      <c r="B11" s="641" t="s">
        <v>520</v>
      </c>
      <c r="C11" s="642">
        <f>SUM(C4:C10)</f>
        <v>6016000</v>
      </c>
    </row>
    <row r="12" spans="1:3" s="622" customFormat="1" ht="12.75">
      <c r="A12" s="627"/>
      <c r="B12" s="627"/>
      <c r="C12" s="621"/>
    </row>
    <row r="13" spans="1:3" s="622" customFormat="1" ht="12.75" customHeight="1">
      <c r="A13" s="734"/>
      <c r="B13" s="735"/>
      <c r="C13" s="735"/>
    </row>
    <row r="14" spans="1:3" s="622" customFormat="1" ht="12.75">
      <c r="A14" s="735"/>
      <c r="B14" s="735"/>
      <c r="C14" s="735"/>
    </row>
    <row r="15" spans="1:3" s="622" customFormat="1" ht="12.75">
      <c r="A15" s="735"/>
      <c r="B15" s="735"/>
      <c r="C15" s="735"/>
    </row>
    <row r="16" spans="1:3" s="622" customFormat="1" ht="12.75">
      <c r="A16" s="736"/>
      <c r="B16" s="736"/>
      <c r="C16" s="737"/>
    </row>
    <row r="17" spans="1:3" ht="20.25" customHeight="1">
      <c r="A17" s="738"/>
      <c r="B17" s="738"/>
      <c r="C17" s="738"/>
    </row>
    <row r="18" spans="1:3" ht="18" customHeight="1">
      <c r="A18" s="728"/>
      <c r="B18" s="729"/>
      <c r="C18" s="730"/>
    </row>
    <row r="19" spans="1:3" ht="18" customHeight="1">
      <c r="A19" s="728"/>
      <c r="B19" s="729"/>
      <c r="C19" s="730"/>
    </row>
    <row r="20" spans="1:3" ht="18" customHeight="1">
      <c r="A20" s="731"/>
      <c r="B20" s="732"/>
      <c r="C20" s="733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.../2018.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2018-12-10T09:54:47Z</cp:lastPrinted>
  <dcterms:created xsi:type="dcterms:W3CDTF">2017-01-30T13:11:32Z</dcterms:created>
  <dcterms:modified xsi:type="dcterms:W3CDTF">2018-12-20T11:39:44Z</dcterms:modified>
  <cp:category/>
  <cp:version/>
  <cp:contentType/>
  <cp:contentStatus/>
</cp:coreProperties>
</file>