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973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2.sz.mell" sheetId="21" r:id="rId21"/>
    <sheet name="KV_9.2.1.sz.mell" sheetId="22" r:id="rId22"/>
    <sheet name="KV_9.2.2.sz.mell" sheetId="23" r:id="rId23"/>
    <sheet name="KV_9.2.3.sz.mell" sheetId="24" r:id="rId24"/>
    <sheet name="KV_9.3.sz.mell" sheetId="25" r:id="rId25"/>
    <sheet name="KV_9.3.1.sz.mell" sheetId="26" r:id="rId26"/>
    <sheet name="KV_9.3.2.sz.mell" sheetId="27" r:id="rId27"/>
    <sheet name="KV_9.3.3.sz.mell" sheetId="28" r:id="rId28"/>
    <sheet name="KV_10.sz.mell" sheetId="29" r:id="rId29"/>
    <sheet name="KV_1.sz.tájékoztató_t." sheetId="30" r:id="rId30"/>
    <sheet name="KV_2.sz.tájékoztató_t." sheetId="31" r:id="rId31"/>
    <sheet name="KV_3.sz.tájékoztató_t." sheetId="32" r:id="rId32"/>
    <sheet name="KV_4.sz.tájékoztató_t." sheetId="33" r:id="rId33"/>
    <sheet name="KV_5.sz.tájékoztató_t" sheetId="34" r:id="rId34"/>
    <sheet name="KV_6.sz.tájékoztató_t." sheetId="35" r:id="rId35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'KV_9.2.1.sz.mell'!$1:$6</definedName>
    <definedName name="_xlnm.Print_Titles" localSheetId="22">'KV_9.2.2.sz.mell'!$1:$6</definedName>
    <definedName name="_xlnm.Print_Titles" localSheetId="23">'KV_9.2.3.sz.mell'!$1:$6</definedName>
    <definedName name="_xlnm.Print_Titles" localSheetId="20">'KV_9.2.sz.mell'!$1:$6</definedName>
    <definedName name="_xlnm.Print_Titles" localSheetId="25">'KV_9.3.1.sz.mell'!$1:$6</definedName>
    <definedName name="_xlnm.Print_Titles" localSheetId="26">'KV_9.3.2.sz.mell'!$1:$6</definedName>
    <definedName name="_xlnm.Print_Titles" localSheetId="27">'KV_9.3.3.sz.mell'!$1:$6</definedName>
    <definedName name="_xlnm.Print_Titles" localSheetId="24">'KV_9.3.sz.mell'!$1:$6</definedName>
    <definedName name="_xlnm.Print_Area" localSheetId="1">'ALAPADATOK'!$A$1:$J$31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9">'KV_1.sz.tájékoztató_t.'!$A$1:$E$158</definedName>
    <definedName name="_xlnm.Print_Area" localSheetId="34">'KV_6.sz.tájékoztató_t.'!$A$2:$E$40</definedName>
  </definedNames>
  <calcPr fullCalcOnLoad="1"/>
</workbook>
</file>

<file path=xl/sharedStrings.xml><?xml version="1.0" encoding="utf-8"?>
<sst xmlns="http://schemas.openxmlformats.org/spreadsheetml/2006/main" count="4367" uniqueCount="720">
  <si>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</si>
  <si>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</si>
  <si>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</si>
  <si>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</si>
  <si>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</si>
  <si>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</si>
  <si>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</si>
  <si>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</si>
  <si>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</si>
  <si>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</si>
  <si>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</si>
  <si>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</si>
  <si>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</si>
  <si>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</si>
  <si>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</si>
  <si>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</si>
  <si>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</si>
  <si>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</si>
  <si>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</si>
  <si>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</si>
  <si>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</si>
  <si>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</si>
  <si>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</si>
  <si>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</si>
  <si>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</si>
  <si>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</si>
  <si>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</si>
  <si>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</si>
  <si>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</si>
  <si>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</si>
  <si>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</si>
  <si>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</si>
  <si>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</si>
  <si>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</si>
  <si>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</si>
  <si>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</si>
  <si>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</si>
  <si>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</si>
  <si>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</si>
  <si>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</si>
  <si>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</si>
  <si>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</si>
  <si>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</si>
  <si>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</si>
  <si>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</si>
  <si>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</si>
  <si>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</si>
  <si>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</si>
  <si>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</si>
  <si>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</si>
  <si>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</si>
  <si>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</si>
  <si>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</si>
  <si>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</si>
  <si>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</si>
  <si>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</si>
  <si>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</si>
  <si>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</si>
  <si>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</si>
  <si>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</si>
  <si>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</si>
  <si>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</si>
  <si>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</si>
  <si>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</si>
  <si>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</si>
  <si>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</si>
  <si>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</si>
  <si>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</si>
  <si>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</si>
  <si>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</si>
  <si>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</si>
  <si>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</si>
  <si>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</si>
  <si>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</si>
  <si>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</si>
  <si>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</si>
  <si>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</si>
  <si>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</si>
  <si>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</si>
  <si>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</si>
  <si>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</si>
  <si>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</si>
  <si>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</si>
  <si>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</si>
  <si>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</si>
  <si>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</si>
  <si>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</si>
  <si>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</si>
  <si>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</si>
  <si>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</si>
  <si>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</si>
  <si>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</si>
  <si>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</si>
  <si>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</si>
  <si>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</si>
  <si>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</si>
  <si>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</si>
  <si>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</si>
  <si>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</si>
  <si>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</si>
  <si>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</si>
  <si>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</si>
  <si>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</si>
  <si>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</si>
  <si>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</si>
  <si>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</si>
  <si>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</si>
  <si>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</si>
  <si>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</si>
  <si>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</si>
  <si>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</si>
  <si>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</si>
  <si>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</si>
  <si>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</si>
  <si>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</si>
  <si>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</si>
  <si>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</si>
  <si>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</si>
  <si>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</si>
  <si>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</si>
  <si>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</si>
  <si>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</si>
  <si>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</si>
  <si>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</si>
  <si>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</si>
  <si>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</si>
  <si>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</si>
  <si>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</si>
  <si>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</si>
  <si>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</si>
  <si>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</si>
  <si>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</si>
  <si>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</si>
  <si>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</si>
  <si>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</si>
  <si>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</si>
  <si>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</si>
  <si>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</si>
  <si>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</si>
  <si>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</si>
  <si>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</si>
  <si>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</si>
  <si>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</si>
  <si>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</si>
  <si>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</si>
  <si>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</si>
  <si>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</si>
  <si>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</si>
  <si>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</si>
  <si>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</si>
  <si>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</si>
  <si>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</si>
  <si>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</si>
  <si>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</si>
  <si>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</si>
  <si>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</si>
  <si>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</si>
  <si>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</si>
  <si>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</si>
  <si>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</si>
  <si>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</si>
  <si>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</si>
  <si>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</si>
  <si>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</si>
  <si>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</si>
  <si>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</si>
  <si>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</si>
  <si>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</si>
  <si>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</si>
  <si>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</si>
  <si>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</si>
  <si>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</si>
  <si>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</si>
  <si>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</si>
  <si>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</si>
  <si>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</si>
  <si>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</si>
  <si>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</si>
  <si>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</si>
  <si>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</si>
  <si>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</si>
  <si>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</si>
  <si>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</si>
  <si>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</si>
  <si>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</si>
  <si>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</si>
  <si>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</si>
  <si>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</si>
  <si>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</si>
  <si>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</si>
  <si>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</si>
  <si>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</si>
  <si>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</si>
  <si>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</si>
  <si>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</si>
  <si>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</si>
  <si>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</si>
  <si>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</si>
  <si>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</si>
  <si>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</si>
  <si>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</si>
  <si>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</si>
  <si>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</si>
  <si>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</si>
  <si>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</si>
  <si>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</si>
  <si>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</si>
  <si>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</si>
  <si>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</si>
  <si>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</si>
  <si>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</si>
  <si>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</si>
  <si>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</si>
  <si>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</si>
  <si>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</si>
  <si>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</si>
  <si>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</si>
  <si>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</si>
  <si>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</si>
  <si>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</si>
  <si>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</si>
  <si>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</si>
  <si>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</si>
  <si>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</si>
  <si>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</si>
  <si>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</si>
  <si>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</si>
  <si>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</si>
  <si>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</si>
  <si>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</si>
  <si>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</si>
  <si>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</si>
  <si>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</si>
  <si>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</si>
  <si>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</si>
  <si>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</si>
  <si>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</si>
  <si>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</si>
  <si>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</si>
  <si>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</si>
  <si>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</si>
  <si>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</si>
  <si>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</si>
  <si>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</si>
  <si>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</si>
  <si>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</si>
  <si>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</si>
  <si>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</si>
  <si>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</si>
  <si>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</si>
  <si>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</si>
  <si>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</si>
  <si>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</si>
  <si>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</si>
  <si>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</si>
  <si>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</si>
  <si>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</si>
  <si>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</si>
  <si>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</si>
  <si>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</si>
  <si>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</si>
  <si>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</si>
  <si>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</si>
  <si>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</si>
  <si>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</si>
  <si>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</si>
  <si>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</si>
  <si>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</si>
  <si>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</si>
  <si>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</si>
  <si>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</si>
  <si>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</si>
  <si>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</si>
  <si>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</si>
  <si>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</si>
  <si>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</si>
  <si>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</si>
  <si>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</si>
  <si>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</si>
  <si>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</si>
  <si>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</si>
  <si>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</si>
  <si>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</si>
  <si>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</si>
  <si>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</si>
  <si>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</si>
  <si>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</si>
  <si>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</si>
  <si>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</si>
  <si>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</si>
  <si>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</si>
  <si>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</si>
  <si>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</si>
  <si>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</si>
  <si>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</si>
  <si>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</si>
  <si>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</si>
  <si>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</si>
  <si>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</si>
  <si>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</si>
  <si>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</si>
  <si>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</si>
  <si>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</si>
  <si>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</si>
  <si>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</si>
  <si>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</si>
  <si>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</si>
  <si>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</si>
  <si>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</si>
  <si>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</si>
  <si>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</si>
  <si>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</si>
  <si>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</si>
  <si>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</si>
  <si>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</si>
  <si>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</si>
  <si>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</si>
  <si>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</si>
  <si>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</si>
  <si>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</si>
  <si>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</si>
  <si>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</si>
  <si>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</si>
  <si>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</si>
  <si>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</si>
  <si>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</si>
  <si>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</si>
  <si>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</si>
  <si>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</si>
  <si>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</si>
  <si>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</si>
  <si>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</si>
  <si>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</si>
  <si>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</si>
  <si>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</si>
  <si>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</si>
  <si>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</si>
  <si>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</si>
  <si>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</si>
  <si>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</si>
  <si>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</si>
  <si>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</si>
  <si>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</si>
  <si>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</si>
  <si>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</si>
  <si>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</si>
  <si>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</si>
  <si>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</si>
  <si>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</si>
  <si>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</si>
  <si>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</si>
  <si>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</si>
  <si>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</si>
  <si>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</si>
  <si>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</si>
  <si>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</si>
  <si>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</si>
  <si>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</si>
  <si>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</si>
  <si>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</si>
  <si>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</si>
  <si>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</si>
  <si>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</si>
  <si>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</si>
  <si>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</si>
  <si>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</si>
  <si>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</si>
  <si>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</si>
  <si>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</si>
  <si>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</si>
  <si>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</si>
  <si>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</si>
  <si>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</si>
  <si>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</si>
  <si>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</si>
  <si>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</si>
  <si>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</si>
  <si>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</si>
  <si>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</si>
  <si>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</si>
  <si>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</si>
  <si>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</si>
  <si>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</si>
  <si>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</si>
  <si>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</si>
  <si>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</si>
  <si>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</si>
  <si>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</si>
  <si>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</si>
  <si>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</si>
  <si>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</si>
  <si>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</si>
  <si>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</si>
  <si>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</si>
  <si>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</si>
  <si>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</si>
  <si>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</si>
  <si>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</si>
  <si>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</si>
  <si>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</si>
  <si>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</si>
  <si>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</si>
  <si>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</si>
  <si>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</si>
  <si>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</si>
  <si>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</si>
  <si>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</si>
  <si>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</si>
  <si>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</si>
  <si>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</si>
  <si>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</si>
  <si>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</si>
  <si>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</si>
  <si>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</si>
  <si>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</si>
  <si>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</si>
  <si>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</si>
  <si>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</si>
  <si>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</si>
  <si>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</si>
  <si>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</si>
  <si>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</si>
  <si>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</si>
  <si>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</si>
  <si>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</si>
  <si>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</si>
  <si>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</si>
  <si>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</si>
  <si>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</si>
  <si>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</si>
  <si>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</si>
  <si>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</si>
  <si>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</si>
  <si>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</si>
  <si>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</si>
  <si>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</si>
  <si>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</si>
  <si>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</si>
  <si>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</si>
  <si>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</si>
  <si>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</si>
  <si>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</si>
  <si>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</si>
  <si>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</si>
  <si>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</si>
  <si>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</si>
  <si>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</si>
  <si>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</si>
  <si>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</si>
  <si>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</si>
  <si>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</si>
  <si>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</si>
  <si>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</si>
  <si>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</si>
  <si>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</si>
  <si>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</si>
  <si>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</si>
  <si>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</si>
  <si>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</si>
  <si>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</si>
  <si>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</si>
  <si>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</si>
  <si>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</si>
  <si>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</si>
  <si>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</si>
  <si>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</si>
  <si>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</si>
  <si>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</si>
  <si>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</si>
  <si>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</si>
  <si>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</si>
  <si>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</si>
  <si>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</si>
  <si>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</si>
  <si>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</si>
  <si>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</si>
  <si>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</si>
  <si>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</si>
  <si>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</si>
  <si>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</si>
  <si>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</si>
  <si>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</si>
  <si>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</si>
  <si>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</si>
  <si>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</si>
  <si>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</si>
  <si>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</si>
  <si>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</si>
  <si>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</si>
  <si>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</si>
  <si>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</si>
  <si>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</si>
  <si>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</si>
  <si>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</si>
  <si>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</si>
  <si>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</si>
  <si>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</si>
  <si>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</si>
  <si>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</si>
  <si>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</si>
  <si>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</si>
  <si>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</si>
  <si>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</si>
  <si>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</si>
  <si>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</si>
  <si>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</si>
  <si>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</si>
  <si>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</si>
  <si>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</si>
  <si>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</si>
  <si>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</si>
  <si>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</si>
  <si>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</si>
  <si>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</si>
  <si>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</si>
  <si>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</si>
  <si>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</si>
  <si>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</si>
  <si>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</si>
  <si>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</si>
  <si>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</si>
  <si>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</si>
  <si>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</si>
  <si>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</si>
  <si>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</si>
  <si>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</si>
  <si>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</si>
  <si>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</si>
  <si>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</si>
  <si>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</si>
  <si>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</si>
  <si>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</si>
  <si>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</si>
  <si>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</si>
  <si>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</si>
  <si>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</si>
  <si>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</si>
  <si>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</si>
  <si>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</si>
  <si>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</si>
  <si>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</si>
  <si>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</si>
  <si>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</si>
  <si>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</si>
  <si>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</si>
  <si>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</si>
  <si>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</si>
  <si>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</si>
  <si>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</si>
  <si>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</si>
  <si>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</si>
  <si>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</si>
  <si>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</si>
  <si>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</si>
  <si>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</si>
  <si>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</si>
  <si>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</si>
  <si>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</si>
  <si>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</si>
  <si>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</si>
  <si>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</si>
  <si>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</si>
  <si>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</si>
  <si>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</si>
  <si>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</si>
  <si>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</si>
  <si>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</si>
  <si>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</si>
  <si>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</si>
  <si>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</si>
  <si>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</si>
  <si>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</si>
  <si>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</si>
  <si>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</si>
  <si>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</si>
  <si>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</si>
  <si>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</si>
  <si>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</si>
  <si>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</si>
  <si>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</si>
  <si>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</si>
  <si>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</si>
  <si>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</si>
  <si>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</si>
  <si>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</si>
  <si>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</si>
  <si>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</si>
  <si>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</si>
  <si>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</si>
  <si>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</si>
  <si>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</si>
  <si>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</si>
  <si>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</si>
  <si>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</si>
  <si>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</si>
  <si>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</si>
  <si>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</si>
  <si>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</si>
  <si>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</si>
  <si>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</si>
  <si>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</si>
  <si>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</si>
  <si>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</si>
  <si>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</si>
  <si>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</si>
  <si>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</si>
  <si>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</si>
  <si>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</si>
  <si>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</si>
  <si>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</si>
  <si>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</si>
  <si>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</si>
  <si>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</si>
  <si>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</si>
  <si>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</si>
  <si>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</si>
  <si>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</si>
  <si>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</si>
  <si>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</si>
  <si>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</si>
  <si>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</si>
  <si>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</si>
  <si>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</si>
  <si>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</si>
  <si>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</si>
  <si>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</si>
  <si>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</si>
  <si>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</si>
  <si>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</si>
  <si>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</si>
  <si>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</si>
  <si>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</si>
  <si>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</si>
  <si>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</si>
  <si>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</si>
  <si>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</si>
  <si>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</si>
  <si>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</si>
  <si>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</si>
  <si>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</si>
  <si>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</si>
  <si>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</si>
  <si>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</si>
  <si>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</si>
  <si>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</si>
  <si>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</si>
  <si>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</si>
  <si>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</si>
  <si>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</si>
  <si>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</si>
  <si>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</si>
  <si>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</si>
  <si>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</si>
  <si>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</si>
  <si>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</si>
  <si>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</si>
  <si>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</si>
  <si>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</si>
  <si>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</si>
  <si>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</si>
  <si>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</si>
  <si>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</si>
  <si>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</si>
  <si>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</si>
  <si>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</si>
  <si>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</si>
  <si>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</si>
  <si>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</si>
  <si>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</si>
  <si>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</si>
  <si>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</si>
  <si>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Forintban</t>
  </si>
  <si>
    <t>2018. évi L.
törvény 2. sz. melléklete száma*</t>
  </si>
  <si>
    <t>Egyéb</t>
  </si>
  <si>
    <t>BALATONSZÁRSZÓ NAGYKÖZSÉG ÖNKORMÁNYZATA</t>
  </si>
  <si>
    <t>Balatonszárszói Közös Önkormányzati Hivatal</t>
  </si>
  <si>
    <t>Balatonszárszói József Attila Művelődési Ház</t>
  </si>
  <si>
    <t>Telekadó</t>
  </si>
  <si>
    <t>Magánszemélyek kommunális adója</t>
  </si>
  <si>
    <t>Balattonszárszó Nagyközség Önkormányzat adósságot keletkeztető ügyletekből és kezességvállalásokból fennálló kötelezettségei</t>
  </si>
  <si>
    <t>Balatonszárszó Nagyközség Önkormányzat saját bevételeinek részletezése az adósságot keletkeztető ügyletből származó tárgyévi fizetési kötelezettség megállapításához</t>
  </si>
  <si>
    <t>2018-2020</t>
  </si>
  <si>
    <t>TOP-1.1.3-16-SO1-2017-00004</t>
  </si>
  <si>
    <t>TOP-1.2.1-15-SO1-2016-00020</t>
  </si>
  <si>
    <t xml:space="preserve">Helyi önkormányzatok működésének általános támogatása               </t>
  </si>
  <si>
    <t xml:space="preserve">Önkormányzati Hivatal működésének támogatása                                                                          </t>
  </si>
  <si>
    <t>Zöldterület-gazdálkodással kapcsolatos feladatok</t>
  </si>
  <si>
    <t>Közvilágítással kapcsolatos feladatok</t>
  </si>
  <si>
    <t xml:space="preserve">Köztemető fenntartással kapcsolatos feladatok </t>
  </si>
  <si>
    <t xml:space="preserve">Közutak fenntartásával kapcsolatos feladatok </t>
  </si>
  <si>
    <t>Üdülőhelyi feladatok</t>
  </si>
  <si>
    <t>Polgármesteri illetmény támogatása</t>
  </si>
  <si>
    <t>Közoktatási feladatok támogatása</t>
  </si>
  <si>
    <t>Szociális feladatok támogatása</t>
  </si>
  <si>
    <t>Települési önkormányzatok szociális feladatai</t>
  </si>
  <si>
    <t>Szociális étkezés</t>
  </si>
  <si>
    <t>Házi segítségnyújtás- szociális segítés</t>
  </si>
  <si>
    <t>Házi segítségnyújtás- személyi gondozás</t>
  </si>
  <si>
    <t>Finanszírozás szempontjából elismert dolgozók bértámogatása</t>
  </si>
  <si>
    <t>Gyermekétkeztetés üzemeltetési támogatása</t>
  </si>
  <si>
    <t>Települési önkormányzatok kulturális feladatainak t.</t>
  </si>
  <si>
    <t>Közművelődési feladatok</t>
  </si>
  <si>
    <t>Muzeális intézményi feladatok</t>
  </si>
  <si>
    <t>Önkormányzatok működési bevételei</t>
  </si>
  <si>
    <t>Szakmaidolgozók bértámogatása</t>
  </si>
  <si>
    <t>Bölcsőde üzemeltetési támogatása</t>
  </si>
  <si>
    <t>2018</t>
  </si>
  <si>
    <t>EFOP-1.5.2-16-2017-00005</t>
  </si>
  <si>
    <t>2020. ÉVI KÖLTSÉGVETÉS</t>
  </si>
  <si>
    <t>2020. évi előirányzat BEVÉTELEK</t>
  </si>
  <si>
    <t>Balatonszárszó Nagyközség Önkormányzat 2020. évi adósságot keletkeztető fejlesztési céljai</t>
  </si>
  <si>
    <t>Magyar Falu Program Orvosi műszerek vásárlása</t>
  </si>
  <si>
    <t>2020</t>
  </si>
  <si>
    <t>2019-2020</t>
  </si>
  <si>
    <t xml:space="preserve">Magyar Falu Program Művelődési ház </t>
  </si>
  <si>
    <t>Lakott külterülettel kapcsolatos feladatok</t>
  </si>
  <si>
    <t>Szünidei étkeztetés támogatása</t>
  </si>
  <si>
    <t>* Magyarország 2020. évi központi költségvetéséról szóló törvény</t>
  </si>
  <si>
    <t>Magyar Falu Program Járdafelújítás</t>
  </si>
  <si>
    <t>II.12.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</si>
</sst>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9" applyFont="1" applyFill="1" applyBorder="1" applyAlignment="1" applyProtection="1">
      <alignment horizontal="left" vertical="center" wrapText="1" indent="1"/>
      <protection/>
    </xf>
    <xf numFmtId="0" fontId="15" fillId="0" borderId="22" xfId="59" applyFont="1" applyFill="1" applyBorder="1" applyAlignment="1" applyProtection="1">
      <alignment horizontal="left" vertical="center" wrapText="1" indent="1"/>
      <protection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15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vertical="center" wrapText="1"/>
      <protection/>
    </xf>
    <xf numFmtId="0" fontId="15" fillId="0" borderId="25" xfId="59" applyFont="1" applyFill="1" applyBorder="1" applyAlignment="1" applyProtection="1">
      <alignment vertical="center" wrapText="1"/>
      <protection/>
    </xf>
    <xf numFmtId="0" fontId="15" fillId="0" borderId="22" xfId="59" applyFont="1" applyFill="1" applyBorder="1" applyAlignment="1" applyProtection="1">
      <alignment horizontal="center" vertical="center" wrapText="1"/>
      <protection/>
    </xf>
    <xf numFmtId="0" fontId="15" fillId="0" borderId="23" xfId="59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0" fontId="18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/>
      <protection/>
    </xf>
    <xf numFmtId="0" fontId="7" fillId="0" borderId="38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7" fillId="0" borderId="22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7" fillId="0" borderId="16" xfId="60" applyFont="1" applyFill="1" applyBorder="1" applyAlignment="1" applyProtection="1">
      <alignment horizontal="left" vertical="center" indent="1"/>
      <protection/>
    </xf>
    <xf numFmtId="164" fontId="17" fillId="0" borderId="39" xfId="60" applyNumberFormat="1" applyFont="1" applyFill="1" applyBorder="1" applyAlignment="1" applyProtection="1">
      <alignment vertical="center"/>
      <protection/>
    </xf>
    <xf numFmtId="0" fontId="17" fillId="0" borderId="17" xfId="60" applyFont="1" applyFill="1" applyBorder="1" applyAlignment="1" applyProtection="1">
      <alignment horizontal="left" vertical="center" indent="1"/>
      <protection/>
    </xf>
    <xf numFmtId="164" fontId="17" fillId="0" borderId="29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7" fillId="0" borderId="35" xfId="60" applyNumberFormat="1" applyFont="1" applyFill="1" applyBorder="1" applyAlignment="1" applyProtection="1">
      <alignment vertical="center"/>
      <protection/>
    </xf>
    <xf numFmtId="164" fontId="15" fillId="0" borderId="26" xfId="60" applyNumberFormat="1" applyFont="1" applyFill="1" applyBorder="1" applyAlignment="1" applyProtection="1">
      <alignment vertical="center"/>
      <protection/>
    </xf>
    <xf numFmtId="0" fontId="17" fillId="0" borderId="18" xfId="60" applyFont="1" applyFill="1" applyBorder="1" applyAlignment="1" applyProtection="1">
      <alignment horizontal="left" vertical="center" indent="1"/>
      <protection/>
    </xf>
    <xf numFmtId="0" fontId="15" fillId="0" borderId="22" xfId="60" applyFont="1" applyFill="1" applyBorder="1" applyAlignment="1" applyProtection="1">
      <alignment horizontal="left" vertical="center" indent="1"/>
      <protection/>
    </xf>
    <xf numFmtId="164" fontId="15" fillId="0" borderId="26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 locked="0"/>
    </xf>
    <xf numFmtId="0" fontId="6" fillId="0" borderId="0" xfId="60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9" applyFont="1" applyFill="1" applyBorder="1" applyAlignment="1" applyProtection="1">
      <alignment horizontal="left" vertical="center" wrapText="1" indent="1"/>
      <protection/>
    </xf>
    <xf numFmtId="0" fontId="6" fillId="0" borderId="0" xfId="59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1" xfId="59" applyNumberFormat="1" applyFont="1" applyFill="1" applyBorder="1" applyAlignment="1" applyProtection="1">
      <alignment horizontal="left" vertical="center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indent="6"/>
      <protection/>
    </xf>
    <xf numFmtId="0" fontId="17" fillId="0" borderId="11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36" xfId="59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0" fontId="0" fillId="0" borderId="17" xfId="59" applyFont="1" applyFill="1" applyBorder="1" applyAlignment="1">
      <alignment horizontal="center" vertical="center"/>
      <protection/>
    </xf>
    <xf numFmtId="0" fontId="0" fillId="0" borderId="18" xfId="59" applyFont="1" applyFill="1" applyBorder="1" applyAlignment="1">
      <alignment horizontal="center" vertical="center"/>
      <protection/>
    </xf>
    <xf numFmtId="0" fontId="0" fillId="0" borderId="22" xfId="59" applyFont="1" applyFill="1" applyBorder="1" applyAlignment="1">
      <alignment horizontal="center" vertical="center"/>
      <protection/>
    </xf>
    <xf numFmtId="0" fontId="0" fillId="0" borderId="23" xfId="59" applyFont="1" applyFill="1" applyBorder="1" applyAlignment="1">
      <alignment horizontal="center" vertical="center"/>
      <protection/>
    </xf>
    <xf numFmtId="0" fontId="0" fillId="0" borderId="26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9" applyFont="1" applyFill="1" applyBorder="1" applyAlignment="1">
      <alignment horizontal="center" vertical="center"/>
      <protection/>
    </xf>
    <xf numFmtId="0" fontId="3" fillId="0" borderId="23" xfId="59" applyFont="1" applyFill="1" applyBorder="1">
      <alignment/>
      <protection/>
    </xf>
    <xf numFmtId="0" fontId="7" fillId="0" borderId="42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9" applyFont="1" applyFill="1" applyBorder="1" applyProtection="1">
      <alignment/>
      <protection locked="0"/>
    </xf>
    <xf numFmtId="0" fontId="0" fillId="0" borderId="11" xfId="59" applyFont="1" applyFill="1" applyBorder="1" applyProtection="1">
      <alignment/>
      <protection locked="0"/>
    </xf>
    <xf numFmtId="0" fontId="0" fillId="0" borderId="15" xfId="59" applyFont="1" applyFill="1" applyBorder="1" applyProtection="1">
      <alignment/>
      <protection locked="0"/>
    </xf>
    <xf numFmtId="0" fontId="17" fillId="0" borderId="22" xfId="59" applyFont="1" applyFill="1" applyBorder="1" applyAlignment="1" applyProtection="1">
      <alignment horizontal="center" vertical="center"/>
      <protection/>
    </xf>
    <xf numFmtId="0" fontId="17" fillId="0" borderId="20" xfId="59" applyFont="1" applyFill="1" applyBorder="1" applyAlignment="1" applyProtection="1">
      <alignment horizontal="center" vertical="center"/>
      <protection/>
    </xf>
    <xf numFmtId="0" fontId="17" fillId="0" borderId="17" xfId="59" applyFont="1" applyFill="1" applyBorder="1" applyAlignment="1" applyProtection="1">
      <alignment horizontal="center" vertical="center"/>
      <protection/>
    </xf>
    <xf numFmtId="0" fontId="17" fillId="0" borderId="19" xfId="59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9" applyFont="1" applyFill="1" applyBorder="1" applyProtection="1">
      <alignment/>
      <protection locked="0"/>
    </xf>
    <xf numFmtId="0" fontId="17" fillId="0" borderId="11" xfId="59" applyFont="1" applyFill="1" applyBorder="1" applyProtection="1">
      <alignment/>
      <protection locked="0"/>
    </xf>
    <xf numFmtId="0" fontId="17" fillId="0" borderId="15" xfId="59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2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4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9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4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6" xfId="0" applyNumberFormat="1" applyFont="1" applyFill="1" applyBorder="1" applyAlignment="1" applyProtection="1">
      <alignment vertical="center" wrapText="1"/>
      <protection/>
    </xf>
    <xf numFmtId="0" fontId="17" fillId="0" borderId="11" xfId="60" applyFont="1" applyFill="1" applyBorder="1" applyAlignment="1" applyProtection="1">
      <alignment horizontal="left" vertical="center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indent="1"/>
      <protection/>
    </xf>
    <xf numFmtId="0" fontId="7" fillId="0" borderId="23" xfId="60" applyFont="1" applyFill="1" applyBorder="1" applyAlignment="1" applyProtection="1">
      <alignment horizontal="left" indent="1"/>
      <protection/>
    </xf>
    <xf numFmtId="164" fontId="17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166" fontId="17" fillId="0" borderId="47" xfId="40" applyNumberFormat="1" applyFont="1" applyFill="1" applyBorder="1" applyAlignment="1" applyProtection="1">
      <alignment/>
      <protection locked="0"/>
    </xf>
    <xf numFmtId="0" fontId="17" fillId="0" borderId="12" xfId="59" applyFont="1" applyFill="1" applyBorder="1" applyProtection="1">
      <alignment/>
      <protection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1" xfId="59" applyFont="1" applyFill="1" applyBorder="1" applyAlignment="1" applyProtection="1">
      <alignment horizontal="center" vertical="center" wrapText="1"/>
      <protection/>
    </xf>
    <xf numFmtId="0" fontId="6" fillId="0" borderId="61" xfId="59" applyFont="1" applyFill="1" applyBorder="1" applyAlignment="1" applyProtection="1">
      <alignment vertical="center" wrapText="1"/>
      <protection/>
    </xf>
    <xf numFmtId="164" fontId="6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9" applyFont="1" applyFill="1" applyBorder="1" applyAlignment="1" applyProtection="1">
      <alignment horizontal="right" vertical="center" wrapText="1" indent="1"/>
      <protection locked="0"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6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164" fontId="20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59" applyFont="1" applyFill="1" applyBorder="1" applyAlignment="1" applyProtection="1">
      <alignment horizontal="center" vertical="center" wrapText="1"/>
      <protection/>
    </xf>
    <xf numFmtId="0" fontId="15" fillId="0" borderId="25" xfId="59" applyFont="1" applyFill="1" applyBorder="1" applyAlignment="1" applyProtection="1">
      <alignment horizontal="center"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7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2" fillId="0" borderId="0" xfId="59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Fill="1" applyBorder="1" applyAlignment="1" applyProtection="1">
      <alignment horizontal="center" vertical="center" wrapText="1"/>
      <protection/>
    </xf>
    <xf numFmtId="49" fontId="17" fillId="0" borderId="17" xfId="59" applyNumberFormat="1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59" applyNumberFormat="1" applyFont="1" applyFill="1" applyBorder="1" applyAlignment="1" applyProtection="1">
      <alignment horizontal="center" vertical="center" wrapText="1"/>
      <protection/>
    </xf>
    <xf numFmtId="49" fontId="17" fillId="0" borderId="16" xfId="59" applyNumberFormat="1" applyFont="1" applyFill="1" applyBorder="1" applyAlignment="1" applyProtection="1">
      <alignment horizontal="center" vertical="center" wrapText="1"/>
      <protection/>
    </xf>
    <xf numFmtId="49" fontId="17" fillId="0" borderId="21" xfId="59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4" fontId="15" fillId="0" borderId="42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9" applyFont="1" applyFill="1" applyBorder="1" applyAlignment="1" applyProtection="1">
      <alignment horizontal="center" vertical="center" wrapText="1"/>
      <protection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9" applyFont="1" applyFill="1" applyBorder="1" applyAlignment="1">
      <alignment horizontal="center" vertical="center"/>
      <protection/>
    </xf>
    <xf numFmtId="0" fontId="4" fillId="0" borderId="0" xfId="59" applyFont="1" applyFill="1">
      <alignment/>
      <protection/>
    </xf>
    <xf numFmtId="0" fontId="15" fillId="0" borderId="22" xfId="59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172" fontId="3" fillId="0" borderId="15" xfId="59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44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9" applyFont="1" applyFill="1" applyBorder="1" applyAlignment="1" applyProtection="1">
      <alignment horizontal="left" vertical="center" wrapText="1" indent="7"/>
      <protection/>
    </xf>
    <xf numFmtId="164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59" applyNumberFormat="1" applyFont="1" applyFill="1" applyBorder="1" applyAlignment="1" applyProtection="1">
      <alignment horizontal="center" vertical="center" wrapText="1"/>
      <protection/>
    </xf>
    <xf numFmtId="164" fontId="15" fillId="0" borderId="66" xfId="59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42" xfId="0" applyNumberFormat="1" applyFont="1" applyBorder="1" applyAlignment="1" applyProtection="1">
      <alignment horizontal="right" vertical="center" wrapText="1" indent="1"/>
      <protection/>
    </xf>
    <xf numFmtId="164" fontId="21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6" xfId="59" applyFont="1" applyFill="1" applyBorder="1" applyAlignment="1" applyProtection="1">
      <alignment horizontal="center" vertical="center" wrapText="1"/>
      <protection/>
    </xf>
    <xf numFmtId="0" fontId="15" fillId="0" borderId="28" xfId="59" applyFont="1" applyFill="1" applyBorder="1" applyAlignment="1" applyProtection="1">
      <alignment vertical="center" wrapText="1"/>
      <protection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59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9" applyFont="1" applyFill="1" applyBorder="1" applyAlignment="1" applyProtection="1">
      <alignment horizontal="right" vertical="center" wrapText="1" indent="1"/>
      <protection/>
    </xf>
    <xf numFmtId="164" fontId="17" fillId="0" borderId="61" xfId="59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9" applyFont="1" applyFill="1" applyBorder="1" applyProtection="1">
      <alignment/>
      <protection/>
    </xf>
    <xf numFmtId="164" fontId="15" fillId="0" borderId="23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59" applyFont="1" applyFill="1" applyBorder="1" applyAlignment="1" applyProtection="1">
      <alignment horizontal="center" vertical="center"/>
      <protection/>
    </xf>
    <xf numFmtId="0" fontId="15" fillId="0" borderId="26" xfId="59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35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9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59" applyNumberFormat="1" applyFont="1" applyFill="1" applyBorder="1">
      <alignment/>
      <protection/>
    </xf>
    <xf numFmtId="166" fontId="30" fillId="0" borderId="26" xfId="59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1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0" xfId="0" applyNumberFormat="1" applyFont="1" applyFill="1" applyBorder="1" applyAlignment="1" applyProtection="1">
      <alignment vertical="center" wrapText="1"/>
      <protection locked="0"/>
    </xf>
    <xf numFmtId="49" fontId="2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56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39" xfId="0" applyNumberFormat="1" applyFont="1" applyFill="1" applyBorder="1" applyAlignment="1" applyProtection="1">
      <alignment vertical="center" wrapText="1"/>
      <protection locked="0"/>
    </xf>
    <xf numFmtId="164" fontId="29" fillId="33" borderId="55" xfId="0" applyNumberFormat="1" applyFont="1" applyFill="1" applyBorder="1" applyAlignment="1" applyProtection="1">
      <alignment horizontal="left" vertical="center" wrapText="1" indent="2"/>
      <protection/>
    </xf>
    <xf numFmtId="164" fontId="31" fillId="0" borderId="10" xfId="60" applyNumberFormat="1" applyFont="1" applyFill="1" applyBorder="1" applyAlignment="1" applyProtection="1">
      <alignment vertical="center"/>
      <protection locked="0"/>
    </xf>
    <xf numFmtId="164" fontId="31" fillId="0" borderId="11" xfId="60" applyNumberFormat="1" applyFont="1" applyFill="1" applyBorder="1" applyAlignment="1" applyProtection="1">
      <alignment vertical="center"/>
      <protection locked="0"/>
    </xf>
    <xf numFmtId="164" fontId="31" fillId="0" borderId="12" xfId="60" applyNumberFormat="1" applyFont="1" applyFill="1" applyBorder="1" applyAlignment="1" applyProtection="1">
      <alignment vertical="center"/>
      <protection locked="0"/>
    </xf>
    <xf numFmtId="164" fontId="32" fillId="0" borderId="23" xfId="60" applyNumberFormat="1" applyFont="1" applyFill="1" applyBorder="1" applyAlignment="1" applyProtection="1">
      <alignment vertical="center"/>
      <protection/>
    </xf>
    <xf numFmtId="164" fontId="32" fillId="0" borderId="23" xfId="60" applyNumberFormat="1" applyFont="1" applyFill="1" applyBorder="1" applyProtection="1">
      <alignment/>
      <protection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9" applyFont="1" applyFill="1" applyAlignment="1" applyProtection="1">
      <alignment vertical="center"/>
      <protection/>
    </xf>
    <xf numFmtId="164" fontId="17" fillId="0" borderId="30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0" fontId="3" fillId="0" borderId="22" xfId="59" applyFont="1" applyFill="1" applyBorder="1" applyAlignment="1" applyProtection="1">
      <alignment horizontal="center" vertical="center" wrapText="1"/>
      <protection/>
    </xf>
    <xf numFmtId="0" fontId="3" fillId="0" borderId="23" xfId="59" applyFont="1" applyFill="1" applyBorder="1" applyAlignment="1" applyProtection="1">
      <alignment horizontal="center" vertical="center" wrapText="1"/>
      <protection/>
    </xf>
    <xf numFmtId="0" fontId="3" fillId="0" borderId="26" xfId="59" applyFont="1" applyFill="1" applyBorder="1" applyAlignment="1" applyProtection="1">
      <alignment horizontal="center" vertical="center" wrapText="1"/>
      <protection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 wrapText="1"/>
      <protection/>
    </xf>
    <xf numFmtId="0" fontId="7" fillId="0" borderId="38" xfId="59" applyFont="1" applyFill="1" applyBorder="1" applyAlignment="1" applyProtection="1">
      <alignment horizontal="center" vertical="center" wrapText="1"/>
      <protection/>
    </xf>
    <xf numFmtId="49" fontId="17" fillId="0" borderId="19" xfId="59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59" applyFont="1" applyFill="1" applyBorder="1" applyAlignment="1" applyProtection="1">
      <alignment horizontal="left" vertical="center" wrapText="1" indent="1"/>
      <protection/>
    </xf>
    <xf numFmtId="164" fontId="17" fillId="0" borderId="42" xfId="59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59" applyFont="1" applyFill="1" applyProtection="1">
      <alignment/>
      <protection/>
    </xf>
    <xf numFmtId="0" fontId="9" fillId="0" borderId="0" xfId="0" applyFont="1" applyAlignment="1">
      <alignment/>
    </xf>
    <xf numFmtId="0" fontId="16" fillId="0" borderId="41" xfId="0" applyFont="1" applyFill="1" applyBorder="1" applyAlignment="1" applyProtection="1">
      <alignment horizontal="right" vertical="center"/>
      <protection locked="0"/>
    </xf>
    <xf numFmtId="0" fontId="16" fillId="0" borderId="41" xfId="0" applyFont="1" applyFill="1" applyBorder="1" applyAlignment="1" applyProtection="1">
      <alignment horizontal="right"/>
      <protection/>
    </xf>
    <xf numFmtId="0" fontId="16" fillId="0" borderId="41" xfId="0" applyFont="1" applyFill="1" applyBorder="1" applyAlignment="1" applyProtection="1">
      <alignment horizontal="right" vertical="center"/>
      <protection/>
    </xf>
    <xf numFmtId="164" fontId="16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Alignment="1" applyProtection="1">
      <alignment horizontal="right" vertical="center"/>
      <protection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4" borderId="0" xfId="0" applyFont="1" applyFill="1" applyAlignment="1">
      <alignment horizontal="center" vertical="center"/>
    </xf>
    <xf numFmtId="0" fontId="83" fillId="34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 locked="0"/>
    </xf>
    <xf numFmtId="0" fontId="7" fillId="0" borderId="65" xfId="0" applyFont="1" applyFill="1" applyBorder="1" applyAlignment="1" applyProtection="1">
      <alignment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right" vertical="center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8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59" applyFont="1" applyFill="1" applyProtection="1">
      <alignment/>
      <protection locked="0"/>
    </xf>
    <xf numFmtId="0" fontId="6" fillId="0" borderId="0" xfId="59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Font="1" applyFill="1" applyAlignment="1" applyProtection="1">
      <alignment horizontal="right" vertical="center" indent="1"/>
      <protection locked="0"/>
    </xf>
    <xf numFmtId="0" fontId="7" fillId="0" borderId="22" xfId="59" applyFont="1" applyFill="1" applyBorder="1" applyAlignment="1" applyProtection="1">
      <alignment horizontal="center" vertical="center" wrapText="1"/>
      <protection locked="0"/>
    </xf>
    <xf numFmtId="0" fontId="7" fillId="0" borderId="23" xfId="59" applyFont="1" applyFill="1" applyBorder="1" applyAlignment="1" applyProtection="1">
      <alignment horizontal="center" vertical="center" wrapText="1"/>
      <protection locked="0"/>
    </xf>
    <xf numFmtId="0" fontId="7" fillId="0" borderId="26" xfId="59" applyFont="1" applyFill="1" applyBorder="1" applyAlignment="1" applyProtection="1">
      <alignment horizontal="center" vertical="center" wrapText="1"/>
      <protection locked="0"/>
    </xf>
    <xf numFmtId="0" fontId="17" fillId="0" borderId="0" xfId="59" applyFont="1" applyFill="1" applyProtection="1">
      <alignment/>
      <protection locked="0"/>
    </xf>
    <xf numFmtId="164" fontId="85" fillId="0" borderId="0" xfId="59" applyNumberFormat="1" applyFont="1" applyFill="1" applyAlignment="1" applyProtection="1">
      <alignment horizontal="right" vertical="center" inden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0" applyFont="1" applyFill="1" applyAlignment="1" applyProtection="1">
      <alignment/>
      <protection locked="0"/>
    </xf>
    <xf numFmtId="0" fontId="10" fillId="0" borderId="0" xfId="59" applyFont="1" applyFill="1" applyAlignment="1" applyProtection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4" fontId="86" fillId="0" borderId="0" xfId="59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164" fontId="86" fillId="0" borderId="0" xfId="59" applyNumberFormat="1" applyFont="1" applyFill="1" applyProtection="1">
      <alignment/>
      <protection/>
    </xf>
    <xf numFmtId="0" fontId="9" fillId="0" borderId="0" xfId="59" applyFont="1" applyFill="1" applyAlignment="1" applyProtection="1">
      <alignment horizontal="right"/>
      <protection locked="0"/>
    </xf>
    <xf numFmtId="164" fontId="16" fillId="0" borderId="41" xfId="59" applyNumberFormat="1" applyFont="1" applyFill="1" applyBorder="1" applyAlignment="1" applyProtection="1">
      <alignment horizontal="left" vertical="center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" fillId="0" borderId="0" xfId="59" applyFont="1" applyFill="1" applyProtection="1">
      <alignment/>
      <protection locked="0"/>
    </xf>
    <xf numFmtId="164" fontId="4" fillId="0" borderId="0" xfId="59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  <xf numFmtId="0" fontId="15" fillId="0" borderId="43" xfId="59" applyFont="1" applyFill="1" applyBorder="1" applyAlignment="1" applyProtection="1">
      <alignment horizontal="center" vertical="center" wrapText="1"/>
      <protection locked="0"/>
    </xf>
    <xf numFmtId="164" fontId="84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right" vertical="center"/>
      <protection locked="0"/>
    </xf>
    <xf numFmtId="0" fontId="7" fillId="0" borderId="48" xfId="59" applyFont="1" applyFill="1" applyBorder="1" applyAlignment="1" applyProtection="1">
      <alignment horizontal="center" vertical="center" wrapText="1"/>
      <protection locked="0"/>
    </xf>
    <xf numFmtId="0" fontId="7" fillId="0" borderId="42" xfId="59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1" xfId="0" applyFill="1" applyBorder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13" fillId="0" borderId="11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164" fontId="21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 locked="0"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/>
      <protection locked="0"/>
    </xf>
    <xf numFmtId="164" fontId="16" fillId="0" borderId="41" xfId="59" applyNumberFormat="1" applyFont="1" applyFill="1" applyBorder="1" applyAlignment="1" applyProtection="1">
      <alignment horizontal="left" vertical="center"/>
      <protection locked="0"/>
    </xf>
    <xf numFmtId="164" fontId="16" fillId="0" borderId="41" xfId="59" applyNumberFormat="1" applyFont="1" applyFill="1" applyBorder="1" applyAlignment="1" applyProtection="1">
      <alignment horizontal="left"/>
      <protection/>
    </xf>
    <xf numFmtId="0" fontId="15" fillId="0" borderId="0" xfId="59" applyFont="1" applyFill="1" applyAlignment="1" applyProtection="1">
      <alignment horizontal="center"/>
      <protection/>
    </xf>
    <xf numFmtId="164" fontId="16" fillId="0" borderId="41" xfId="59" applyNumberFormat="1" applyFont="1" applyFill="1" applyBorder="1" applyAlignment="1" applyProtection="1">
      <alignment horizontal="left" vertical="center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8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3" xfId="59" applyFont="1" applyFill="1" applyBorder="1" applyAlignment="1">
      <alignment horizontal="center" vertical="center" wrapText="1"/>
      <protection/>
    </xf>
    <xf numFmtId="0" fontId="3" fillId="0" borderId="30" xfId="59" applyFont="1" applyFill="1" applyBorder="1" applyAlignment="1">
      <alignment horizontal="center" vertical="center" wrapText="1"/>
      <protection/>
    </xf>
    <xf numFmtId="0" fontId="3" fillId="0" borderId="20" xfId="59" applyFont="1" applyFill="1" applyBorder="1" applyAlignment="1">
      <alignment horizontal="center" vertical="center" wrapText="1"/>
      <protection/>
    </xf>
    <xf numFmtId="0" fontId="3" fillId="0" borderId="19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4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59" applyFont="1" applyFill="1" applyBorder="1" applyAlignment="1" applyProtection="1">
      <alignment horizontal="left"/>
      <protection/>
    </xf>
    <xf numFmtId="0" fontId="7" fillId="0" borderId="23" xfId="59" applyFont="1" applyFill="1" applyBorder="1" applyAlignment="1" applyProtection="1">
      <alignment horizontal="left"/>
      <protection/>
    </xf>
    <xf numFmtId="0" fontId="17" fillId="0" borderId="61" xfId="59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 locked="0"/>
    </xf>
    <xf numFmtId="164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59" applyFont="1" applyFill="1" applyAlignment="1" applyProtection="1">
      <alignment horizontal="center"/>
      <protection locked="0"/>
    </xf>
    <xf numFmtId="0" fontId="4" fillId="0" borderId="0" xfId="59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textRotation="180" wrapText="1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5" xfId="60" applyFont="1" applyFill="1" applyBorder="1" applyAlignment="1" applyProtection="1">
      <alignment horizontal="left" vertical="center" indent="1"/>
      <protection/>
    </xf>
    <xf numFmtId="0" fontId="16" fillId="0" borderId="50" xfId="60" applyFont="1" applyFill="1" applyBorder="1" applyAlignment="1" applyProtection="1">
      <alignment horizontal="left" vertical="center" indent="1"/>
      <protection/>
    </xf>
    <xf numFmtId="0" fontId="16" fillId="0" borderId="42" xfId="60" applyFont="1" applyFill="1" applyBorder="1" applyAlignment="1" applyProtection="1">
      <alignment horizontal="left" vertical="center" indent="1"/>
      <protection/>
    </xf>
    <xf numFmtId="0" fontId="6" fillId="0" borderId="0" xfId="60" applyFont="1" applyFill="1" applyAlignment="1" applyProtection="1">
      <alignment horizontal="center" wrapText="1"/>
      <protection/>
    </xf>
    <xf numFmtId="0" fontId="6" fillId="0" borderId="0" xfId="6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1" xfId="0" applyFont="1" applyBorder="1" applyAlignment="1">
      <alignment/>
    </xf>
    <xf numFmtId="0" fontId="4" fillId="0" borderId="0" xfId="59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4">
      <selection activeCell="C18" sqref="C1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5" t="s">
        <v>572</v>
      </c>
      <c r="B2" s="685"/>
      <c r="C2" s="685"/>
    </row>
    <row r="3" spans="1:3" ht="15">
      <c r="A3" s="573"/>
      <c r="B3" s="574"/>
      <c r="C3" s="573"/>
    </row>
    <row r="4" spans="1:3" ht="14.25">
      <c r="A4" s="575" t="s">
        <v>597</v>
      </c>
      <c r="B4" s="576" t="s">
        <v>596</v>
      </c>
      <c r="C4" s="575" t="s">
        <v>573</v>
      </c>
    </row>
    <row r="5" spans="1:3" ht="12.75">
      <c r="A5" s="577"/>
      <c r="B5" s="577"/>
      <c r="C5" s="577"/>
    </row>
    <row r="6" spans="1:3" ht="18.75">
      <c r="A6" s="686" t="s">
        <v>575</v>
      </c>
      <c r="B6" s="686"/>
      <c r="C6" s="686"/>
    </row>
    <row r="7" spans="1:3" ht="12.75">
      <c r="A7" s="577" t="s">
        <v>598</v>
      </c>
      <c r="B7" s="577" t="s">
        <v>599</v>
      </c>
      <c r="C7" s="64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77" t="s">
        <v>600</v>
      </c>
      <c r="B8" s="577" t="s">
        <v>601</v>
      </c>
      <c r="C8" s="64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77" t="s">
        <v>602</v>
      </c>
      <c r="B9" s="577" t="s">
        <v>603</v>
      </c>
      <c r="C9" s="64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77" t="s">
        <v>604</v>
      </c>
      <c r="B10" s="577" t="s">
        <v>606</v>
      </c>
      <c r="C10" s="64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77" t="s">
        <v>605</v>
      </c>
      <c r="B11" s="577" t="s">
        <v>607</v>
      </c>
      <c r="C11" s="64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77" t="s">
        <v>608</v>
      </c>
      <c r="B12" s="577" t="s">
        <v>609</v>
      </c>
      <c r="C12" s="64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77" t="s">
        <v>610</v>
      </c>
      <c r="B13" s="577" t="s">
        <v>611</v>
      </c>
      <c r="C13" s="64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77" t="s">
        <v>612</v>
      </c>
      <c r="B14" s="577" t="s">
        <v>613</v>
      </c>
      <c r="C14" s="64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77" t="s">
        <v>614</v>
      </c>
      <c r="B15" s="577" t="s">
        <v>615</v>
      </c>
      <c r="C15" s="642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77" t="s">
        <v>616</v>
      </c>
      <c r="B16" s="577" t="s">
        <v>617</v>
      </c>
      <c r="C16" s="64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77" t="s">
        <v>618</v>
      </c>
      <c r="B17" s="577" t="s">
        <v>619</v>
      </c>
      <c r="C17" s="64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77" t="s">
        <v>621</v>
      </c>
      <c r="B18" s="577" t="s">
        <v>620</v>
      </c>
      <c r="C18" s="64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77" t="s">
        <v>622</v>
      </c>
      <c r="B19" s="577" t="s">
        <v>623</v>
      </c>
      <c r="C19" s="64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77" t="s">
        <v>624</v>
      </c>
      <c r="B20" s="577" t="s">
        <v>625</v>
      </c>
      <c r="C20" s="64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77" t="s">
        <v>626</v>
      </c>
      <c r="B21" s="577" t="s">
        <v>627</v>
      </c>
      <c r="C21" s="64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85" t="s">
        <v>628</v>
      </c>
      <c r="B22" s="577" t="s">
        <v>629</v>
      </c>
      <c r="C22" s="64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86" t="s">
        <v>630</v>
      </c>
      <c r="B23" s="577" t="s">
        <v>631</v>
      </c>
      <c r="C23" s="64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77" t="s">
        <v>632</v>
      </c>
      <c r="B24" s="577" t="s">
        <v>633</v>
      </c>
      <c r="C24" s="64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77" t="s">
        <v>634</v>
      </c>
      <c r="B25" s="577" t="s">
        <v>635</v>
      </c>
      <c r="C25" s="64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77" t="s">
        <v>636</v>
      </c>
      <c r="B26" s="577" t="s">
        <v>637</v>
      </c>
      <c r="C26" s="642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77" t="s">
        <v>638</v>
      </c>
      <c r="B27" s="577" t="str">
        <f>CONCATENATE(ALAPADATOK!B13)</f>
        <v>Balatonszárszói József Attila Művelődési Ház</v>
      </c>
      <c r="C27" s="64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77" t="s">
        <v>639</v>
      </c>
      <c r="B28" s="577" t="str">
        <f>CONCATENATE(ALAPADATOK!B15)</f>
        <v>2 kvi név</v>
      </c>
      <c r="C28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77" t="s">
        <v>645</v>
      </c>
      <c r="B29" s="577" t="str">
        <f>CONCATENATE(ALAPADATOK!B17)</f>
        <v>3 kvi név  </v>
      </c>
      <c r="C29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77" t="s">
        <v>646</v>
      </c>
      <c r="B30" s="577" t="str">
        <f>CONCATENATE(ALAPADATOK!B19)</f>
        <v>4 kvi név</v>
      </c>
      <c r="C30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77" t="s">
        <v>647</v>
      </c>
      <c r="B31" s="577" t="str">
        <f>CONCATENATE(ALAPADATOK!B21)</f>
        <v>5 kvi név</v>
      </c>
      <c r="C31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77" t="s">
        <v>648</v>
      </c>
      <c r="B32" s="577" t="str">
        <f>CONCATENATE(ALAPADATOK!B23)</f>
        <v>6 kvi név</v>
      </c>
      <c r="C32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77" t="s">
        <v>649</v>
      </c>
      <c r="B33" s="577" t="str">
        <f>CONCATENATE(ALAPADATOK!B25)</f>
        <v>7 kvi név</v>
      </c>
      <c r="C33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77" t="s">
        <v>650</v>
      </c>
      <c r="B34" s="577" t="str">
        <f>CONCATENATE(ALAPADATOK!B27)</f>
        <v>8 kvi név</v>
      </c>
      <c r="C34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77" t="s">
        <v>651</v>
      </c>
      <c r="B35" s="577" t="str">
        <f>CONCATENATE(ALAPADATOK!B29)</f>
        <v>9 kvi név</v>
      </c>
      <c r="C35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77" t="s">
        <v>652</v>
      </c>
      <c r="B36" s="577" t="str">
        <f>CONCATENATE(ALAPADATOK!B31)</f>
        <v>10 kvi név</v>
      </c>
      <c r="C36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77" t="s">
        <v>653</v>
      </c>
      <c r="B37" s="577" t="s">
        <v>661</v>
      </c>
      <c r="C37" s="642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77" t="s">
        <v>654</v>
      </c>
      <c r="B38" s="577" t="s">
        <v>593</v>
      </c>
      <c r="C38" s="64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77" t="s">
        <v>655</v>
      </c>
      <c r="B39" s="643" t="s">
        <v>4</v>
      </c>
      <c r="C39" s="64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77" t="s">
        <v>656</v>
      </c>
      <c r="B40" s="577" t="s">
        <v>662</v>
      </c>
      <c r="C40" s="64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77" t="s">
        <v>657</v>
      </c>
      <c r="B41" s="577" t="s">
        <v>663</v>
      </c>
      <c r="C41" s="642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77" t="s">
        <v>658</v>
      </c>
      <c r="B42" s="577" t="s">
        <v>664</v>
      </c>
      <c r="C42" s="642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77" t="s">
        <v>659</v>
      </c>
      <c r="B43" s="577" t="s">
        <v>665</v>
      </c>
      <c r="C43" s="64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577" t="s">
        <v>660</v>
      </c>
      <c r="B44" s="577" t="s">
        <v>666</v>
      </c>
      <c r="C44" s="642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5" spans="1:3" ht="12.75">
      <c r="A45" s="577"/>
      <c r="B45" s="577"/>
      <c r="C45" s="642"/>
    </row>
    <row r="46" spans="1:3" ht="18.75">
      <c r="A46" s="686"/>
      <c r="B46" s="686"/>
      <c r="C46" s="686"/>
    </row>
    <row r="47" spans="1:3" ht="12.75">
      <c r="A47" s="577"/>
      <c r="B47" s="577"/>
      <c r="C47" s="577"/>
    </row>
    <row r="48" spans="1:3" ht="12.75">
      <c r="A48" s="577"/>
      <c r="B48" s="577"/>
      <c r="C48" s="577"/>
    </row>
    <row r="49" spans="1:3" ht="12.75">
      <c r="A49" s="577"/>
      <c r="B49" s="577"/>
      <c r="C49" s="577"/>
    </row>
    <row r="50" spans="1:3" ht="12.75">
      <c r="A50" s="577"/>
      <c r="B50" s="577"/>
      <c r="C50" s="577"/>
    </row>
    <row r="51" spans="1:3" ht="12.75">
      <c r="A51" s="577"/>
      <c r="B51" s="577"/>
      <c r="C51" s="577"/>
    </row>
    <row r="52" spans="1:3" ht="12.75">
      <c r="A52" s="577"/>
      <c r="B52" s="577"/>
      <c r="C52" s="577"/>
    </row>
    <row r="53" spans="1:3" ht="12.75">
      <c r="A53" s="577"/>
      <c r="B53" s="577"/>
      <c r="C53" s="577"/>
    </row>
    <row r="54" spans="1:3" ht="12.75">
      <c r="A54" s="577"/>
      <c r="B54" s="577"/>
      <c r="C54" s="577"/>
    </row>
    <row r="55" spans="1:3" ht="12.75">
      <c r="A55" s="577"/>
      <c r="B55" s="577"/>
      <c r="C55" s="577"/>
    </row>
    <row r="56" spans="1:3" ht="12.75">
      <c r="A56" s="577"/>
      <c r="B56" s="577"/>
      <c r="C56" s="577"/>
    </row>
    <row r="57" spans="1:3" ht="12.75">
      <c r="A57" s="577"/>
      <c r="B57" s="577"/>
      <c r="C57" s="577"/>
    </row>
    <row r="58" spans="1:3" ht="12.75">
      <c r="A58" s="577"/>
      <c r="B58" s="577"/>
      <c r="C58" s="577"/>
    </row>
    <row r="59" spans="1:3" ht="12.75">
      <c r="A59" s="577"/>
      <c r="B59" s="577"/>
      <c r="C59" s="577"/>
    </row>
    <row r="60" spans="1:3" ht="12.75">
      <c r="A60" s="577"/>
      <c r="B60" s="577"/>
      <c r="C60" s="577"/>
    </row>
    <row r="61" spans="1:3" ht="33.75" customHeight="1">
      <c r="A61" s="687"/>
      <c r="B61" s="688"/>
      <c r="C61" s="688"/>
    </row>
    <row r="62" spans="1:3" ht="12.75">
      <c r="A62" s="577"/>
      <c r="B62" s="577"/>
      <c r="C62" s="577"/>
    </row>
    <row r="63" spans="1:3" ht="12.75">
      <c r="A63" s="577"/>
      <c r="B63" s="577"/>
      <c r="C63" s="577"/>
    </row>
    <row r="64" spans="1:3" ht="12.75">
      <c r="A64" s="577"/>
      <c r="B64" s="577"/>
      <c r="C64" s="577"/>
    </row>
    <row r="65" spans="1:3" ht="12.75">
      <c r="A65" s="577"/>
      <c r="B65" s="577"/>
      <c r="C65" s="577"/>
    </row>
    <row r="66" spans="1:3" ht="12.75">
      <c r="A66" s="577"/>
      <c r="B66" s="577"/>
      <c r="C66" s="577"/>
    </row>
    <row r="67" spans="1:3" ht="12.75">
      <c r="A67" s="577"/>
      <c r="B67" s="577"/>
      <c r="C67" s="577"/>
    </row>
    <row r="68" spans="1:3" ht="12.75">
      <c r="A68" s="577"/>
      <c r="B68" s="577"/>
      <c r="C68" s="577"/>
    </row>
    <row r="69" spans="1:3" ht="12.75">
      <c r="A69" s="577"/>
      <c r="B69" s="577"/>
      <c r="C69" s="577"/>
    </row>
    <row r="70" spans="1:3" ht="12.75">
      <c r="A70" s="577"/>
      <c r="B70" s="577"/>
      <c r="C70" s="577"/>
    </row>
    <row r="71" spans="1:3" ht="12.75">
      <c r="A71" s="577"/>
      <c r="B71" s="577"/>
      <c r="C71" s="577"/>
    </row>
    <row r="72" spans="1:3" ht="12.75">
      <c r="A72" s="577"/>
      <c r="B72" s="577"/>
      <c r="C72" s="577"/>
    </row>
    <row r="73" spans="1:3" ht="12.75">
      <c r="A73" s="577"/>
      <c r="B73" s="577"/>
      <c r="C73" s="577"/>
    </row>
    <row r="74" spans="1:3" ht="12.75">
      <c r="A74" s="577"/>
      <c r="B74" s="577"/>
      <c r="C74" s="577"/>
    </row>
    <row r="75" spans="1:3" ht="12.75">
      <c r="A75" s="577"/>
      <c r="B75" s="577"/>
      <c r="C75" s="577"/>
    </row>
    <row r="76" spans="1:3" ht="12.75">
      <c r="A76" s="577"/>
      <c r="B76" s="577"/>
      <c r="C76" s="577"/>
    </row>
    <row r="77" spans="1:3" ht="12.75">
      <c r="A77" s="577"/>
      <c r="B77" s="577"/>
      <c r="C77" s="577"/>
    </row>
    <row r="78" spans="1:3" ht="12.75">
      <c r="A78" s="577"/>
      <c r="B78" s="577"/>
      <c r="C78" s="577"/>
    </row>
    <row r="79" spans="1:3" ht="12.75">
      <c r="A79" s="577"/>
      <c r="B79" s="577"/>
      <c r="C79" s="577"/>
    </row>
    <row r="81" spans="1:3" ht="18.75">
      <c r="A81" s="686"/>
      <c r="B81" s="686"/>
      <c r="C81" s="686"/>
    </row>
    <row r="103" spans="1:3" ht="18.75">
      <c r="A103" s="686"/>
      <c r="B103" s="686"/>
      <c r="C103" s="686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F30" sqref="F30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3" t="s">
        <v>142</v>
      </c>
      <c r="E1" s="126" t="s">
        <v>146</v>
      </c>
    </row>
    <row r="3" spans="1:5" ht="12.75">
      <c r="A3" s="132"/>
      <c r="B3" s="133"/>
      <c r="C3" s="132"/>
      <c r="D3" s="135"/>
      <c r="E3" s="133"/>
    </row>
    <row r="4" spans="1:5" ht="15.75">
      <c r="A4" s="83" t="str">
        <f>+KV_ÖSSZEFÜGGÉSEK!A5</f>
        <v>2020. évi előirányzat BEVÉTELEK</v>
      </c>
      <c r="B4" s="134"/>
      <c r="C4" s="142"/>
      <c r="D4" s="135"/>
      <c r="E4" s="133"/>
    </row>
    <row r="5" spans="1:5" ht="12.75">
      <c r="A5" s="132"/>
      <c r="B5" s="133"/>
      <c r="C5" s="132"/>
      <c r="D5" s="135"/>
      <c r="E5" s="133"/>
    </row>
    <row r="6" spans="1:5" ht="12.75">
      <c r="A6" s="132" t="s">
        <v>534</v>
      </c>
      <c r="B6" s="133">
        <f>+'KV_1.1.sz.mell.'!C67</f>
        <v>523313824</v>
      </c>
      <c r="C6" s="132" t="s">
        <v>477</v>
      </c>
      <c r="D6" s="135">
        <f>+'KV_2.1.sz.mell.'!C18+'KV_2.2.sz.mell.'!C17</f>
        <v>523313824</v>
      </c>
      <c r="E6" s="133">
        <f aca="true" t="shared" si="0" ref="E6:E15">+B6-D6</f>
        <v>0</v>
      </c>
    </row>
    <row r="7" spans="1:5" ht="12.75">
      <c r="A7" s="132" t="s">
        <v>535</v>
      </c>
      <c r="B7" s="133">
        <f>+'KV_1.1.sz.mell.'!C91</f>
        <v>180981295</v>
      </c>
      <c r="C7" s="132" t="s">
        <v>478</v>
      </c>
      <c r="D7" s="135">
        <f>+'KV_2.1.sz.mell.'!C29+'KV_2.2.sz.mell.'!C30</f>
        <v>180981295</v>
      </c>
      <c r="E7" s="133">
        <f t="shared" si="0"/>
        <v>0</v>
      </c>
    </row>
    <row r="8" spans="1:5" ht="12.75">
      <c r="A8" s="132" t="s">
        <v>536</v>
      </c>
      <c r="B8" s="133">
        <f>+'KV_1.1.sz.mell.'!C92</f>
        <v>704295119</v>
      </c>
      <c r="C8" s="132" t="s">
        <v>479</v>
      </c>
      <c r="D8" s="135">
        <f>+'KV_2.1.sz.mell.'!C30+'KV_2.2.sz.mell.'!C31</f>
        <v>704295119</v>
      </c>
      <c r="E8" s="133">
        <f t="shared" si="0"/>
        <v>0</v>
      </c>
    </row>
    <row r="9" spans="1:5" ht="12.75">
      <c r="A9" s="132"/>
      <c r="B9" s="133"/>
      <c r="C9" s="132"/>
      <c r="D9" s="135"/>
      <c r="E9" s="133"/>
    </row>
    <row r="10" spans="1:5" ht="12.75">
      <c r="A10" s="132"/>
      <c r="B10" s="133"/>
      <c r="C10" s="132"/>
      <c r="D10" s="135"/>
      <c r="E10" s="133"/>
    </row>
    <row r="11" spans="1:5" ht="15.75">
      <c r="A11" s="83" t="str">
        <f>+KV_ÖSSZEFÜGGÉSEK!A12</f>
        <v>2020. évi előirányzat KIADÁSOK</v>
      </c>
      <c r="B11" s="134"/>
      <c r="C11" s="142"/>
      <c r="D11" s="135"/>
      <c r="E11" s="133"/>
    </row>
    <row r="12" spans="1:5" ht="12.75">
      <c r="A12" s="132"/>
      <c r="B12" s="133"/>
      <c r="C12" s="132"/>
      <c r="D12" s="135"/>
      <c r="E12" s="133"/>
    </row>
    <row r="13" spans="1:5" ht="12.75">
      <c r="A13" s="132" t="s">
        <v>537</v>
      </c>
      <c r="B13" s="133">
        <f>+'KV_1.1.sz.mell.'!C133</f>
        <v>695147443</v>
      </c>
      <c r="C13" s="132" t="s">
        <v>480</v>
      </c>
      <c r="D13" s="135">
        <f>+'KV_2.1.sz.mell.'!E18+'KV_2.2.sz.mell.'!E17</f>
        <v>695147443</v>
      </c>
      <c r="E13" s="133">
        <f t="shared" si="0"/>
        <v>0</v>
      </c>
    </row>
    <row r="14" spans="1:5" ht="12.75">
      <c r="A14" s="132" t="s">
        <v>538</v>
      </c>
      <c r="B14" s="133">
        <f>+'KV_1.1.sz.mell.'!C158</f>
        <v>9147676</v>
      </c>
      <c r="C14" s="132" t="s">
        <v>481</v>
      </c>
      <c r="D14" s="135">
        <f>+'KV_2.1.sz.mell.'!E29+'KV_2.2.sz.mell.'!E30</f>
        <v>9147676</v>
      </c>
      <c r="E14" s="133">
        <f t="shared" si="0"/>
        <v>0</v>
      </c>
    </row>
    <row r="15" spans="1:5" ht="12.75">
      <c r="A15" s="132" t="s">
        <v>539</v>
      </c>
      <c r="B15" s="133">
        <f>+'KV_1.1.sz.mell.'!C159</f>
        <v>704295119</v>
      </c>
      <c r="C15" s="132" t="s">
        <v>482</v>
      </c>
      <c r="D15" s="135">
        <f>+'KV_2.1.sz.mell.'!E30+'KV_2.2.sz.mell.'!E31</f>
        <v>704295119</v>
      </c>
      <c r="E15" s="133">
        <f t="shared" si="0"/>
        <v>0</v>
      </c>
    </row>
    <row r="16" spans="1:5" ht="12.75">
      <c r="A16" s="124"/>
      <c r="B16" s="124"/>
      <c r="C16" s="132"/>
      <c r="D16" s="135"/>
      <c r="E16" s="125"/>
    </row>
    <row r="17" spans="1:5" ht="12.75">
      <c r="A17" s="124"/>
      <c r="B17" s="124"/>
      <c r="C17" s="124"/>
      <c r="D17" s="124"/>
      <c r="E17" s="124"/>
    </row>
    <row r="18" spans="1:5" ht="12.75">
      <c r="A18" s="124"/>
      <c r="B18" s="124"/>
      <c r="C18" s="124"/>
      <c r="D18" s="124"/>
      <c r="E18" s="124"/>
    </row>
    <row r="19" spans="1:5" ht="12.75">
      <c r="A19" s="124"/>
      <c r="B19" s="124"/>
      <c r="C19" s="124"/>
      <c r="D19" s="124"/>
      <c r="E19" s="124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view="pageBreakPreview" zoomScale="60" zoomScaleNormal="120" workbookViewId="0" topLeftCell="A1">
      <selection activeCell="K23" sqref="K23"/>
    </sheetView>
  </sheetViews>
  <sheetFormatPr defaultColWidth="9.00390625" defaultRowHeight="12.75"/>
  <cols>
    <col min="1" max="1" width="5.625" style="145" customWidth="1"/>
    <col min="2" max="2" width="35.625" style="145" customWidth="1"/>
    <col min="3" max="6" width="14.00390625" style="145" customWidth="1"/>
    <col min="7" max="16384" width="9.375" style="145" customWidth="1"/>
  </cols>
  <sheetData>
    <row r="1" spans="1:6" ht="15">
      <c r="A1" s="658"/>
      <c r="B1" s="658"/>
      <c r="C1" s="658"/>
      <c r="D1" s="658"/>
      <c r="E1" s="658"/>
      <c r="F1" s="658"/>
    </row>
    <row r="2" spans="1:6" ht="15">
      <c r="A2" s="658"/>
      <c r="B2" s="695" t="str">
        <f>CONCATENATE("3. melléklet ",ALAPADATOK!A7," ",ALAPADATOK!B7," ",ALAPADATOK!C7," ",ALAPADATOK!D7," ",ALAPADATOK!E7," ",ALAPADATOK!F7," ",ALAPADATOK!G7," ",ALAPADATOK!H7)</f>
        <v>3. melléklet a 1 / 2020 ( II.12. ) önkormányzati rendelethez</v>
      </c>
      <c r="C2" s="695"/>
      <c r="D2" s="695"/>
      <c r="E2" s="695"/>
      <c r="F2" s="695"/>
    </row>
    <row r="3" spans="1:6" ht="15">
      <c r="A3" s="658"/>
      <c r="B3" s="658"/>
      <c r="C3" s="658"/>
      <c r="D3" s="658"/>
      <c r="E3" s="658"/>
      <c r="F3" s="658"/>
    </row>
    <row r="4" spans="1:6" ht="33" customHeight="1">
      <c r="A4" s="709" t="s">
        <v>679</v>
      </c>
      <c r="B4" s="709"/>
      <c r="C4" s="709"/>
      <c r="D4" s="709"/>
      <c r="E4" s="709"/>
      <c r="F4" s="709"/>
    </row>
    <row r="5" spans="1:7" ht="15.75" customHeight="1" thickBot="1">
      <c r="A5" s="659"/>
      <c r="B5" s="659"/>
      <c r="C5" s="710"/>
      <c r="D5" s="710"/>
      <c r="E5" s="717" t="str">
        <f>'KV_2.2.sz.mell.'!E2</f>
        <v>Forintban!</v>
      </c>
      <c r="F5" s="717"/>
      <c r="G5" s="151"/>
    </row>
    <row r="6" spans="1:6" ht="63" customHeight="1">
      <c r="A6" s="713" t="s">
        <v>15</v>
      </c>
      <c r="B6" s="715" t="s">
        <v>188</v>
      </c>
      <c r="C6" s="715" t="s">
        <v>241</v>
      </c>
      <c r="D6" s="715"/>
      <c r="E6" s="715"/>
      <c r="F6" s="711" t="s">
        <v>492</v>
      </c>
    </row>
    <row r="7" spans="1:6" ht="15.75" thickBot="1">
      <c r="A7" s="714"/>
      <c r="B7" s="716"/>
      <c r="C7" s="468">
        <f>+LEFT(KV_ÖSSZEFÜGGÉSEK!A5,4)+1</f>
        <v>2021</v>
      </c>
      <c r="D7" s="468">
        <f>+C7+1</f>
        <v>2022</v>
      </c>
      <c r="E7" s="468">
        <f>+D7+1</f>
        <v>2023</v>
      </c>
      <c r="F7" s="712"/>
    </row>
    <row r="8" spans="1:6" ht="15.75" thickBot="1">
      <c r="A8" s="148"/>
      <c r="B8" s="149" t="s">
        <v>483</v>
      </c>
      <c r="C8" s="149" t="s">
        <v>484</v>
      </c>
      <c r="D8" s="149" t="s">
        <v>485</v>
      </c>
      <c r="E8" s="149" t="s">
        <v>487</v>
      </c>
      <c r="F8" s="150" t="s">
        <v>486</v>
      </c>
    </row>
    <row r="9" spans="1:6" ht="15">
      <c r="A9" s="147" t="s">
        <v>17</v>
      </c>
      <c r="B9" s="164"/>
      <c r="C9" s="508"/>
      <c r="D9" s="508"/>
      <c r="E9" s="508"/>
      <c r="F9" s="509">
        <f>SUM(C9:E9)</f>
        <v>0</v>
      </c>
    </row>
    <row r="10" spans="1:6" ht="15">
      <c r="A10" s="146" t="s">
        <v>18</v>
      </c>
      <c r="B10" s="165"/>
      <c r="C10" s="510"/>
      <c r="D10" s="510"/>
      <c r="E10" s="510"/>
      <c r="F10" s="511">
        <f>SUM(C10:E10)</f>
        <v>0</v>
      </c>
    </row>
    <row r="11" spans="1:6" ht="15">
      <c r="A11" s="146" t="s">
        <v>19</v>
      </c>
      <c r="B11" s="165"/>
      <c r="C11" s="510"/>
      <c r="D11" s="510"/>
      <c r="E11" s="510"/>
      <c r="F11" s="511">
        <f>SUM(C11:E11)</f>
        <v>0</v>
      </c>
    </row>
    <row r="12" spans="1:6" ht="15">
      <c r="A12" s="146" t="s">
        <v>20</v>
      </c>
      <c r="B12" s="165"/>
      <c r="C12" s="510"/>
      <c r="D12" s="510"/>
      <c r="E12" s="510"/>
      <c r="F12" s="511">
        <f>SUM(C12:E12)</f>
        <v>0</v>
      </c>
    </row>
    <row r="13" spans="1:6" ht="15.75" thickBot="1">
      <c r="A13" s="152" t="s">
        <v>21</v>
      </c>
      <c r="B13" s="166"/>
      <c r="C13" s="512"/>
      <c r="D13" s="512"/>
      <c r="E13" s="512"/>
      <c r="F13" s="511">
        <f>SUM(C13:E13)</f>
        <v>0</v>
      </c>
    </row>
    <row r="14" spans="1:6" s="455" customFormat="1" ht="15" thickBot="1">
      <c r="A14" s="454" t="s">
        <v>22</v>
      </c>
      <c r="B14" s="153" t="s">
        <v>189</v>
      </c>
      <c r="C14" s="513">
        <f>SUM(C9:C13)</f>
        <v>0</v>
      </c>
      <c r="D14" s="513">
        <f>SUM(D9:D13)</f>
        <v>0</v>
      </c>
      <c r="E14" s="513">
        <f>SUM(E9:E13)</f>
        <v>0</v>
      </c>
      <c r="F14" s="514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I20" sqref="I20"/>
    </sheetView>
  </sheetViews>
  <sheetFormatPr defaultColWidth="9.00390625" defaultRowHeight="12.75"/>
  <cols>
    <col min="1" max="1" width="5.625" style="145" customWidth="1"/>
    <col min="2" max="2" width="68.625" style="145" customWidth="1"/>
    <col min="3" max="3" width="19.50390625" style="145" customWidth="1"/>
    <col min="4" max="16384" width="9.375" style="145" customWidth="1"/>
  </cols>
  <sheetData>
    <row r="1" spans="1:3" ht="15">
      <c r="A1" s="658"/>
      <c r="B1" s="658"/>
      <c r="C1" s="658"/>
    </row>
    <row r="2" spans="1:3" ht="15">
      <c r="A2" s="658"/>
      <c r="B2" s="695" t="str">
        <f>CONCATENATE("4. melléklet ",ALAPADATOK!A7," ",ALAPADATOK!B7," ",ALAPADATOK!C7," ",ALAPADATOK!D7," ",ALAPADATOK!E7," ",ALAPADATOK!F7," ",ALAPADATOK!G7," ",ALAPADATOK!H7)</f>
        <v>4. melléklet a 1 / 2020 ( II.12. ) önkormányzati rendelethez</v>
      </c>
      <c r="C2" s="695"/>
    </row>
    <row r="3" spans="1:3" ht="15">
      <c r="A3" s="658"/>
      <c r="B3" s="658"/>
      <c r="C3" s="658"/>
    </row>
    <row r="4" spans="1:3" ht="33" customHeight="1">
      <c r="A4" s="718" t="s">
        <v>680</v>
      </c>
      <c r="B4" s="718"/>
      <c r="C4" s="718"/>
    </row>
    <row r="5" spans="1:4" ht="15.75" customHeight="1" thickBot="1">
      <c r="A5" s="659"/>
      <c r="B5" s="659"/>
      <c r="C5" s="660" t="str">
        <f>'KV_2.2.sz.mell.'!E2</f>
        <v>Forintban!</v>
      </c>
      <c r="D5" s="151"/>
    </row>
    <row r="6" spans="1:3" ht="26.25" customHeight="1" thickBot="1">
      <c r="A6" s="661" t="s">
        <v>15</v>
      </c>
      <c r="B6" s="662" t="s">
        <v>187</v>
      </c>
      <c r="C6" s="663" t="str">
        <f>+'KV_1.1.sz.mell.'!C8</f>
        <v>2020.évi előirányzat</v>
      </c>
    </row>
    <row r="7" spans="1:3" ht="15.75" thickBot="1">
      <c r="A7" s="167"/>
      <c r="B7" s="503" t="s">
        <v>483</v>
      </c>
      <c r="C7" s="504" t="s">
        <v>484</v>
      </c>
    </row>
    <row r="8" spans="1:3" ht="15">
      <c r="A8" s="168" t="s">
        <v>17</v>
      </c>
      <c r="B8" s="347" t="s">
        <v>493</v>
      </c>
      <c r="C8" s="344"/>
    </row>
    <row r="9" spans="1:3" ht="24.75">
      <c r="A9" s="169" t="s">
        <v>18</v>
      </c>
      <c r="B9" s="372" t="s">
        <v>238</v>
      </c>
      <c r="C9" s="345"/>
    </row>
    <row r="10" spans="1:3" ht="15">
      <c r="A10" s="169" t="s">
        <v>19</v>
      </c>
      <c r="B10" s="373" t="s">
        <v>494</v>
      </c>
      <c r="C10" s="345"/>
    </row>
    <row r="11" spans="1:3" ht="24.75">
      <c r="A11" s="169" t="s">
        <v>20</v>
      </c>
      <c r="B11" s="373" t="s">
        <v>240</v>
      </c>
      <c r="C11" s="345"/>
    </row>
    <row r="12" spans="1:3" ht="15">
      <c r="A12" s="170" t="s">
        <v>21</v>
      </c>
      <c r="B12" s="373" t="s">
        <v>239</v>
      </c>
      <c r="C12" s="346"/>
    </row>
    <row r="13" spans="1:3" ht="15.75" thickBot="1">
      <c r="A13" s="169" t="s">
        <v>22</v>
      </c>
      <c r="B13" s="374" t="s">
        <v>495</v>
      </c>
      <c r="C13" s="345"/>
    </row>
    <row r="14" spans="1:3" ht="15.75" thickBot="1">
      <c r="A14" s="719" t="s">
        <v>190</v>
      </c>
      <c r="B14" s="720"/>
      <c r="C14" s="171">
        <f>SUM(C8:C13)</f>
        <v>0</v>
      </c>
    </row>
    <row r="15" spans="1:3" ht="23.25" customHeight="1">
      <c r="A15" s="721" t="s">
        <v>217</v>
      </c>
      <c r="B15" s="721"/>
      <c r="C15" s="721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00390625" defaultRowHeight="12.75"/>
  <cols>
    <col min="1" max="1" width="5.625" style="145" customWidth="1"/>
    <col min="2" max="2" width="66.875" style="145" customWidth="1"/>
    <col min="3" max="3" width="27.00390625" style="145" customWidth="1"/>
    <col min="4" max="16384" width="9.375" style="145" customWidth="1"/>
  </cols>
  <sheetData>
    <row r="1" spans="1:3" ht="15">
      <c r="A1" s="658"/>
      <c r="B1" s="658"/>
      <c r="C1" s="658"/>
    </row>
    <row r="2" spans="1:3" ht="15">
      <c r="A2" s="658"/>
      <c r="B2" s="695" t="str">
        <f>CONCATENATE("5. melléklet ",ALAPADATOK!A7," ",ALAPADATOK!B7," ",ALAPADATOK!C7," ",ALAPADATOK!D7," ",ALAPADATOK!E7," ",ALAPADATOK!F7," ",ALAPADATOK!G7," ",ALAPADATOK!H7)</f>
        <v>5. melléklet a 1 / 2020 ( II.12. ) önkormányzati rendelethez</v>
      </c>
      <c r="C2" s="695"/>
    </row>
    <row r="3" spans="1:3" ht="15">
      <c r="A3" s="658"/>
      <c r="B3" s="658"/>
      <c r="C3" s="658"/>
    </row>
    <row r="4" spans="1:3" ht="33" customHeight="1">
      <c r="A4" s="718" t="s">
        <v>710</v>
      </c>
      <c r="B4" s="718"/>
      <c r="C4" s="718"/>
    </row>
    <row r="5" spans="1:4" ht="15.75" customHeight="1" thickBot="1">
      <c r="A5" s="659"/>
      <c r="B5" s="659"/>
      <c r="C5" s="660" t="str">
        <f>'KV_4.sz.mell.'!C5</f>
        <v>Forintban!</v>
      </c>
      <c r="D5" s="151"/>
    </row>
    <row r="6" spans="1:3" ht="26.25" customHeight="1" thickBot="1">
      <c r="A6" s="661" t="s">
        <v>15</v>
      </c>
      <c r="B6" s="662" t="s">
        <v>191</v>
      </c>
      <c r="C6" s="663" t="s">
        <v>216</v>
      </c>
    </row>
    <row r="7" spans="1:3" ht="15.75" thickBot="1">
      <c r="A7" s="167"/>
      <c r="B7" s="503" t="s">
        <v>483</v>
      </c>
      <c r="C7" s="504" t="s">
        <v>484</v>
      </c>
    </row>
    <row r="8" spans="1:3" ht="15">
      <c r="A8" s="168" t="s">
        <v>17</v>
      </c>
      <c r="B8" s="175"/>
      <c r="C8" s="172"/>
    </row>
    <row r="9" spans="1:3" ht="15">
      <c r="A9" s="169" t="s">
        <v>18</v>
      </c>
      <c r="B9" s="176"/>
      <c r="C9" s="173"/>
    </row>
    <row r="10" spans="1:3" ht="15.75" thickBot="1">
      <c r="A10" s="170" t="s">
        <v>19</v>
      </c>
      <c r="B10" s="177"/>
      <c r="C10" s="174"/>
    </row>
    <row r="11" spans="1:3" s="455" customFormat="1" ht="17.25" customHeight="1" thickBot="1">
      <c r="A11" s="456" t="s">
        <v>20</v>
      </c>
      <c r="B11" s="127" t="s">
        <v>192</v>
      </c>
      <c r="C11" s="171">
        <f>SUM(C8:C10)</f>
        <v>0</v>
      </c>
    </row>
    <row r="15" ht="15.75">
      <c r="B15" s="121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7">
      <selection activeCell="A10" sqref="A10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50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29"/>
      <c r="B1" s="616"/>
      <c r="C1" s="616"/>
      <c r="D1" s="616"/>
      <c r="E1" s="616"/>
      <c r="F1" s="616"/>
    </row>
    <row r="2" spans="1:6" ht="18" customHeight="1">
      <c r="A2" s="629"/>
      <c r="B2" s="723" t="str">
        <f>CONCATENATE("6. melléklet ",ALAPADATOK!A7," ",ALAPADATOK!B7," ",ALAPADATOK!C7," ",ALAPADATOK!D7," ",ALAPADATOK!E7," ",ALAPADATOK!F7," ",ALAPADATOK!G7," ",ALAPADATOK!H7)</f>
        <v>6. melléklet a 1 / 2020 ( II.12. ) önkormányzati rendelethez</v>
      </c>
      <c r="C2" s="724"/>
      <c r="D2" s="724"/>
      <c r="E2" s="724"/>
      <c r="F2" s="724"/>
    </row>
    <row r="3" spans="1:6" ht="12.75">
      <c r="A3" s="629"/>
      <c r="B3" s="616"/>
      <c r="C3" s="616"/>
      <c r="D3" s="616"/>
      <c r="E3" s="616"/>
      <c r="F3" s="616"/>
    </row>
    <row r="4" spans="1:6" ht="25.5" customHeight="1">
      <c r="A4" s="722" t="s">
        <v>0</v>
      </c>
      <c r="B4" s="722"/>
      <c r="C4" s="722"/>
      <c r="D4" s="722"/>
      <c r="E4" s="722"/>
      <c r="F4" s="722"/>
    </row>
    <row r="5" spans="1:6" ht="22.5" customHeight="1" thickBot="1">
      <c r="A5" s="629"/>
      <c r="B5" s="616"/>
      <c r="C5" s="616"/>
      <c r="D5" s="616"/>
      <c r="E5" s="616"/>
      <c r="F5" s="630" t="str">
        <f>'KV_5.sz.mell.'!C5</f>
        <v>Forintban!</v>
      </c>
    </row>
    <row r="6" spans="1:6" s="40" customFormat="1" ht="44.25" customHeight="1" thickBot="1">
      <c r="A6" s="631" t="s">
        <v>62</v>
      </c>
      <c r="B6" s="632" t="s">
        <v>63</v>
      </c>
      <c r="C6" s="632" t="s">
        <v>64</v>
      </c>
      <c r="D6" s="632" t="str">
        <f>+CONCATENATE("Felhasználás   ",LEFT(KV_ÖSSZEFÜGGÉSEK!A5,4)-1,". XII. 31-ig")</f>
        <v>Felhasználás   2019. XII. 31-ig</v>
      </c>
      <c r="E6" s="632" t="str">
        <f>+'KV_1.1.sz.mell.'!C8</f>
        <v>2020.évi előirányzat</v>
      </c>
      <c r="F6" s="633" t="str">
        <f>+CONCATENATE(LEFT(KV_ÖSSZEFÜGGÉSEK!A5,4),". utáni szükséglet")</f>
        <v>2020. utáni szükséglet</v>
      </c>
    </row>
    <row r="7" spans="1:6" s="50" customFormat="1" ht="12" customHeight="1" thickBot="1">
      <c r="A7" s="48" t="s">
        <v>483</v>
      </c>
      <c r="B7" s="49" t="s">
        <v>484</v>
      </c>
      <c r="C7" s="49" t="s">
        <v>485</v>
      </c>
      <c r="D7" s="49" t="s">
        <v>487</v>
      </c>
      <c r="E7" s="49" t="s">
        <v>486</v>
      </c>
      <c r="F7" s="506" t="s">
        <v>552</v>
      </c>
    </row>
    <row r="8" spans="1:6" ht="15.75" customHeight="1">
      <c r="A8" s="457" t="s">
        <v>711</v>
      </c>
      <c r="B8" s="25">
        <v>4949817</v>
      </c>
      <c r="C8" s="459" t="s">
        <v>712</v>
      </c>
      <c r="D8" s="25"/>
      <c r="E8" s="25">
        <v>4949817</v>
      </c>
      <c r="F8" s="51">
        <f aca="true" t="shared" si="0" ref="F8:F23">B8-D8-E8</f>
        <v>0</v>
      </c>
    </row>
    <row r="9" spans="1:6" ht="15.75" customHeight="1">
      <c r="A9" s="457" t="s">
        <v>683</v>
      </c>
      <c r="B9" s="25">
        <v>100000000</v>
      </c>
      <c r="C9" s="459" t="s">
        <v>681</v>
      </c>
      <c r="D9" s="25">
        <v>61813678</v>
      </c>
      <c r="E9" s="25">
        <v>38186322</v>
      </c>
      <c r="F9" s="51">
        <f t="shared" si="0"/>
        <v>0</v>
      </c>
    </row>
    <row r="10" spans="1:6" ht="15.75" customHeight="1">
      <c r="A10" s="457"/>
      <c r="B10" s="25"/>
      <c r="C10" s="459"/>
      <c r="D10" s="25"/>
      <c r="E10" s="25"/>
      <c r="F10" s="51">
        <f t="shared" si="0"/>
        <v>0</v>
      </c>
    </row>
    <row r="11" spans="1:6" ht="15.75" customHeight="1">
      <c r="A11" s="458"/>
      <c r="B11" s="25"/>
      <c r="C11" s="459"/>
      <c r="D11" s="25"/>
      <c r="E11" s="25"/>
      <c r="F11" s="51">
        <f t="shared" si="0"/>
        <v>0</v>
      </c>
    </row>
    <row r="12" spans="1:6" ht="15.75" customHeight="1">
      <c r="A12" s="457"/>
      <c r="B12" s="25"/>
      <c r="C12" s="459"/>
      <c r="D12" s="25"/>
      <c r="E12" s="25"/>
      <c r="F12" s="51">
        <f t="shared" si="0"/>
        <v>0</v>
      </c>
    </row>
    <row r="13" spans="1:6" ht="15.75" customHeight="1">
      <c r="A13" s="458"/>
      <c r="B13" s="25"/>
      <c r="C13" s="459"/>
      <c r="D13" s="25"/>
      <c r="E13" s="25"/>
      <c r="F13" s="51">
        <f t="shared" si="0"/>
        <v>0</v>
      </c>
    </row>
    <row r="14" spans="1:6" ht="15.75" customHeight="1">
      <c r="A14" s="457"/>
      <c r="B14" s="25"/>
      <c r="C14" s="459"/>
      <c r="D14" s="25"/>
      <c r="E14" s="25"/>
      <c r="F14" s="51">
        <f t="shared" si="0"/>
        <v>0</v>
      </c>
    </row>
    <row r="15" spans="1:6" ht="15.75" customHeight="1">
      <c r="A15" s="457"/>
      <c r="B15" s="25"/>
      <c r="C15" s="459"/>
      <c r="D15" s="25"/>
      <c r="E15" s="25"/>
      <c r="F15" s="51">
        <f t="shared" si="0"/>
        <v>0</v>
      </c>
    </row>
    <row r="16" spans="1:6" ht="15.75" customHeight="1">
      <c r="A16" s="457"/>
      <c r="B16" s="25"/>
      <c r="C16" s="459"/>
      <c r="D16" s="25"/>
      <c r="E16" s="25"/>
      <c r="F16" s="51">
        <f t="shared" si="0"/>
        <v>0</v>
      </c>
    </row>
    <row r="17" spans="1:6" ht="15.75" customHeight="1">
      <c r="A17" s="457"/>
      <c r="B17" s="25"/>
      <c r="C17" s="459"/>
      <c r="D17" s="25"/>
      <c r="E17" s="25"/>
      <c r="F17" s="51">
        <f t="shared" si="0"/>
        <v>0</v>
      </c>
    </row>
    <row r="18" spans="1:6" ht="15.75" customHeight="1">
      <c r="A18" s="457"/>
      <c r="B18" s="25"/>
      <c r="C18" s="459"/>
      <c r="D18" s="25"/>
      <c r="E18" s="25"/>
      <c r="F18" s="51">
        <f t="shared" si="0"/>
        <v>0</v>
      </c>
    </row>
    <row r="19" spans="1:6" ht="15.75" customHeight="1">
      <c r="A19" s="457"/>
      <c r="B19" s="25"/>
      <c r="C19" s="459"/>
      <c r="D19" s="25"/>
      <c r="E19" s="25"/>
      <c r="F19" s="51">
        <f t="shared" si="0"/>
        <v>0</v>
      </c>
    </row>
    <row r="20" spans="1:6" ht="15.75" customHeight="1">
      <c r="A20" s="457"/>
      <c r="B20" s="25"/>
      <c r="C20" s="459"/>
      <c r="D20" s="25"/>
      <c r="E20" s="25"/>
      <c r="F20" s="51">
        <f t="shared" si="0"/>
        <v>0</v>
      </c>
    </row>
    <row r="21" spans="1:6" ht="15.75" customHeight="1">
      <c r="A21" s="457"/>
      <c r="B21" s="25"/>
      <c r="C21" s="459"/>
      <c r="D21" s="25"/>
      <c r="E21" s="25"/>
      <c r="F21" s="51">
        <f t="shared" si="0"/>
        <v>0</v>
      </c>
    </row>
    <row r="22" spans="1:6" ht="15.75" customHeight="1">
      <c r="A22" s="457"/>
      <c r="B22" s="25"/>
      <c r="C22" s="459"/>
      <c r="D22" s="25"/>
      <c r="E22" s="25"/>
      <c r="F22" s="51">
        <f t="shared" si="0"/>
        <v>0</v>
      </c>
    </row>
    <row r="23" spans="1:6" ht="15.75" customHeight="1" thickBot="1">
      <c r="A23" s="52"/>
      <c r="B23" s="26"/>
      <c r="C23" s="460"/>
      <c r="D23" s="26"/>
      <c r="E23" s="26"/>
      <c r="F23" s="53">
        <f t="shared" si="0"/>
        <v>0</v>
      </c>
    </row>
    <row r="24" spans="1:6" s="56" customFormat="1" ht="18" customHeight="1" thickBot="1">
      <c r="A24" s="183" t="s">
        <v>61</v>
      </c>
      <c r="B24" s="54">
        <f>SUM(B8:B23)</f>
        <v>104949817</v>
      </c>
      <c r="C24" s="115"/>
      <c r="D24" s="54">
        <f>SUM(D8:D23)</f>
        <v>61813678</v>
      </c>
      <c r="E24" s="54">
        <f>SUM(E8:E23)</f>
        <v>43136139</v>
      </c>
      <c r="F24" s="55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5">
      <selection activeCell="E11" sqref="E11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12.75">
      <c r="A1" s="629"/>
      <c r="B1" s="616"/>
      <c r="C1" s="616"/>
      <c r="D1" s="616"/>
      <c r="E1" s="616"/>
      <c r="F1" s="616"/>
    </row>
    <row r="2" spans="1:6" ht="21" customHeight="1">
      <c r="A2" s="629"/>
      <c r="B2" s="723" t="str">
        <f>CONCATENATE("7. melléklet ",ALAPADATOK!A7," ",ALAPADATOK!B7," ",ALAPADATOK!C7," ",ALAPADATOK!D7," ",ALAPADATOK!E7," ",ALAPADATOK!F7," ",ALAPADATOK!G7," ",ALAPADATOK!H7)</f>
        <v>7. melléklet a 1 / 2020 ( II.12. ) önkormányzati rendelethez</v>
      </c>
      <c r="C2" s="723"/>
      <c r="D2" s="723"/>
      <c r="E2" s="723"/>
      <c r="F2" s="723"/>
    </row>
    <row r="3" spans="1:6" ht="12.75">
      <c r="A3" s="629"/>
      <c r="B3" s="616"/>
      <c r="C3" s="616"/>
      <c r="D3" s="616"/>
      <c r="E3" s="616"/>
      <c r="F3" s="616"/>
    </row>
    <row r="4" spans="1:6" ht="24.75" customHeight="1">
      <c r="A4" s="722" t="s">
        <v>1</v>
      </c>
      <c r="B4" s="722"/>
      <c r="C4" s="722"/>
      <c r="D4" s="722"/>
      <c r="E4" s="722"/>
      <c r="F4" s="722"/>
    </row>
    <row r="5" spans="1:6" ht="23.25" customHeight="1" thickBot="1">
      <c r="A5" s="629"/>
      <c r="B5" s="616"/>
      <c r="C5" s="616"/>
      <c r="D5" s="616"/>
      <c r="E5" s="616"/>
      <c r="F5" s="630" t="str">
        <f>'KV_6.sz.mell.'!F5</f>
        <v>Forintban!</v>
      </c>
    </row>
    <row r="6" spans="1:6" s="40" customFormat="1" ht="48.75" customHeight="1" thickBot="1">
      <c r="A6" s="631" t="s">
        <v>65</v>
      </c>
      <c r="B6" s="632" t="s">
        <v>63</v>
      </c>
      <c r="C6" s="632" t="s">
        <v>64</v>
      </c>
      <c r="D6" s="632" t="str">
        <f>+'KV_6.sz.mell.'!D6</f>
        <v>Felhasználás   2019. XII. 31-ig</v>
      </c>
      <c r="E6" s="632" t="str">
        <f>+'KV_6.sz.mell.'!E6</f>
        <v>2020.évi előirányzat</v>
      </c>
      <c r="F6" s="634" t="str">
        <f>+CONCATENATE(LEFT(KV_ÖSSZEFÜGGÉSEK!A5,4),". utáni szükséglet ",CHAR(10),"")</f>
        <v>2020. utáni szükséglet 
</v>
      </c>
    </row>
    <row r="7" spans="1:6" s="50" customFormat="1" ht="15" customHeight="1" thickBot="1">
      <c r="A7" s="48" t="s">
        <v>483</v>
      </c>
      <c r="B7" s="49" t="s">
        <v>484</v>
      </c>
      <c r="C7" s="49" t="s">
        <v>485</v>
      </c>
      <c r="D7" s="49" t="s">
        <v>487</v>
      </c>
      <c r="E7" s="49" t="s">
        <v>486</v>
      </c>
      <c r="F7" s="507" t="s">
        <v>552</v>
      </c>
    </row>
    <row r="8" spans="1:6" ht="15.75" customHeight="1">
      <c r="A8" s="57" t="s">
        <v>682</v>
      </c>
      <c r="B8" s="58">
        <v>46499910</v>
      </c>
      <c r="C8" s="461" t="s">
        <v>713</v>
      </c>
      <c r="D8" s="58"/>
      <c r="E8" s="58">
        <v>46499910</v>
      </c>
      <c r="F8" s="59">
        <f aca="true" t="shared" si="0" ref="F8:F24">B8-D8-E8</f>
        <v>0</v>
      </c>
    </row>
    <row r="9" spans="1:6" ht="15.75" customHeight="1">
      <c r="A9" s="57" t="s">
        <v>714</v>
      </c>
      <c r="B9" s="58">
        <v>14998700</v>
      </c>
      <c r="C9" s="461" t="s">
        <v>712</v>
      </c>
      <c r="D9" s="58"/>
      <c r="E9" s="58">
        <v>14998700</v>
      </c>
      <c r="F9" s="59">
        <f t="shared" si="0"/>
        <v>0</v>
      </c>
    </row>
    <row r="10" spans="1:6" ht="15.75" customHeight="1">
      <c r="A10" s="57" t="s">
        <v>718</v>
      </c>
      <c r="B10" s="58">
        <v>5000000</v>
      </c>
      <c r="C10" s="461" t="s">
        <v>712</v>
      </c>
      <c r="D10" s="58"/>
      <c r="E10" s="58">
        <v>5000000</v>
      </c>
      <c r="F10" s="59">
        <f t="shared" si="0"/>
        <v>0</v>
      </c>
    </row>
    <row r="11" spans="1:6" ht="15.75" customHeight="1">
      <c r="A11" s="57"/>
      <c r="B11" s="58"/>
      <c r="C11" s="461"/>
      <c r="D11" s="58"/>
      <c r="E11" s="58"/>
      <c r="F11" s="59">
        <f t="shared" si="0"/>
        <v>0</v>
      </c>
    </row>
    <row r="12" spans="1:6" ht="15.75" customHeight="1">
      <c r="A12" s="57"/>
      <c r="B12" s="58"/>
      <c r="C12" s="461"/>
      <c r="D12" s="58"/>
      <c r="E12" s="58"/>
      <c r="F12" s="59">
        <f t="shared" si="0"/>
        <v>0</v>
      </c>
    </row>
    <row r="13" spans="1:6" ht="15.75" customHeight="1">
      <c r="A13" s="57"/>
      <c r="B13" s="58"/>
      <c r="C13" s="461"/>
      <c r="D13" s="58"/>
      <c r="E13" s="58"/>
      <c r="F13" s="59">
        <f t="shared" si="0"/>
        <v>0</v>
      </c>
    </row>
    <row r="14" spans="1:6" ht="15.75" customHeight="1">
      <c r="A14" s="57"/>
      <c r="B14" s="58"/>
      <c r="C14" s="461"/>
      <c r="D14" s="58"/>
      <c r="E14" s="58"/>
      <c r="F14" s="59">
        <f t="shared" si="0"/>
        <v>0</v>
      </c>
    </row>
    <row r="15" spans="1:6" ht="15.75" customHeight="1">
      <c r="A15" s="57"/>
      <c r="B15" s="58"/>
      <c r="C15" s="461"/>
      <c r="D15" s="58"/>
      <c r="E15" s="58"/>
      <c r="F15" s="59">
        <f t="shared" si="0"/>
        <v>0</v>
      </c>
    </row>
    <row r="16" spans="1:6" ht="15.75" customHeight="1">
      <c r="A16" s="57"/>
      <c r="B16" s="58"/>
      <c r="C16" s="461"/>
      <c r="D16" s="58"/>
      <c r="E16" s="58"/>
      <c r="F16" s="59">
        <f t="shared" si="0"/>
        <v>0</v>
      </c>
    </row>
    <row r="17" spans="1:6" ht="15.75" customHeight="1">
      <c r="A17" s="57"/>
      <c r="B17" s="58"/>
      <c r="C17" s="461"/>
      <c r="D17" s="58"/>
      <c r="E17" s="58"/>
      <c r="F17" s="59">
        <f t="shared" si="0"/>
        <v>0</v>
      </c>
    </row>
    <row r="18" spans="1:6" ht="15.75" customHeight="1">
      <c r="A18" s="57"/>
      <c r="B18" s="58"/>
      <c r="C18" s="461"/>
      <c r="D18" s="58"/>
      <c r="E18" s="58"/>
      <c r="F18" s="59">
        <f t="shared" si="0"/>
        <v>0</v>
      </c>
    </row>
    <row r="19" spans="1:6" ht="15.75" customHeight="1">
      <c r="A19" s="57"/>
      <c r="B19" s="58"/>
      <c r="C19" s="461"/>
      <c r="D19" s="58"/>
      <c r="E19" s="58"/>
      <c r="F19" s="59">
        <f t="shared" si="0"/>
        <v>0</v>
      </c>
    </row>
    <row r="20" spans="1:6" ht="15.75" customHeight="1">
      <c r="A20" s="57"/>
      <c r="B20" s="58"/>
      <c r="C20" s="461"/>
      <c r="D20" s="58"/>
      <c r="E20" s="58"/>
      <c r="F20" s="59">
        <f t="shared" si="0"/>
        <v>0</v>
      </c>
    </row>
    <row r="21" spans="1:6" ht="15.75" customHeight="1">
      <c r="A21" s="57"/>
      <c r="B21" s="58"/>
      <c r="C21" s="461"/>
      <c r="D21" s="58"/>
      <c r="E21" s="58"/>
      <c r="F21" s="59">
        <f t="shared" si="0"/>
        <v>0</v>
      </c>
    </row>
    <row r="22" spans="1:6" ht="15.75" customHeight="1">
      <c r="A22" s="57"/>
      <c r="B22" s="58"/>
      <c r="C22" s="461"/>
      <c r="D22" s="58"/>
      <c r="E22" s="58"/>
      <c r="F22" s="59">
        <f t="shared" si="0"/>
        <v>0</v>
      </c>
    </row>
    <row r="23" spans="1:6" ht="15.75" customHeight="1">
      <c r="A23" s="57"/>
      <c r="B23" s="58"/>
      <c r="C23" s="461"/>
      <c r="D23" s="58"/>
      <c r="E23" s="58"/>
      <c r="F23" s="59">
        <f t="shared" si="0"/>
        <v>0</v>
      </c>
    </row>
    <row r="24" spans="1:6" ht="15.75" customHeight="1" thickBot="1">
      <c r="A24" s="60"/>
      <c r="B24" s="61"/>
      <c r="C24" s="462"/>
      <c r="D24" s="61"/>
      <c r="E24" s="61"/>
      <c r="F24" s="62">
        <f t="shared" si="0"/>
        <v>0</v>
      </c>
    </row>
    <row r="25" spans="1:6" s="56" customFormat="1" ht="18" customHeight="1" thickBot="1">
      <c r="A25" s="183" t="s">
        <v>61</v>
      </c>
      <c r="B25" s="184">
        <f>SUM(B8:B24)</f>
        <v>66498610</v>
      </c>
      <c r="C25" s="116"/>
      <c r="D25" s="184">
        <f>SUM(D8:D24)</f>
        <v>0</v>
      </c>
      <c r="E25" s="184">
        <f>SUM(E8:E24)</f>
        <v>66498610</v>
      </c>
      <c r="F25" s="63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5"/>
  <sheetViews>
    <sheetView zoomScale="120" zoomScaleNormal="120" workbookViewId="0" topLeftCell="A65">
      <selection activeCell="B82" sqref="B82"/>
    </sheetView>
  </sheetViews>
  <sheetFormatPr defaultColWidth="9.00390625" defaultRowHeight="12.75"/>
  <cols>
    <col min="1" max="1" width="38.625" style="42" customWidth="1"/>
    <col min="2" max="5" width="13.875" style="42" customWidth="1"/>
    <col min="6" max="16384" width="9.375" style="42" customWidth="1"/>
  </cols>
  <sheetData>
    <row r="1" spans="1:5" ht="15">
      <c r="A1" s="726" t="str">
        <f>CONCATENATE("8. melléklet ",ALAPADATOK!A7," ",ALAPADATOK!B7," ",ALAPADATOK!C7," ",ALAPADATOK!D7," ",ALAPADATOK!E7," ",ALAPADATOK!F7," ",ALAPADATOK!G7," ",ALAPADATOK!H7)</f>
        <v>8. melléklet a 1 / 2020 ( II.12. ) önkormányzati rendelethez</v>
      </c>
      <c r="B1" s="727"/>
      <c r="C1" s="727"/>
      <c r="D1" s="727"/>
      <c r="E1" s="727"/>
    </row>
    <row r="2" spans="1:5" ht="10.5" customHeight="1">
      <c r="A2" s="645"/>
      <c r="B2" s="646"/>
      <c r="C2" s="646"/>
      <c r="D2" s="646"/>
      <c r="E2" s="646"/>
    </row>
    <row r="3" spans="1:5" ht="15.75">
      <c r="A3" s="725" t="s">
        <v>667</v>
      </c>
      <c r="B3" s="731"/>
      <c r="C3" s="731"/>
      <c r="D3" s="731"/>
      <c r="E3" s="731"/>
    </row>
    <row r="4" spans="1:5" ht="15.75">
      <c r="A4" s="725" t="s">
        <v>668</v>
      </c>
      <c r="B4" s="725"/>
      <c r="C4" s="725"/>
      <c r="D4" s="725"/>
      <c r="E4" s="725"/>
    </row>
    <row r="5" spans="1:5" ht="15.75">
      <c r="A5" s="548" t="s">
        <v>130</v>
      </c>
      <c r="B5" s="728" t="s">
        <v>683</v>
      </c>
      <c r="C5" s="728"/>
      <c r="D5" s="728"/>
      <c r="E5" s="728"/>
    </row>
    <row r="6" spans="1:5" ht="14.25" thickBot="1">
      <c r="A6" s="156"/>
      <c r="B6" s="156"/>
      <c r="C6" s="156"/>
      <c r="D6" s="730" t="str">
        <f>'KV_7.sz.mell.'!F5</f>
        <v>Forintban!</v>
      </c>
      <c r="E6" s="730"/>
    </row>
    <row r="7" spans="1:5" ht="15" customHeight="1" thickBot="1">
      <c r="A7" s="635" t="s">
        <v>123</v>
      </c>
      <c r="B7" s="636" t="str">
        <f>CONCATENATE((LEFT(KV_ÖSSZEFÜGGÉSEK!A5,4)),".")</f>
        <v>2020.</v>
      </c>
      <c r="C7" s="636" t="str">
        <f>CONCATENATE((LEFT(KV_ÖSSZEFÜGGÉSEK!A5,4))+1,".")</f>
        <v>2021.</v>
      </c>
      <c r="D7" s="636" t="str">
        <f>CONCATENATE((LEFT(KV_ÖSSZEFÜGGÉSEK!A5,4))+1,". után")</f>
        <v>2021. után</v>
      </c>
      <c r="E7" s="637" t="s">
        <v>49</v>
      </c>
    </row>
    <row r="8" spans="1:5" ht="12.75">
      <c r="A8" s="204" t="s">
        <v>124</v>
      </c>
      <c r="B8" s="84"/>
      <c r="C8" s="84"/>
      <c r="D8" s="84"/>
      <c r="E8" s="205">
        <f aca="true" t="shared" si="0" ref="E8:E14">SUM(B8:D8)</f>
        <v>0</v>
      </c>
    </row>
    <row r="9" spans="1:5" ht="12.75">
      <c r="A9" s="206" t="s">
        <v>136</v>
      </c>
      <c r="B9" s="85"/>
      <c r="C9" s="85"/>
      <c r="D9" s="85"/>
      <c r="E9" s="207">
        <f t="shared" si="0"/>
        <v>0</v>
      </c>
    </row>
    <row r="10" spans="1:5" ht="12.75">
      <c r="A10" s="208" t="s">
        <v>125</v>
      </c>
      <c r="B10" s="86"/>
      <c r="C10" s="86"/>
      <c r="D10" s="86"/>
      <c r="E10" s="209">
        <f t="shared" si="0"/>
        <v>0</v>
      </c>
    </row>
    <row r="11" spans="1:5" ht="12.75">
      <c r="A11" s="208" t="s">
        <v>138</v>
      </c>
      <c r="B11" s="86"/>
      <c r="C11" s="86"/>
      <c r="D11" s="86"/>
      <c r="E11" s="209">
        <f t="shared" si="0"/>
        <v>0</v>
      </c>
    </row>
    <row r="12" spans="1:5" ht="12.75">
      <c r="A12" s="208" t="s">
        <v>126</v>
      </c>
      <c r="B12" s="86"/>
      <c r="C12" s="86"/>
      <c r="D12" s="86"/>
      <c r="E12" s="209">
        <f t="shared" si="0"/>
        <v>0</v>
      </c>
    </row>
    <row r="13" spans="1:5" ht="12.75">
      <c r="A13" s="208" t="s">
        <v>127</v>
      </c>
      <c r="B13" s="86"/>
      <c r="C13" s="86"/>
      <c r="D13" s="86"/>
      <c r="E13" s="209">
        <f t="shared" si="0"/>
        <v>0</v>
      </c>
    </row>
    <row r="14" spans="1:5" ht="13.5" thickBot="1">
      <c r="A14" s="87"/>
      <c r="B14" s="88"/>
      <c r="C14" s="88"/>
      <c r="D14" s="88"/>
      <c r="E14" s="209">
        <f t="shared" si="0"/>
        <v>0</v>
      </c>
    </row>
    <row r="15" spans="1:5" ht="13.5" thickBot="1">
      <c r="A15" s="210" t="s">
        <v>129</v>
      </c>
      <c r="B15" s="211">
        <f>B8+SUM(B10:B14)</f>
        <v>0</v>
      </c>
      <c r="C15" s="211">
        <f>C8+SUM(C10:C14)</f>
        <v>0</v>
      </c>
      <c r="D15" s="211">
        <f>D8+SUM(D10:D14)</f>
        <v>0</v>
      </c>
      <c r="E15" s="212">
        <f>E8+SUM(E10:E14)</f>
        <v>0</v>
      </c>
    </row>
    <row r="16" spans="1:5" ht="13.5" thickBot="1">
      <c r="A16" s="46"/>
      <c r="B16" s="46"/>
      <c r="C16" s="46"/>
      <c r="D16" s="46"/>
      <c r="E16" s="46"/>
    </row>
    <row r="17" spans="1:5" ht="15" customHeight="1" thickBot="1">
      <c r="A17" s="201" t="s">
        <v>128</v>
      </c>
      <c r="B17" s="202" t="str">
        <f>+B7</f>
        <v>2020.</v>
      </c>
      <c r="C17" s="202" t="str">
        <f>+C7</f>
        <v>2021.</v>
      </c>
      <c r="D17" s="202" t="str">
        <f>+D7</f>
        <v>2021. után</v>
      </c>
      <c r="E17" s="203" t="s">
        <v>49</v>
      </c>
    </row>
    <row r="18" spans="1:5" ht="12.75">
      <c r="A18" s="204" t="s">
        <v>132</v>
      </c>
      <c r="B18" s="84"/>
      <c r="C18" s="84"/>
      <c r="D18" s="84"/>
      <c r="E18" s="205">
        <f aca="true" t="shared" si="1" ref="E18:E23">SUM(B18:D18)</f>
        <v>0</v>
      </c>
    </row>
    <row r="19" spans="1:5" ht="12.75">
      <c r="A19" s="213" t="s">
        <v>133</v>
      </c>
      <c r="B19" s="86">
        <v>38186322</v>
      </c>
      <c r="C19" s="86"/>
      <c r="D19" s="86"/>
      <c r="E19" s="209">
        <f t="shared" si="1"/>
        <v>38186322</v>
      </c>
    </row>
    <row r="20" spans="1:5" ht="12.75">
      <c r="A20" s="208" t="s">
        <v>134</v>
      </c>
      <c r="B20" s="86"/>
      <c r="C20" s="86"/>
      <c r="D20" s="86"/>
      <c r="E20" s="209">
        <f t="shared" si="1"/>
        <v>0</v>
      </c>
    </row>
    <row r="21" spans="1:5" ht="12.75">
      <c r="A21" s="208" t="s">
        <v>135</v>
      </c>
      <c r="B21" s="86"/>
      <c r="C21" s="86"/>
      <c r="D21" s="86"/>
      <c r="E21" s="209">
        <f t="shared" si="1"/>
        <v>0</v>
      </c>
    </row>
    <row r="22" spans="1:5" ht="12.75">
      <c r="A22" s="89"/>
      <c r="B22" s="86"/>
      <c r="C22" s="86"/>
      <c r="D22" s="86"/>
      <c r="E22" s="209">
        <f t="shared" si="1"/>
        <v>0</v>
      </c>
    </row>
    <row r="23" spans="1:5" ht="13.5" thickBot="1">
      <c r="A23" s="87"/>
      <c r="B23" s="88"/>
      <c r="C23" s="88"/>
      <c r="D23" s="88"/>
      <c r="E23" s="209">
        <f t="shared" si="1"/>
        <v>0</v>
      </c>
    </row>
    <row r="24" spans="1:5" ht="13.5" thickBot="1">
      <c r="A24" s="210" t="s">
        <v>51</v>
      </c>
      <c r="B24" s="211">
        <f>SUM(B18:B23)</f>
        <v>38186322</v>
      </c>
      <c r="C24" s="211">
        <f>SUM(C18:C23)</f>
        <v>0</v>
      </c>
      <c r="D24" s="211">
        <f>SUM(D18:D23)</f>
        <v>0</v>
      </c>
      <c r="E24" s="212">
        <f>SUM(E18:E23)</f>
        <v>38186322</v>
      </c>
    </row>
    <row r="25" spans="1:5" ht="12.75">
      <c r="A25" s="200"/>
      <c r="B25" s="200"/>
      <c r="C25" s="200"/>
      <c r="D25" s="200"/>
      <c r="E25" s="200"/>
    </row>
    <row r="26" spans="1:5" ht="15.75">
      <c r="A26" s="548" t="s">
        <v>130</v>
      </c>
      <c r="B26" s="728" t="s">
        <v>682</v>
      </c>
      <c r="C26" s="728"/>
      <c r="D26" s="728"/>
      <c r="E26" s="728"/>
    </row>
    <row r="27" spans="1:5" ht="14.25" thickBot="1">
      <c r="A27" s="200"/>
      <c r="B27" s="200"/>
      <c r="C27" s="200"/>
      <c r="D27" s="729" t="str">
        <f>D6</f>
        <v>Forintban!</v>
      </c>
      <c r="E27" s="729"/>
    </row>
    <row r="28" spans="1:5" ht="13.5" thickBot="1">
      <c r="A28" s="201" t="s">
        <v>123</v>
      </c>
      <c r="B28" s="202" t="str">
        <f>+B17</f>
        <v>2020.</v>
      </c>
      <c r="C28" s="202" t="str">
        <f>+C17</f>
        <v>2021.</v>
      </c>
      <c r="D28" s="202" t="str">
        <f>+D17</f>
        <v>2021. után</v>
      </c>
      <c r="E28" s="203" t="s">
        <v>49</v>
      </c>
    </row>
    <row r="29" spans="1:5" ht="12.75">
      <c r="A29" s="204" t="s">
        <v>124</v>
      </c>
      <c r="B29" s="84"/>
      <c r="C29" s="84"/>
      <c r="D29" s="84"/>
      <c r="E29" s="205">
        <f aca="true" t="shared" si="2" ref="E29:E35">SUM(B29:D29)</f>
        <v>0</v>
      </c>
    </row>
    <row r="30" spans="1:5" ht="12.75">
      <c r="A30" s="206" t="s">
        <v>136</v>
      </c>
      <c r="B30" s="85"/>
      <c r="C30" s="85"/>
      <c r="D30" s="85"/>
      <c r="E30" s="207">
        <f t="shared" si="2"/>
        <v>0</v>
      </c>
    </row>
    <row r="31" spans="1:5" ht="12.75">
      <c r="A31" s="208" t="s">
        <v>125</v>
      </c>
      <c r="B31" s="86"/>
      <c r="C31" s="86"/>
      <c r="D31" s="86"/>
      <c r="E31" s="209">
        <f t="shared" si="2"/>
        <v>0</v>
      </c>
    </row>
    <row r="32" spans="1:5" ht="12.75">
      <c r="A32" s="208" t="s">
        <v>138</v>
      </c>
      <c r="B32" s="86"/>
      <c r="C32" s="86"/>
      <c r="D32" s="86"/>
      <c r="E32" s="209">
        <f t="shared" si="2"/>
        <v>0</v>
      </c>
    </row>
    <row r="33" spans="1:5" ht="12.75">
      <c r="A33" s="208" t="s">
        <v>126</v>
      </c>
      <c r="B33" s="86"/>
      <c r="C33" s="86"/>
      <c r="D33" s="86"/>
      <c r="E33" s="209">
        <f t="shared" si="2"/>
        <v>0</v>
      </c>
    </row>
    <row r="34" spans="1:5" ht="12.75">
      <c r="A34" s="208" t="s">
        <v>127</v>
      </c>
      <c r="B34" s="86"/>
      <c r="C34" s="86"/>
      <c r="D34" s="86"/>
      <c r="E34" s="209">
        <f t="shared" si="2"/>
        <v>0</v>
      </c>
    </row>
    <row r="35" spans="1:5" ht="13.5" thickBot="1">
      <c r="A35" s="87"/>
      <c r="B35" s="88"/>
      <c r="C35" s="88"/>
      <c r="D35" s="88"/>
      <c r="E35" s="209">
        <f t="shared" si="2"/>
        <v>0</v>
      </c>
    </row>
    <row r="36" spans="1:5" ht="13.5" thickBot="1">
      <c r="A36" s="210" t="s">
        <v>129</v>
      </c>
      <c r="B36" s="211">
        <f>B29+SUM(B31:B35)</f>
        <v>0</v>
      </c>
      <c r="C36" s="211">
        <f>C29+SUM(C31:C35)</f>
        <v>0</v>
      </c>
      <c r="D36" s="211">
        <f>D29+SUM(D31:D35)</f>
        <v>0</v>
      </c>
      <c r="E36" s="212">
        <f>E29+SUM(E31:E35)</f>
        <v>0</v>
      </c>
    </row>
    <row r="37" spans="1:5" ht="13.5" thickBot="1">
      <c r="A37" s="46"/>
      <c r="B37" s="46"/>
      <c r="C37" s="46"/>
      <c r="D37" s="46"/>
      <c r="E37" s="46"/>
    </row>
    <row r="38" spans="1:5" ht="13.5" thickBot="1">
      <c r="A38" s="201" t="s">
        <v>128</v>
      </c>
      <c r="B38" s="202" t="str">
        <f>+B28</f>
        <v>2020.</v>
      </c>
      <c r="C38" s="202" t="str">
        <f>+C28</f>
        <v>2021.</v>
      </c>
      <c r="D38" s="202" t="str">
        <f>+D28</f>
        <v>2021. után</v>
      </c>
      <c r="E38" s="203" t="s">
        <v>49</v>
      </c>
    </row>
    <row r="39" spans="1:5" ht="12.75">
      <c r="A39" s="204" t="s">
        <v>132</v>
      </c>
      <c r="B39" s="84"/>
      <c r="C39" s="84"/>
      <c r="D39" s="84"/>
      <c r="E39" s="205">
        <f>SUM(B39:D39)</f>
        <v>0</v>
      </c>
    </row>
    <row r="40" spans="1:5" ht="12.75">
      <c r="A40" s="213" t="s">
        <v>133</v>
      </c>
      <c r="B40" s="86">
        <v>46499910</v>
      </c>
      <c r="C40" s="86"/>
      <c r="D40" s="86"/>
      <c r="E40" s="209">
        <f>SUM(B40:D40)</f>
        <v>46499910</v>
      </c>
    </row>
    <row r="41" spans="1:5" ht="12.75">
      <c r="A41" s="208" t="s">
        <v>134</v>
      </c>
      <c r="B41" s="86"/>
      <c r="C41" s="86"/>
      <c r="D41" s="86"/>
      <c r="E41" s="209">
        <f>SUM(B41:D41)</f>
        <v>0</v>
      </c>
    </row>
    <row r="42" spans="1:5" ht="12.75">
      <c r="A42" s="208" t="s">
        <v>135</v>
      </c>
      <c r="B42" s="86"/>
      <c r="C42" s="86"/>
      <c r="D42" s="86"/>
      <c r="E42" s="209">
        <f>SUM(B42:D42)</f>
        <v>0</v>
      </c>
    </row>
    <row r="43" spans="1:5" ht="13.5" thickBot="1">
      <c r="A43" s="87"/>
      <c r="B43" s="88"/>
      <c r="C43" s="88"/>
      <c r="D43" s="88"/>
      <c r="E43" s="209">
        <f>SUM(B43:D43)</f>
        <v>0</v>
      </c>
    </row>
    <row r="44" spans="1:5" ht="13.5" thickBot="1">
      <c r="A44" s="210" t="s">
        <v>51</v>
      </c>
      <c r="B44" s="211">
        <f>SUM(B39:B43)</f>
        <v>46499910</v>
      </c>
      <c r="C44" s="211">
        <f>SUM(C39:C43)</f>
        <v>0</v>
      </c>
      <c r="D44" s="211">
        <f>SUM(D39:D43)</f>
        <v>0</v>
      </c>
      <c r="E44" s="212">
        <f>SUM(E39:E43)</f>
        <v>46499910</v>
      </c>
    </row>
    <row r="45" spans="1:5" ht="12.75">
      <c r="A45" s="682"/>
      <c r="B45" s="683"/>
      <c r="C45" s="683"/>
      <c r="D45" s="683"/>
      <c r="E45" s="683"/>
    </row>
    <row r="46" spans="1:5" ht="15.75">
      <c r="A46" s="548" t="s">
        <v>130</v>
      </c>
      <c r="B46" s="728"/>
      <c r="C46" s="728"/>
      <c r="D46" s="728"/>
      <c r="E46" s="728"/>
    </row>
    <row r="47" spans="1:5" ht="14.25" thickBot="1">
      <c r="A47" s="200"/>
      <c r="B47" s="200"/>
      <c r="C47" s="200"/>
      <c r="D47" s="729">
        <f>D25</f>
        <v>0</v>
      </c>
      <c r="E47" s="729"/>
    </row>
    <row r="48" spans="1:5" ht="13.5" thickBot="1">
      <c r="A48" s="201" t="s">
        <v>123</v>
      </c>
      <c r="B48" s="202">
        <f>+B36</f>
        <v>0</v>
      </c>
      <c r="C48" s="202">
        <f>+C36</f>
        <v>0</v>
      </c>
      <c r="D48" s="202">
        <f>+D36</f>
        <v>0</v>
      </c>
      <c r="E48" s="203" t="s">
        <v>49</v>
      </c>
    </row>
    <row r="49" spans="1:8" ht="12.75">
      <c r="A49" s="204" t="s">
        <v>124</v>
      </c>
      <c r="B49" s="84"/>
      <c r="C49" s="84"/>
      <c r="D49" s="84"/>
      <c r="E49" s="205">
        <f aca="true" t="shared" si="3" ref="E49:E55">SUM(B49:D49)</f>
        <v>0</v>
      </c>
      <c r="H49" s="43"/>
    </row>
    <row r="50" spans="1:5" ht="12.75">
      <c r="A50" s="206" t="s">
        <v>136</v>
      </c>
      <c r="B50" s="85"/>
      <c r="C50" s="85"/>
      <c r="D50" s="85"/>
      <c r="E50" s="207">
        <f t="shared" si="3"/>
        <v>0</v>
      </c>
    </row>
    <row r="51" spans="1:5" ht="12.75">
      <c r="A51" s="208" t="s">
        <v>125</v>
      </c>
      <c r="B51" s="86"/>
      <c r="C51" s="86"/>
      <c r="D51" s="86"/>
      <c r="E51" s="209">
        <f t="shared" si="3"/>
        <v>0</v>
      </c>
    </row>
    <row r="52" spans="1:5" ht="12.75">
      <c r="A52" s="208" t="s">
        <v>138</v>
      </c>
      <c r="B52" s="86"/>
      <c r="C52" s="86"/>
      <c r="D52" s="86"/>
      <c r="E52" s="209">
        <f t="shared" si="3"/>
        <v>0</v>
      </c>
    </row>
    <row r="53" spans="1:5" ht="12.75">
      <c r="A53" s="208" t="s">
        <v>126</v>
      </c>
      <c r="B53" s="86"/>
      <c r="C53" s="86"/>
      <c r="D53" s="86"/>
      <c r="E53" s="209">
        <f t="shared" si="3"/>
        <v>0</v>
      </c>
    </row>
    <row r="54" spans="1:5" ht="12.75">
      <c r="A54" s="208" t="s">
        <v>127</v>
      </c>
      <c r="B54" s="86"/>
      <c r="C54" s="86"/>
      <c r="D54" s="86"/>
      <c r="E54" s="209">
        <f t="shared" si="3"/>
        <v>0</v>
      </c>
    </row>
    <row r="55" spans="1:5" ht="13.5" thickBot="1">
      <c r="A55" s="87"/>
      <c r="B55" s="88"/>
      <c r="C55" s="88"/>
      <c r="D55" s="88"/>
      <c r="E55" s="209">
        <f t="shared" si="3"/>
        <v>0</v>
      </c>
    </row>
    <row r="56" spans="1:5" ht="13.5" thickBot="1">
      <c r="A56" s="210" t="s">
        <v>129</v>
      </c>
      <c r="B56" s="211">
        <f>B49+SUM(B51:B55)</f>
        <v>0</v>
      </c>
      <c r="C56" s="211">
        <f>C49+SUM(C51:C55)</f>
        <v>0</v>
      </c>
      <c r="D56" s="211">
        <f>D49+SUM(D51:D55)</f>
        <v>0</v>
      </c>
      <c r="E56" s="212">
        <f>E49+SUM(E51:E55)</f>
        <v>0</v>
      </c>
    </row>
    <row r="57" spans="1:5" ht="13.5" thickBot="1">
      <c r="A57" s="46"/>
      <c r="B57" s="46"/>
      <c r="C57" s="46"/>
      <c r="D57" s="46"/>
      <c r="E57" s="46"/>
    </row>
    <row r="58" spans="1:5" ht="13.5" thickBot="1">
      <c r="A58" s="201" t="s">
        <v>128</v>
      </c>
      <c r="B58" s="202">
        <f>+B48</f>
        <v>0</v>
      </c>
      <c r="C58" s="202">
        <f>+C48</f>
        <v>0</v>
      </c>
      <c r="D58" s="202">
        <f>+D48</f>
        <v>0</v>
      </c>
      <c r="E58" s="203" t="s">
        <v>49</v>
      </c>
    </row>
    <row r="59" spans="1:5" ht="12.75">
      <c r="A59" s="204" t="s">
        <v>132</v>
      </c>
      <c r="B59" s="84"/>
      <c r="C59" s="84"/>
      <c r="D59" s="84"/>
      <c r="E59" s="205">
        <f>SUM(B59:D59)</f>
        <v>0</v>
      </c>
    </row>
    <row r="60" spans="1:5" ht="12.75">
      <c r="A60" s="213" t="s">
        <v>133</v>
      </c>
      <c r="B60" s="86"/>
      <c r="C60" s="86"/>
      <c r="D60" s="86"/>
      <c r="E60" s="209">
        <f>SUM(B60:D60)</f>
        <v>0</v>
      </c>
    </row>
    <row r="61" spans="1:5" ht="12.75">
      <c r="A61" s="208" t="s">
        <v>134</v>
      </c>
      <c r="B61" s="86"/>
      <c r="C61" s="86"/>
      <c r="D61" s="86"/>
      <c r="E61" s="209">
        <f>SUM(B61:D61)</f>
        <v>0</v>
      </c>
    </row>
    <row r="62" spans="1:5" ht="12.75">
      <c r="A62" s="208" t="s">
        <v>135</v>
      </c>
      <c r="B62" s="86"/>
      <c r="C62" s="86"/>
      <c r="D62" s="86"/>
      <c r="E62" s="209">
        <f>SUM(B62:D62)</f>
        <v>0</v>
      </c>
    </row>
    <row r="63" spans="1:5" ht="13.5" thickBot="1">
      <c r="A63" s="87"/>
      <c r="B63" s="88"/>
      <c r="C63" s="88"/>
      <c r="D63" s="88"/>
      <c r="E63" s="209">
        <f>SUM(B63:D63)</f>
        <v>0</v>
      </c>
    </row>
    <row r="64" spans="1:5" ht="13.5" thickBot="1">
      <c r="A64" s="210" t="s">
        <v>51</v>
      </c>
      <c r="B64" s="211">
        <f>SUM(B59:B63)</f>
        <v>0</v>
      </c>
      <c r="C64" s="211">
        <f>SUM(C59:C63)</f>
        <v>0</v>
      </c>
      <c r="D64" s="211">
        <f>SUM(D59:D63)</f>
        <v>0</v>
      </c>
      <c r="E64" s="212">
        <f>SUM(E59:E63)</f>
        <v>0</v>
      </c>
    </row>
    <row r="65" spans="1:5" ht="12.75">
      <c r="A65" s="156"/>
      <c r="B65" s="156"/>
      <c r="C65" s="156"/>
      <c r="D65" s="156"/>
      <c r="E65" s="156"/>
    </row>
    <row r="66" spans="1:5" ht="15.75">
      <c r="A66" s="548" t="s">
        <v>130</v>
      </c>
      <c r="B66" s="728" t="s">
        <v>707</v>
      </c>
      <c r="C66" s="728"/>
      <c r="D66" s="728"/>
      <c r="E66" s="728"/>
    </row>
    <row r="67" spans="1:5" ht="14.25" thickBot="1">
      <c r="A67" s="200"/>
      <c r="B67" s="200"/>
      <c r="C67" s="200"/>
      <c r="D67" s="729">
        <f>D45</f>
        <v>0</v>
      </c>
      <c r="E67" s="729"/>
    </row>
    <row r="68" spans="1:5" ht="13.5" thickBot="1">
      <c r="A68" s="201" t="s">
        <v>123</v>
      </c>
      <c r="B68" s="202">
        <f>+B56</f>
        <v>0</v>
      </c>
      <c r="C68" s="202">
        <f>+C56</f>
        <v>0</v>
      </c>
      <c r="D68" s="202">
        <f>+D56</f>
        <v>0</v>
      </c>
      <c r="E68" s="203" t="s">
        <v>49</v>
      </c>
    </row>
    <row r="69" spans="1:5" ht="12.75">
      <c r="A69" s="204" t="s">
        <v>124</v>
      </c>
      <c r="B69" s="84"/>
      <c r="C69" s="84"/>
      <c r="D69" s="84"/>
      <c r="E69" s="205">
        <f aca="true" t="shared" si="4" ref="E69:E75">SUM(B69:D69)</f>
        <v>0</v>
      </c>
    </row>
    <row r="70" spans="1:5" ht="12.75">
      <c r="A70" s="206" t="s">
        <v>136</v>
      </c>
      <c r="B70" s="85"/>
      <c r="C70" s="85"/>
      <c r="D70" s="85"/>
      <c r="E70" s="207">
        <f t="shared" si="4"/>
        <v>0</v>
      </c>
    </row>
    <row r="71" spans="1:5" ht="12.75">
      <c r="A71" s="208" t="s">
        <v>125</v>
      </c>
      <c r="B71" s="86"/>
      <c r="C71" s="86"/>
      <c r="D71" s="86"/>
      <c r="E71" s="209">
        <f t="shared" si="4"/>
        <v>0</v>
      </c>
    </row>
    <row r="72" spans="1:5" ht="12.75">
      <c r="A72" s="208" t="s">
        <v>138</v>
      </c>
      <c r="B72" s="86"/>
      <c r="C72" s="86"/>
      <c r="D72" s="86"/>
      <c r="E72" s="209">
        <f t="shared" si="4"/>
        <v>0</v>
      </c>
    </row>
    <row r="73" spans="1:5" ht="12.75">
      <c r="A73" s="208" t="s">
        <v>126</v>
      </c>
      <c r="B73" s="86"/>
      <c r="C73" s="86"/>
      <c r="D73" s="86"/>
      <c r="E73" s="209">
        <f t="shared" si="4"/>
        <v>0</v>
      </c>
    </row>
    <row r="74" spans="1:5" ht="12.75">
      <c r="A74" s="208" t="s">
        <v>127</v>
      </c>
      <c r="B74" s="86"/>
      <c r="C74" s="86"/>
      <c r="D74" s="86"/>
      <c r="E74" s="209">
        <f t="shared" si="4"/>
        <v>0</v>
      </c>
    </row>
    <row r="75" spans="1:5" ht="13.5" thickBot="1">
      <c r="A75" s="87"/>
      <c r="B75" s="88"/>
      <c r="C75" s="88"/>
      <c r="D75" s="88"/>
      <c r="E75" s="209">
        <f t="shared" si="4"/>
        <v>0</v>
      </c>
    </row>
    <row r="76" spans="1:5" ht="13.5" thickBot="1">
      <c r="A76" s="210" t="s">
        <v>129</v>
      </c>
      <c r="B76" s="211">
        <f>B69+SUM(B71:B75)</f>
        <v>0</v>
      </c>
      <c r="C76" s="211">
        <f>C69+SUM(C71:C75)</f>
        <v>0</v>
      </c>
      <c r="D76" s="211">
        <f>D69+SUM(D71:D75)</f>
        <v>0</v>
      </c>
      <c r="E76" s="212">
        <f>E69+SUM(E71:E75)</f>
        <v>0</v>
      </c>
    </row>
    <row r="77" spans="1:5" ht="13.5" thickBot="1">
      <c r="A77" s="46"/>
      <c r="B77" s="46"/>
      <c r="C77" s="46"/>
      <c r="D77" s="46"/>
      <c r="E77" s="46"/>
    </row>
    <row r="78" spans="1:5" ht="13.5" thickBot="1">
      <c r="A78" s="201" t="s">
        <v>128</v>
      </c>
      <c r="B78" s="202">
        <f>+B68</f>
        <v>0</v>
      </c>
      <c r="C78" s="202">
        <f>+C68</f>
        <v>0</v>
      </c>
      <c r="D78" s="202">
        <f>+D68</f>
        <v>0</v>
      </c>
      <c r="E78" s="203" t="s">
        <v>49</v>
      </c>
    </row>
    <row r="79" spans="1:5" ht="12.75">
      <c r="A79" s="204" t="s">
        <v>132</v>
      </c>
      <c r="B79" s="84"/>
      <c r="C79" s="84"/>
      <c r="D79" s="84"/>
      <c r="E79" s="205">
        <f>SUM(B79:D79)</f>
        <v>0</v>
      </c>
    </row>
    <row r="80" spans="1:5" ht="12.75">
      <c r="A80" s="213" t="s">
        <v>133</v>
      </c>
      <c r="B80" s="86"/>
      <c r="C80" s="86"/>
      <c r="D80" s="86"/>
      <c r="E80" s="209">
        <f>SUM(B80:D80)</f>
        <v>0</v>
      </c>
    </row>
    <row r="81" spans="1:5" ht="12.75">
      <c r="A81" s="208" t="s">
        <v>134</v>
      </c>
      <c r="B81" s="86">
        <v>7432627</v>
      </c>
      <c r="C81" s="86"/>
      <c r="D81" s="86"/>
      <c r="E81" s="209">
        <f>SUM(B81:D81)</f>
        <v>7432627</v>
      </c>
    </row>
    <row r="82" spans="1:5" ht="12.75">
      <c r="A82" s="208" t="s">
        <v>135</v>
      </c>
      <c r="B82" s="86"/>
      <c r="C82" s="86"/>
      <c r="D82" s="86"/>
      <c r="E82" s="209">
        <f>SUM(B82:D82)</f>
        <v>0</v>
      </c>
    </row>
    <row r="83" spans="1:5" ht="13.5" thickBot="1">
      <c r="A83" s="87"/>
      <c r="B83" s="88"/>
      <c r="C83" s="88"/>
      <c r="D83" s="88"/>
      <c r="E83" s="209">
        <f>SUM(B83:D83)</f>
        <v>0</v>
      </c>
    </row>
    <row r="84" spans="1:5" ht="13.5" thickBot="1">
      <c r="A84" s="210" t="s">
        <v>51</v>
      </c>
      <c r="B84" s="211">
        <f>SUM(B79:B83)</f>
        <v>7432627</v>
      </c>
      <c r="C84" s="211">
        <f>SUM(C79:C83)</f>
        <v>0</v>
      </c>
      <c r="D84" s="211">
        <f>SUM(D79:D83)</f>
        <v>0</v>
      </c>
      <c r="E84" s="212">
        <f>SUM(E79:E83)</f>
        <v>7432627</v>
      </c>
    </row>
    <row r="85" spans="1:5" ht="12.75">
      <c r="A85" s="156"/>
      <c r="B85" s="156"/>
      <c r="C85" s="156"/>
      <c r="D85" s="156"/>
      <c r="E85" s="156"/>
    </row>
    <row r="86" spans="1:5" ht="12.75">
      <c r="A86" s="156"/>
      <c r="B86" s="156"/>
      <c r="C86" s="156"/>
      <c r="D86" s="156"/>
      <c r="E86" s="156"/>
    </row>
    <row r="87" spans="1:5" ht="12.75">
      <c r="A87" s="156"/>
      <c r="B87" s="156"/>
      <c r="C87" s="156"/>
      <c r="D87" s="156"/>
      <c r="E87" s="156"/>
    </row>
    <row r="88" spans="1:5" ht="12.75">
      <c r="A88" s="156"/>
      <c r="B88" s="156"/>
      <c r="C88" s="156"/>
      <c r="D88" s="156"/>
      <c r="E88" s="156"/>
    </row>
    <row r="89" spans="1:5" ht="12.75">
      <c r="A89" s="156"/>
      <c r="B89" s="156"/>
      <c r="C89" s="156"/>
      <c r="D89" s="156"/>
      <c r="E89" s="156"/>
    </row>
    <row r="90" spans="1:5" ht="12.75">
      <c r="A90" s="156"/>
      <c r="B90" s="156"/>
      <c r="C90" s="156"/>
      <c r="D90" s="156"/>
      <c r="E90" s="156"/>
    </row>
    <row r="91" spans="1:5" ht="12.75">
      <c r="A91" s="156"/>
      <c r="B91" s="156"/>
      <c r="C91" s="156"/>
      <c r="D91" s="156"/>
      <c r="E91" s="156"/>
    </row>
    <row r="92" spans="1:5" ht="12.75">
      <c r="A92" s="156"/>
      <c r="B92" s="156"/>
      <c r="C92" s="156"/>
      <c r="D92" s="156"/>
      <c r="E92" s="156"/>
    </row>
    <row r="93" spans="1:5" ht="12.75">
      <c r="A93" s="156"/>
      <c r="B93" s="156"/>
      <c r="C93" s="156"/>
      <c r="D93" s="156"/>
      <c r="E93" s="156"/>
    </row>
    <row r="94" spans="1:5" ht="12.75">
      <c r="A94" s="156"/>
      <c r="B94" s="156"/>
      <c r="C94" s="156"/>
      <c r="D94" s="156"/>
      <c r="E94" s="156"/>
    </row>
    <row r="95" spans="1:5" ht="12.75">
      <c r="A95" s="156"/>
      <c r="B95" s="156"/>
      <c r="C95" s="156"/>
      <c r="D95" s="156"/>
      <c r="E95" s="156"/>
    </row>
    <row r="96" spans="1:5" ht="12.75">
      <c r="A96" s="156"/>
      <c r="B96" s="156"/>
      <c r="C96" s="156"/>
      <c r="D96" s="156"/>
      <c r="E96" s="156"/>
    </row>
    <row r="97" spans="1:5" ht="12.75">
      <c r="A97" s="156"/>
      <c r="B97" s="156"/>
      <c r="C97" s="156"/>
      <c r="D97" s="156"/>
      <c r="E97" s="156"/>
    </row>
    <row r="98" spans="1:5" ht="12.75">
      <c r="A98" s="156"/>
      <c r="B98" s="156"/>
      <c r="C98" s="156"/>
      <c r="D98" s="156"/>
      <c r="E98" s="156"/>
    </row>
    <row r="99" spans="1:5" ht="12.75">
      <c r="A99" s="156"/>
      <c r="B99" s="156"/>
      <c r="C99" s="156"/>
      <c r="D99" s="156"/>
      <c r="E99" s="156"/>
    </row>
    <row r="100" spans="1:5" ht="12.75">
      <c r="A100" s="156"/>
      <c r="B100" s="156"/>
      <c r="C100" s="156"/>
      <c r="D100" s="156"/>
      <c r="E100" s="156"/>
    </row>
    <row r="101" spans="1:5" ht="12.75">
      <c r="A101" s="156"/>
      <c r="B101" s="156"/>
      <c r="C101" s="156"/>
      <c r="D101" s="156"/>
      <c r="E101" s="156"/>
    </row>
    <row r="102" spans="1:5" ht="12.75">
      <c r="A102" s="156"/>
      <c r="B102" s="156"/>
      <c r="C102" s="156"/>
      <c r="D102" s="156"/>
      <c r="E102" s="156"/>
    </row>
    <row r="103" spans="1:5" ht="12.75">
      <c r="A103" s="156"/>
      <c r="B103" s="156"/>
      <c r="C103" s="156"/>
      <c r="D103" s="156"/>
      <c r="E103" s="156"/>
    </row>
    <row r="104" spans="1:5" ht="12.75">
      <c r="A104" s="156"/>
      <c r="B104" s="156"/>
      <c r="C104" s="156"/>
      <c r="D104" s="156"/>
      <c r="E104" s="156"/>
    </row>
    <row r="105" spans="1:5" ht="12.75">
      <c r="A105" s="156"/>
      <c r="B105" s="156"/>
      <c r="C105" s="156"/>
      <c r="D105" s="156"/>
      <c r="E105" s="156"/>
    </row>
    <row r="106" spans="1:5" ht="12.75">
      <c r="A106" s="156"/>
      <c r="B106" s="156"/>
      <c r="C106" s="156"/>
      <c r="D106" s="156"/>
      <c r="E106" s="156"/>
    </row>
    <row r="107" spans="1:5" ht="12.75">
      <c r="A107" s="156"/>
      <c r="B107" s="156"/>
      <c r="C107" s="156"/>
      <c r="D107" s="156"/>
      <c r="E107" s="156"/>
    </row>
    <row r="108" spans="1:5" ht="12.75">
      <c r="A108" s="156"/>
      <c r="B108" s="156"/>
      <c r="C108" s="156"/>
      <c r="D108" s="156"/>
      <c r="E108" s="156"/>
    </row>
    <row r="109" spans="1:5" ht="12.75">
      <c r="A109" s="156"/>
      <c r="B109" s="156"/>
      <c r="C109" s="156"/>
      <c r="D109" s="156"/>
      <c r="E109" s="156"/>
    </row>
    <row r="110" spans="1:5" ht="12.75">
      <c r="A110" s="156"/>
      <c r="B110" s="156"/>
      <c r="C110" s="156"/>
      <c r="D110" s="156"/>
      <c r="E110" s="156"/>
    </row>
    <row r="111" spans="1:5" ht="12.75">
      <c r="A111" s="156"/>
      <c r="B111" s="156"/>
      <c r="C111" s="156"/>
      <c r="D111" s="156"/>
      <c r="E111" s="156"/>
    </row>
    <row r="112" spans="1:5" ht="12.75">
      <c r="A112" s="156"/>
      <c r="B112" s="156"/>
      <c r="C112" s="156"/>
      <c r="D112" s="156"/>
      <c r="E112" s="156"/>
    </row>
    <row r="113" spans="1:5" ht="12.75">
      <c r="A113" s="156"/>
      <c r="B113" s="156"/>
      <c r="C113" s="156"/>
      <c r="D113" s="156"/>
      <c r="E113" s="156"/>
    </row>
    <row r="114" spans="1:5" ht="12.75">
      <c r="A114" s="156"/>
      <c r="B114" s="156"/>
      <c r="C114" s="156"/>
      <c r="D114" s="156"/>
      <c r="E114" s="156"/>
    </row>
    <row r="115" spans="1:5" ht="12.75">
      <c r="A115" s="156"/>
      <c r="B115" s="156"/>
      <c r="C115" s="156"/>
      <c r="D115" s="156"/>
      <c r="E115" s="156"/>
    </row>
    <row r="116" spans="1:5" ht="12.75">
      <c r="A116" s="156"/>
      <c r="B116" s="156"/>
      <c r="C116" s="156"/>
      <c r="D116" s="156"/>
      <c r="E116" s="156"/>
    </row>
    <row r="117" spans="1:5" ht="12.75">
      <c r="A117" s="156"/>
      <c r="B117" s="156"/>
      <c r="C117" s="156"/>
      <c r="D117" s="156"/>
      <c r="E117" s="156"/>
    </row>
    <row r="118" spans="1:5" ht="12.75">
      <c r="A118" s="156"/>
      <c r="B118" s="156"/>
      <c r="C118" s="156"/>
      <c r="D118" s="156"/>
      <c r="E118" s="156"/>
    </row>
    <row r="119" spans="1:5" ht="12.75">
      <c r="A119" s="156"/>
      <c r="B119" s="156"/>
      <c r="C119" s="156"/>
      <c r="D119" s="156"/>
      <c r="E119" s="156"/>
    </row>
    <row r="120" spans="1:5" ht="12.75">
      <c r="A120" s="156"/>
      <c r="B120" s="156"/>
      <c r="C120" s="156"/>
      <c r="D120" s="156"/>
      <c r="E120" s="156"/>
    </row>
    <row r="121" spans="1:5" ht="12.75">
      <c r="A121" s="156"/>
      <c r="B121" s="156"/>
      <c r="C121" s="156"/>
      <c r="D121" s="156"/>
      <c r="E121" s="156"/>
    </row>
    <row r="122" spans="1:5" ht="12.75">
      <c r="A122" s="156"/>
      <c r="B122" s="156"/>
      <c r="C122" s="156"/>
      <c r="D122" s="156"/>
      <c r="E122" s="156"/>
    </row>
    <row r="123" spans="1:5" ht="12.75">
      <c r="A123" s="156"/>
      <c r="B123" s="156"/>
      <c r="C123" s="156"/>
      <c r="D123" s="156"/>
      <c r="E123" s="156"/>
    </row>
    <row r="124" spans="1:5" ht="12.75">
      <c r="A124" s="156"/>
      <c r="B124" s="156"/>
      <c r="C124" s="156"/>
      <c r="D124" s="156"/>
      <c r="E124" s="156"/>
    </row>
    <row r="125" spans="1:5" ht="12.75">
      <c r="A125" s="156"/>
      <c r="B125" s="156"/>
      <c r="C125" s="156"/>
      <c r="D125" s="156"/>
      <c r="E125" s="156"/>
    </row>
    <row r="126" spans="1:5" ht="12.75">
      <c r="A126" s="156"/>
      <c r="B126" s="156"/>
      <c r="C126" s="156"/>
      <c r="D126" s="156"/>
      <c r="E126" s="156"/>
    </row>
    <row r="127" spans="1:5" ht="12.75">
      <c r="A127" s="156"/>
      <c r="B127" s="156"/>
      <c r="C127" s="156"/>
      <c r="D127" s="156"/>
      <c r="E127" s="156"/>
    </row>
    <row r="128" spans="1:5" ht="12.75">
      <c r="A128" s="156"/>
      <c r="B128" s="156"/>
      <c r="C128" s="156"/>
      <c r="D128" s="156"/>
      <c r="E128" s="156"/>
    </row>
    <row r="129" spans="1:5" ht="12.75">
      <c r="A129" s="156"/>
      <c r="B129" s="156"/>
      <c r="C129" s="156"/>
      <c r="D129" s="156"/>
      <c r="E129" s="156"/>
    </row>
    <row r="130" spans="1:5" ht="12.75">
      <c r="A130" s="156"/>
      <c r="B130" s="156"/>
      <c r="C130" s="156"/>
      <c r="D130" s="156"/>
      <c r="E130" s="156"/>
    </row>
    <row r="131" spans="1:5" ht="12.75">
      <c r="A131" s="156"/>
      <c r="B131" s="156"/>
      <c r="C131" s="156"/>
      <c r="D131" s="156"/>
      <c r="E131" s="156"/>
    </row>
    <row r="132" spans="1:5" ht="12.75">
      <c r="A132" s="156"/>
      <c r="B132" s="156"/>
      <c r="C132" s="156"/>
      <c r="D132" s="156"/>
      <c r="E132" s="156"/>
    </row>
    <row r="133" spans="1:5" ht="12.75">
      <c r="A133" s="156"/>
      <c r="B133" s="156"/>
      <c r="C133" s="156"/>
      <c r="D133" s="156"/>
      <c r="E133" s="156"/>
    </row>
    <row r="134" spans="1:5" ht="12.75">
      <c r="A134" s="156"/>
      <c r="B134" s="156"/>
      <c r="C134" s="156"/>
      <c r="D134" s="156"/>
      <c r="E134" s="156"/>
    </row>
    <row r="135" spans="1:5" ht="12.75">
      <c r="A135" s="156"/>
      <c r="B135" s="156"/>
      <c r="C135" s="156"/>
      <c r="D135" s="156"/>
      <c r="E135" s="156"/>
    </row>
    <row r="136" spans="1:5" ht="12.75">
      <c r="A136" s="156"/>
      <c r="B136" s="156"/>
      <c r="C136" s="156"/>
      <c r="D136" s="156"/>
      <c r="E136" s="156"/>
    </row>
    <row r="137" spans="1:5" ht="12.75">
      <c r="A137" s="156"/>
      <c r="B137" s="156"/>
      <c r="C137" s="156"/>
      <c r="D137" s="156"/>
      <c r="E137" s="156"/>
    </row>
    <row r="138" spans="1:5" ht="12.75">
      <c r="A138" s="156"/>
      <c r="B138" s="156"/>
      <c r="C138" s="156"/>
      <c r="D138" s="156"/>
      <c r="E138" s="156"/>
    </row>
    <row r="139" spans="1:5" ht="12.75">
      <c r="A139" s="156"/>
      <c r="B139" s="156"/>
      <c r="C139" s="156"/>
      <c r="D139" s="156"/>
      <c r="E139" s="156"/>
    </row>
    <row r="140" spans="1:5" ht="12.75">
      <c r="A140" s="156"/>
      <c r="B140" s="156"/>
      <c r="C140" s="156"/>
      <c r="D140" s="156"/>
      <c r="E140" s="156"/>
    </row>
    <row r="141" spans="1:5" ht="12.75">
      <c r="A141" s="156"/>
      <c r="B141" s="156"/>
      <c r="C141" s="156"/>
      <c r="D141" s="156"/>
      <c r="E141" s="156"/>
    </row>
    <row r="142" spans="1:5" ht="12.75">
      <c r="A142" s="156"/>
      <c r="B142" s="156"/>
      <c r="C142" s="156"/>
      <c r="D142" s="156"/>
      <c r="E142" s="156"/>
    </row>
    <row r="143" spans="1:5" ht="12.75">
      <c r="A143" s="156"/>
      <c r="B143" s="156"/>
      <c r="C143" s="156"/>
      <c r="D143" s="156"/>
      <c r="E143" s="156"/>
    </row>
    <row r="144" spans="1:5" ht="12.75">
      <c r="A144" s="156"/>
      <c r="B144" s="156"/>
      <c r="C144" s="156"/>
      <c r="D144" s="156"/>
      <c r="E144" s="156"/>
    </row>
    <row r="145" spans="1:5" ht="12.75">
      <c r="A145" s="156"/>
      <c r="B145" s="156"/>
      <c r="C145" s="156"/>
      <c r="D145" s="156"/>
      <c r="E145" s="156"/>
    </row>
    <row r="146" spans="1:5" ht="12.75">
      <c r="A146" s="156"/>
      <c r="B146" s="156"/>
      <c r="C146" s="156"/>
      <c r="D146" s="156"/>
      <c r="E146" s="156"/>
    </row>
    <row r="147" spans="1:5" ht="12.75">
      <c r="A147" s="156"/>
      <c r="B147" s="156"/>
      <c r="C147" s="156"/>
      <c r="D147" s="156"/>
      <c r="E147" s="156"/>
    </row>
    <row r="148" spans="1:5" ht="12.75">
      <c r="A148" s="156"/>
      <c r="B148" s="156"/>
      <c r="C148" s="156"/>
      <c r="D148" s="156"/>
      <c r="E148" s="156"/>
    </row>
    <row r="149" spans="1:5" ht="12.75">
      <c r="A149" s="156"/>
      <c r="B149" s="156"/>
      <c r="C149" s="156"/>
      <c r="D149" s="156"/>
      <c r="E149" s="156"/>
    </row>
    <row r="150" spans="1:5" ht="12.75">
      <c r="A150" s="156"/>
      <c r="B150" s="156"/>
      <c r="C150" s="156"/>
      <c r="D150" s="156"/>
      <c r="E150" s="156"/>
    </row>
    <row r="151" spans="1:5" ht="12.75">
      <c r="A151" s="156"/>
      <c r="B151" s="156"/>
      <c r="C151" s="156"/>
      <c r="D151" s="156"/>
      <c r="E151" s="156"/>
    </row>
    <row r="152" spans="1:5" ht="12.75">
      <c r="A152" s="156"/>
      <c r="B152" s="156"/>
      <c r="C152" s="156"/>
      <c r="D152" s="156"/>
      <c r="E152" s="156"/>
    </row>
    <row r="153" spans="1:5" ht="12.75">
      <c r="A153" s="156"/>
      <c r="B153" s="156"/>
      <c r="C153" s="156"/>
      <c r="D153" s="156"/>
      <c r="E153" s="156"/>
    </row>
    <row r="154" spans="1:5" ht="12.75">
      <c r="A154" s="156"/>
      <c r="B154" s="156"/>
      <c r="C154" s="156"/>
      <c r="D154" s="156"/>
      <c r="E154" s="156"/>
    </row>
    <row r="155" spans="1:5" ht="12.75">
      <c r="A155" s="156"/>
      <c r="B155" s="156"/>
      <c r="C155" s="156"/>
      <c r="D155" s="156"/>
      <c r="E155" s="156"/>
    </row>
    <row r="156" spans="1:5" ht="12.75">
      <c r="A156" s="156"/>
      <c r="B156" s="156"/>
      <c r="C156" s="156"/>
      <c r="D156" s="156"/>
      <c r="E156" s="156"/>
    </row>
    <row r="157" spans="1:5" ht="12.75">
      <c r="A157" s="156"/>
      <c r="B157" s="156"/>
      <c r="C157" s="156"/>
      <c r="D157" s="156"/>
      <c r="E157" s="156"/>
    </row>
    <row r="158" spans="1:5" ht="12.75">
      <c r="A158" s="156"/>
      <c r="B158" s="156"/>
      <c r="C158" s="156"/>
      <c r="D158" s="156"/>
      <c r="E158" s="156"/>
    </row>
    <row r="159" spans="1:5" ht="12.75">
      <c r="A159" s="156"/>
      <c r="B159" s="156"/>
      <c r="C159" s="156"/>
      <c r="D159" s="156"/>
      <c r="E159" s="156"/>
    </row>
    <row r="160" spans="1:5" ht="12.75">
      <c r="A160" s="156"/>
      <c r="B160" s="156"/>
      <c r="C160" s="156"/>
      <c r="D160" s="156"/>
      <c r="E160" s="156"/>
    </row>
    <row r="161" spans="1:5" ht="12.75">
      <c r="A161" s="156"/>
      <c r="B161" s="156"/>
      <c r="C161" s="156"/>
      <c r="D161" s="156"/>
      <c r="E161" s="156"/>
    </row>
    <row r="162" spans="1:5" ht="12.75">
      <c r="A162" s="156"/>
      <c r="B162" s="156"/>
      <c r="C162" s="156"/>
      <c r="D162" s="156"/>
      <c r="E162" s="156"/>
    </row>
    <row r="163" spans="1:5" ht="12.75">
      <c r="A163" s="156"/>
      <c r="B163" s="156"/>
      <c r="C163" s="156"/>
      <c r="D163" s="156"/>
      <c r="E163" s="156"/>
    </row>
    <row r="164" spans="1:5" ht="12.75">
      <c r="A164" s="156"/>
      <c r="B164" s="156"/>
      <c r="C164" s="156"/>
      <c r="D164" s="156"/>
      <c r="E164" s="156"/>
    </row>
    <row r="165" spans="1:5" ht="12.75">
      <c r="A165" s="156"/>
      <c r="B165" s="156"/>
      <c r="C165" s="156"/>
      <c r="D165" s="156"/>
      <c r="E165" s="156"/>
    </row>
    <row r="166" spans="1:5" ht="12.75">
      <c r="A166" s="156"/>
      <c r="B166" s="156"/>
      <c r="C166" s="156"/>
      <c r="D166" s="156"/>
      <c r="E166" s="156"/>
    </row>
    <row r="167" spans="1:5" ht="12.75">
      <c r="A167" s="156"/>
      <c r="B167" s="156"/>
      <c r="C167" s="156"/>
      <c r="D167" s="156"/>
      <c r="E167" s="156"/>
    </row>
    <row r="168" spans="1:5" ht="12.75">
      <c r="A168" s="156"/>
      <c r="B168" s="156"/>
      <c r="C168" s="156"/>
      <c r="D168" s="156"/>
      <c r="E168" s="156"/>
    </row>
    <row r="169" spans="1:5" ht="12.75">
      <c r="A169" s="156"/>
      <c r="B169" s="156"/>
      <c r="C169" s="156"/>
      <c r="D169" s="156"/>
      <c r="E169" s="156"/>
    </row>
    <row r="170" spans="1:5" ht="12.75">
      <c r="A170" s="156"/>
      <c r="B170" s="156"/>
      <c r="C170" s="156"/>
      <c r="D170" s="156"/>
      <c r="E170" s="156"/>
    </row>
    <row r="171" spans="1:5" ht="12.75">
      <c r="A171" s="156"/>
      <c r="B171" s="156"/>
      <c r="C171" s="156"/>
      <c r="D171" s="156"/>
      <c r="E171" s="156"/>
    </row>
    <row r="172" spans="1:5" ht="12.75">
      <c r="A172" s="156"/>
      <c r="B172" s="156"/>
      <c r="C172" s="156"/>
      <c r="D172" s="156"/>
      <c r="E172" s="156"/>
    </row>
    <row r="173" spans="1:5" ht="12.75">
      <c r="A173" s="156"/>
      <c r="B173" s="156"/>
      <c r="C173" s="156"/>
      <c r="D173" s="156"/>
      <c r="E173" s="156"/>
    </row>
    <row r="174" spans="1:5" ht="12.75">
      <c r="A174" s="156"/>
      <c r="B174" s="156"/>
      <c r="C174" s="156"/>
      <c r="D174" s="156"/>
      <c r="E174" s="156"/>
    </row>
    <row r="175" spans="1:5" ht="12.75">
      <c r="A175" s="156"/>
      <c r="B175" s="156"/>
      <c r="C175" s="156"/>
      <c r="D175" s="156"/>
      <c r="E175" s="156"/>
    </row>
  </sheetData>
  <sheetProtection/>
  <mergeCells count="11">
    <mergeCell ref="A3:E3"/>
    <mergeCell ref="A4:E4"/>
    <mergeCell ref="A1:E1"/>
    <mergeCell ref="B46:E46"/>
    <mergeCell ref="D47:E47"/>
    <mergeCell ref="B66:E66"/>
    <mergeCell ref="D67:E67"/>
    <mergeCell ref="B5:E5"/>
    <mergeCell ref="B26:E26"/>
    <mergeCell ref="D6:E6"/>
    <mergeCell ref="D27:E27"/>
  </mergeCells>
  <conditionalFormatting sqref="B44:D45 D52:E52 E29:E36 B36:D36 E39:E45 B24:E24 E8:E15 B15:D15 E18:E23 B64:D64 E49:E56 B56:D56 E59:E64">
    <cfRule type="cellIs" priority="2" dxfId="4" operator="equal" stopIfTrue="1">
      <formula>0</formula>
    </cfRule>
  </conditionalFormatting>
  <conditionalFormatting sqref="D72:E72 B84:D84 E69:E71 E73:E76 B76:D76 E79:E84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rowBreaks count="1" manualBreakCount="1">
    <brk id="4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view="pageBreakPreview" zoomScale="85" zoomScaleNormal="120" zoomScaleSheetLayoutView="85" workbookViewId="0" topLeftCell="A109">
      <selection activeCell="H102" sqref="H102"/>
    </sheetView>
  </sheetViews>
  <sheetFormatPr defaultColWidth="9.00390625" defaultRowHeight="12.75"/>
  <cols>
    <col min="1" max="1" width="19.50390625" style="377" customWidth="1"/>
    <col min="2" max="2" width="72.00390625" style="378" customWidth="1"/>
    <col min="3" max="3" width="25.00390625" style="379" customWidth="1"/>
    <col min="4" max="16384" width="9.375" style="3" customWidth="1"/>
  </cols>
  <sheetData>
    <row r="1" spans="1:3" s="2" customFormat="1" ht="16.5" customHeight="1" thickBot="1">
      <c r="A1" s="587"/>
      <c r="B1" s="588"/>
      <c r="C1" s="582" t="str">
        <f>CONCATENATE("9.1. melléklet ",ALAPADATOK!A7," ",ALAPADATOK!B7," ",ALAPADATOK!C7," ",ALAPADATOK!D7," ",ALAPADATOK!E7," ",ALAPADATOK!F7," ",ALAPADATOK!G7," ",ALAPADATOK!H7)</f>
        <v>9.1. melléklet a 1 / 2020 ( II.12. ) önkormányzati rendelethez</v>
      </c>
    </row>
    <row r="2" spans="1:3" s="90" customFormat="1" ht="21" customHeight="1">
      <c r="A2" s="589" t="s">
        <v>59</v>
      </c>
      <c r="B2" s="590" t="str">
        <f>CONCATENATE(ALAPADATOK!A3)</f>
        <v>BALATONSZÁRSZÓ NAGYKÖZSÉG ÖNKORMÁNYZATA</v>
      </c>
      <c r="C2" s="591" t="s">
        <v>52</v>
      </c>
    </row>
    <row r="3" spans="1:3" s="90" customFormat="1" ht="16.5" thickBot="1">
      <c r="A3" s="592" t="s">
        <v>193</v>
      </c>
      <c r="B3" s="593" t="s">
        <v>388</v>
      </c>
      <c r="C3" s="594" t="s">
        <v>52</v>
      </c>
    </row>
    <row r="4" spans="1:3" s="91" customFormat="1" ht="15.75" customHeight="1" thickBot="1">
      <c r="A4" s="595"/>
      <c r="B4" s="595"/>
      <c r="C4" s="596" t="str">
        <f>'KV_7.sz.mell.'!F5</f>
        <v>Forintban!</v>
      </c>
    </row>
    <row r="5" spans="1:3" ht="13.5" thickBot="1">
      <c r="A5" s="597" t="s">
        <v>195</v>
      </c>
      <c r="B5" s="598" t="s">
        <v>553</v>
      </c>
      <c r="C5" s="599" t="s">
        <v>53</v>
      </c>
    </row>
    <row r="6" spans="1:3" s="64" customFormat="1" ht="12.75" customHeight="1" thickBot="1">
      <c r="A6" s="600"/>
      <c r="B6" s="601" t="s">
        <v>483</v>
      </c>
      <c r="C6" s="602" t="s">
        <v>484</v>
      </c>
    </row>
    <row r="7" spans="1:3" s="64" customFormat="1" ht="15.75" customHeight="1" thickBot="1">
      <c r="A7" s="603"/>
      <c r="B7" s="604" t="s">
        <v>54</v>
      </c>
      <c r="C7" s="605"/>
    </row>
    <row r="8" spans="1:3" s="64" customFormat="1" ht="12" customHeight="1" thickBot="1">
      <c r="A8" s="29" t="s">
        <v>17</v>
      </c>
      <c r="B8" s="21" t="s">
        <v>242</v>
      </c>
      <c r="C8" s="288">
        <f>+C9+C10+C11+C12+C13+C14</f>
        <v>228691919</v>
      </c>
    </row>
    <row r="9" spans="1:3" s="92" customFormat="1" ht="12" customHeight="1">
      <c r="A9" s="422" t="s">
        <v>96</v>
      </c>
      <c r="B9" s="403" t="s">
        <v>243</v>
      </c>
      <c r="C9" s="291">
        <v>121714659</v>
      </c>
    </row>
    <row r="10" spans="1:3" s="93" customFormat="1" ht="12" customHeight="1">
      <c r="A10" s="423" t="s">
        <v>97</v>
      </c>
      <c r="B10" s="404" t="s">
        <v>244</v>
      </c>
      <c r="C10" s="290">
        <v>43331450</v>
      </c>
    </row>
    <row r="11" spans="1:3" s="93" customFormat="1" ht="12" customHeight="1">
      <c r="A11" s="423" t="s">
        <v>98</v>
      </c>
      <c r="B11" s="404" t="s">
        <v>540</v>
      </c>
      <c r="C11" s="290">
        <v>60853578</v>
      </c>
    </row>
    <row r="12" spans="1:3" s="93" customFormat="1" ht="12" customHeight="1">
      <c r="A12" s="423" t="s">
        <v>99</v>
      </c>
      <c r="B12" s="404" t="s">
        <v>246</v>
      </c>
      <c r="C12" s="290">
        <v>2792232</v>
      </c>
    </row>
    <row r="13" spans="1:3" s="93" customFormat="1" ht="12" customHeight="1">
      <c r="A13" s="423" t="s">
        <v>139</v>
      </c>
      <c r="B13" s="404" t="s">
        <v>496</v>
      </c>
      <c r="C13" s="290"/>
    </row>
    <row r="14" spans="1:3" s="92" customFormat="1" ht="12" customHeight="1" thickBot="1">
      <c r="A14" s="424" t="s">
        <v>100</v>
      </c>
      <c r="B14" s="542" t="s">
        <v>565</v>
      </c>
      <c r="C14" s="290"/>
    </row>
    <row r="15" spans="1:3" s="92" customFormat="1" ht="12" customHeight="1" thickBot="1">
      <c r="A15" s="29" t="s">
        <v>18</v>
      </c>
      <c r="B15" s="283" t="s">
        <v>247</v>
      </c>
      <c r="C15" s="288">
        <f>+C16+C17+C18+C19+C20</f>
        <v>23635698</v>
      </c>
    </row>
    <row r="16" spans="1:3" s="92" customFormat="1" ht="12" customHeight="1">
      <c r="A16" s="422" t="s">
        <v>102</v>
      </c>
      <c r="B16" s="403" t="s">
        <v>248</v>
      </c>
      <c r="C16" s="291"/>
    </row>
    <row r="17" spans="1:3" s="92" customFormat="1" ht="12" customHeight="1">
      <c r="A17" s="423" t="s">
        <v>103</v>
      </c>
      <c r="B17" s="404" t="s">
        <v>249</v>
      </c>
      <c r="C17" s="290"/>
    </row>
    <row r="18" spans="1:3" s="92" customFormat="1" ht="12" customHeight="1">
      <c r="A18" s="423" t="s">
        <v>104</v>
      </c>
      <c r="B18" s="404" t="s">
        <v>412</v>
      </c>
      <c r="C18" s="290"/>
    </row>
    <row r="19" spans="1:3" s="92" customFormat="1" ht="12" customHeight="1">
      <c r="A19" s="423" t="s">
        <v>105</v>
      </c>
      <c r="B19" s="404" t="s">
        <v>413</v>
      </c>
      <c r="C19" s="290"/>
    </row>
    <row r="20" spans="1:3" s="92" customFormat="1" ht="12" customHeight="1">
      <c r="A20" s="423" t="s">
        <v>106</v>
      </c>
      <c r="B20" s="404" t="s">
        <v>250</v>
      </c>
      <c r="C20" s="290">
        <v>23635698</v>
      </c>
    </row>
    <row r="21" spans="1:3" s="93" customFormat="1" ht="12" customHeight="1" thickBot="1">
      <c r="A21" s="424" t="s">
        <v>115</v>
      </c>
      <c r="B21" s="542" t="s">
        <v>566</v>
      </c>
      <c r="C21" s="292"/>
    </row>
    <row r="22" spans="1:3" s="93" customFormat="1" ht="12" customHeight="1" thickBot="1">
      <c r="A22" s="29" t="s">
        <v>19</v>
      </c>
      <c r="B22" s="21" t="s">
        <v>252</v>
      </c>
      <c r="C22" s="288">
        <f>+C23+C24+C25+C26+C27</f>
        <v>0</v>
      </c>
    </row>
    <row r="23" spans="1:3" s="93" customFormat="1" ht="12" customHeight="1">
      <c r="A23" s="422" t="s">
        <v>85</v>
      </c>
      <c r="B23" s="403" t="s">
        <v>253</v>
      </c>
      <c r="C23" s="291"/>
    </row>
    <row r="24" spans="1:3" s="92" customFormat="1" ht="12" customHeight="1">
      <c r="A24" s="423" t="s">
        <v>86</v>
      </c>
      <c r="B24" s="404" t="s">
        <v>254</v>
      </c>
      <c r="C24" s="290"/>
    </row>
    <row r="25" spans="1:3" s="93" customFormat="1" ht="12" customHeight="1">
      <c r="A25" s="423" t="s">
        <v>87</v>
      </c>
      <c r="B25" s="404" t="s">
        <v>414</v>
      </c>
      <c r="C25" s="290"/>
    </row>
    <row r="26" spans="1:3" s="93" customFormat="1" ht="12" customHeight="1">
      <c r="A26" s="423" t="s">
        <v>88</v>
      </c>
      <c r="B26" s="404" t="s">
        <v>415</v>
      </c>
      <c r="C26" s="290"/>
    </row>
    <row r="27" spans="1:3" s="93" customFormat="1" ht="12" customHeight="1">
      <c r="A27" s="423" t="s">
        <v>162</v>
      </c>
      <c r="B27" s="404" t="s">
        <v>255</v>
      </c>
      <c r="C27" s="290"/>
    </row>
    <row r="28" spans="1:3" s="93" customFormat="1" ht="12" customHeight="1" thickBot="1">
      <c r="A28" s="424" t="s">
        <v>163</v>
      </c>
      <c r="B28" s="542" t="s">
        <v>558</v>
      </c>
      <c r="C28" s="543"/>
    </row>
    <row r="29" spans="1:3" s="93" customFormat="1" ht="12" customHeight="1" thickBot="1">
      <c r="A29" s="29" t="s">
        <v>164</v>
      </c>
      <c r="B29" s="21" t="s">
        <v>550</v>
      </c>
      <c r="C29" s="294">
        <f>+C30+C31+C32+C33+C34+C35+C36</f>
        <v>231300000</v>
      </c>
    </row>
    <row r="30" spans="1:3" s="93" customFormat="1" ht="12" customHeight="1">
      <c r="A30" s="422" t="s">
        <v>258</v>
      </c>
      <c r="B30" s="403" t="s">
        <v>545</v>
      </c>
      <c r="C30" s="398">
        <v>145000000</v>
      </c>
    </row>
    <row r="31" spans="1:3" s="93" customFormat="1" ht="12" customHeight="1">
      <c r="A31" s="423" t="s">
        <v>259</v>
      </c>
      <c r="B31" s="404" t="s">
        <v>677</v>
      </c>
      <c r="C31" s="290">
        <v>10000000</v>
      </c>
    </row>
    <row r="32" spans="1:3" s="93" customFormat="1" ht="12" customHeight="1">
      <c r="A32" s="423" t="s">
        <v>260</v>
      </c>
      <c r="B32" s="404" t="s">
        <v>678</v>
      </c>
      <c r="C32" s="290">
        <v>13700000</v>
      </c>
    </row>
    <row r="33" spans="1:3" s="93" customFormat="1" ht="12" customHeight="1">
      <c r="A33" s="423" t="s">
        <v>261</v>
      </c>
      <c r="B33" s="404" t="s">
        <v>547</v>
      </c>
      <c r="C33" s="290">
        <v>25000000</v>
      </c>
    </row>
    <row r="34" spans="1:3" s="93" customFormat="1" ht="12" customHeight="1">
      <c r="A34" s="423" t="s">
        <v>542</v>
      </c>
      <c r="B34" s="404" t="s">
        <v>262</v>
      </c>
      <c r="C34" s="290">
        <v>6800000</v>
      </c>
    </row>
    <row r="35" spans="1:3" s="93" customFormat="1" ht="12" customHeight="1">
      <c r="A35" s="423" t="s">
        <v>543</v>
      </c>
      <c r="B35" s="404" t="s">
        <v>546</v>
      </c>
      <c r="C35" s="290">
        <v>30000000</v>
      </c>
    </row>
    <row r="36" spans="1:3" s="93" customFormat="1" ht="12" customHeight="1" thickBot="1">
      <c r="A36" s="424" t="s">
        <v>544</v>
      </c>
      <c r="B36" s="502" t="s">
        <v>264</v>
      </c>
      <c r="C36" s="292">
        <v>800000</v>
      </c>
    </row>
    <row r="37" spans="1:3" s="93" customFormat="1" ht="12" customHeight="1" thickBot="1">
      <c r="A37" s="29" t="s">
        <v>21</v>
      </c>
      <c r="B37" s="21" t="s">
        <v>424</v>
      </c>
      <c r="C37" s="288">
        <f>SUM(C38:C48)</f>
        <v>29153220</v>
      </c>
    </row>
    <row r="38" spans="1:3" s="93" customFormat="1" ht="12" customHeight="1">
      <c r="A38" s="422" t="s">
        <v>89</v>
      </c>
      <c r="B38" s="403" t="s">
        <v>267</v>
      </c>
      <c r="C38" s="291"/>
    </row>
    <row r="39" spans="1:3" s="93" customFormat="1" ht="12" customHeight="1">
      <c r="A39" s="423" t="s">
        <v>90</v>
      </c>
      <c r="B39" s="404" t="s">
        <v>268</v>
      </c>
      <c r="C39" s="290">
        <v>6500000</v>
      </c>
    </row>
    <row r="40" spans="1:3" s="93" customFormat="1" ht="12" customHeight="1">
      <c r="A40" s="423" t="s">
        <v>91</v>
      </c>
      <c r="B40" s="404" t="s">
        <v>269</v>
      </c>
      <c r="C40" s="290">
        <v>3000000</v>
      </c>
    </row>
    <row r="41" spans="1:3" s="93" customFormat="1" ht="12" customHeight="1">
      <c r="A41" s="423" t="s">
        <v>166</v>
      </c>
      <c r="B41" s="404" t="s">
        <v>270</v>
      </c>
      <c r="C41" s="290">
        <v>15603220</v>
      </c>
    </row>
    <row r="42" spans="1:3" s="93" customFormat="1" ht="12" customHeight="1">
      <c r="A42" s="423" t="s">
        <v>167</v>
      </c>
      <c r="B42" s="404" t="s">
        <v>271</v>
      </c>
      <c r="C42" s="290"/>
    </row>
    <row r="43" spans="1:3" s="93" customFormat="1" ht="12" customHeight="1">
      <c r="A43" s="423" t="s">
        <v>168</v>
      </c>
      <c r="B43" s="404" t="s">
        <v>272</v>
      </c>
      <c r="C43" s="290">
        <v>3000000</v>
      </c>
    </row>
    <row r="44" spans="1:3" s="93" customFormat="1" ht="12" customHeight="1">
      <c r="A44" s="423" t="s">
        <v>169</v>
      </c>
      <c r="B44" s="404" t="s">
        <v>273</v>
      </c>
      <c r="C44" s="290"/>
    </row>
    <row r="45" spans="1:3" s="93" customFormat="1" ht="12" customHeight="1">
      <c r="A45" s="423" t="s">
        <v>170</v>
      </c>
      <c r="B45" s="404" t="s">
        <v>549</v>
      </c>
      <c r="C45" s="290">
        <v>50000</v>
      </c>
    </row>
    <row r="46" spans="1:3" s="93" customFormat="1" ht="12" customHeight="1">
      <c r="A46" s="423" t="s">
        <v>265</v>
      </c>
      <c r="B46" s="404" t="s">
        <v>275</v>
      </c>
      <c r="C46" s="293"/>
    </row>
    <row r="47" spans="1:3" s="93" customFormat="1" ht="12" customHeight="1">
      <c r="A47" s="424" t="s">
        <v>266</v>
      </c>
      <c r="B47" s="405" t="s">
        <v>426</v>
      </c>
      <c r="C47" s="390"/>
    </row>
    <row r="48" spans="1:3" s="93" customFormat="1" ht="12" customHeight="1" thickBot="1">
      <c r="A48" s="424" t="s">
        <v>425</v>
      </c>
      <c r="B48" s="542" t="s">
        <v>567</v>
      </c>
      <c r="C48" s="545">
        <v>1000000</v>
      </c>
    </row>
    <row r="49" spans="1:3" s="93" customFormat="1" ht="12" customHeight="1" thickBot="1">
      <c r="A49" s="29" t="s">
        <v>22</v>
      </c>
      <c r="B49" s="21" t="s">
        <v>277</v>
      </c>
      <c r="C49" s="288">
        <f>SUM(C50:C54)</f>
        <v>0</v>
      </c>
    </row>
    <row r="50" spans="1:3" s="93" customFormat="1" ht="12" customHeight="1">
      <c r="A50" s="422" t="s">
        <v>92</v>
      </c>
      <c r="B50" s="403" t="s">
        <v>281</v>
      </c>
      <c r="C50" s="447"/>
    </row>
    <row r="51" spans="1:3" s="93" customFormat="1" ht="12" customHeight="1">
      <c r="A51" s="423" t="s">
        <v>93</v>
      </c>
      <c r="B51" s="404" t="s">
        <v>282</v>
      </c>
      <c r="C51" s="293"/>
    </row>
    <row r="52" spans="1:3" s="93" customFormat="1" ht="12" customHeight="1">
      <c r="A52" s="423" t="s">
        <v>278</v>
      </c>
      <c r="B52" s="404" t="s">
        <v>283</v>
      </c>
      <c r="C52" s="293"/>
    </row>
    <row r="53" spans="1:3" s="93" customFormat="1" ht="12" customHeight="1">
      <c r="A53" s="423" t="s">
        <v>279</v>
      </c>
      <c r="B53" s="404" t="s">
        <v>284</v>
      </c>
      <c r="C53" s="293"/>
    </row>
    <row r="54" spans="1:3" s="93" customFormat="1" ht="12" customHeight="1" thickBot="1">
      <c r="A54" s="424" t="s">
        <v>280</v>
      </c>
      <c r="B54" s="405" t="s">
        <v>285</v>
      </c>
      <c r="C54" s="390"/>
    </row>
    <row r="55" spans="1:3" s="93" customFormat="1" ht="12" customHeight="1" thickBot="1">
      <c r="A55" s="29" t="s">
        <v>171</v>
      </c>
      <c r="B55" s="21" t="s">
        <v>286</v>
      </c>
      <c r="C55" s="288">
        <f>SUM(C56:C58)</f>
        <v>9332987</v>
      </c>
    </row>
    <row r="56" spans="1:3" s="93" customFormat="1" ht="12" customHeight="1">
      <c r="A56" s="422" t="s">
        <v>94</v>
      </c>
      <c r="B56" s="403" t="s">
        <v>287</v>
      </c>
      <c r="C56" s="291"/>
    </row>
    <row r="57" spans="1:3" s="93" customFormat="1" ht="12" customHeight="1">
      <c r="A57" s="423" t="s">
        <v>95</v>
      </c>
      <c r="B57" s="404" t="s">
        <v>416</v>
      </c>
      <c r="C57" s="290">
        <v>9332987</v>
      </c>
    </row>
    <row r="58" spans="1:3" s="93" customFormat="1" ht="12" customHeight="1">
      <c r="A58" s="423" t="s">
        <v>290</v>
      </c>
      <c r="B58" s="404" t="s">
        <v>288</v>
      </c>
      <c r="C58" s="290"/>
    </row>
    <row r="59" spans="1:3" s="93" customFormat="1" ht="12" customHeight="1" thickBot="1">
      <c r="A59" s="424" t="s">
        <v>291</v>
      </c>
      <c r="B59" s="405" t="s">
        <v>289</v>
      </c>
      <c r="C59" s="292"/>
    </row>
    <row r="60" spans="1:3" s="93" customFormat="1" ht="12" customHeight="1" thickBot="1">
      <c r="A60" s="29" t="s">
        <v>24</v>
      </c>
      <c r="B60" s="283" t="s">
        <v>292</v>
      </c>
      <c r="C60" s="288">
        <f>SUM(C61:C63)</f>
        <v>200000</v>
      </c>
    </row>
    <row r="61" spans="1:3" s="93" customFormat="1" ht="12" customHeight="1">
      <c r="A61" s="422" t="s">
        <v>172</v>
      </c>
      <c r="B61" s="403" t="s">
        <v>294</v>
      </c>
      <c r="C61" s="293"/>
    </row>
    <row r="62" spans="1:3" s="93" customFormat="1" ht="12" customHeight="1">
      <c r="A62" s="423" t="s">
        <v>173</v>
      </c>
      <c r="B62" s="404" t="s">
        <v>417</v>
      </c>
      <c r="C62" s="293">
        <v>200000</v>
      </c>
    </row>
    <row r="63" spans="1:3" s="93" customFormat="1" ht="12" customHeight="1">
      <c r="A63" s="423" t="s">
        <v>221</v>
      </c>
      <c r="B63" s="404" t="s">
        <v>295</v>
      </c>
      <c r="C63" s="293"/>
    </row>
    <row r="64" spans="1:3" s="93" customFormat="1" ht="12" customHeight="1" thickBot="1">
      <c r="A64" s="424" t="s">
        <v>293</v>
      </c>
      <c r="B64" s="405" t="s">
        <v>296</v>
      </c>
      <c r="C64" s="293"/>
    </row>
    <row r="65" spans="1:3" s="93" customFormat="1" ht="12" customHeight="1" thickBot="1">
      <c r="A65" s="29" t="s">
        <v>25</v>
      </c>
      <c r="B65" s="21" t="s">
        <v>297</v>
      </c>
      <c r="C65" s="294">
        <f>+C8+C15+C22+C29+C37+C49+C55+C60</f>
        <v>522313824</v>
      </c>
    </row>
    <row r="66" spans="1:3" s="93" customFormat="1" ht="12" customHeight="1" thickBot="1">
      <c r="A66" s="425" t="s">
        <v>384</v>
      </c>
      <c r="B66" s="283" t="s">
        <v>299</v>
      </c>
      <c r="C66" s="288">
        <f>SUM(C67:C69)</f>
        <v>0</v>
      </c>
    </row>
    <row r="67" spans="1:3" s="93" customFormat="1" ht="12" customHeight="1">
      <c r="A67" s="422" t="s">
        <v>327</v>
      </c>
      <c r="B67" s="403" t="s">
        <v>300</v>
      </c>
      <c r="C67" s="293"/>
    </row>
    <row r="68" spans="1:3" s="93" customFormat="1" ht="12" customHeight="1">
      <c r="A68" s="423" t="s">
        <v>336</v>
      </c>
      <c r="B68" s="404" t="s">
        <v>301</v>
      </c>
      <c r="C68" s="293"/>
    </row>
    <row r="69" spans="1:3" s="93" customFormat="1" ht="12" customHeight="1" thickBot="1">
      <c r="A69" s="424" t="s">
        <v>337</v>
      </c>
      <c r="B69" s="406" t="s">
        <v>451</v>
      </c>
      <c r="C69" s="293"/>
    </row>
    <row r="70" spans="1:3" s="93" customFormat="1" ht="12" customHeight="1" thickBot="1">
      <c r="A70" s="425" t="s">
        <v>303</v>
      </c>
      <c r="B70" s="283" t="s">
        <v>304</v>
      </c>
      <c r="C70" s="288">
        <f>SUM(C71:C74)</f>
        <v>0</v>
      </c>
    </row>
    <row r="71" spans="1:3" s="93" customFormat="1" ht="12" customHeight="1">
      <c r="A71" s="422" t="s">
        <v>140</v>
      </c>
      <c r="B71" s="403" t="s">
        <v>305</v>
      </c>
      <c r="C71" s="293"/>
    </row>
    <row r="72" spans="1:3" s="93" customFormat="1" ht="12" customHeight="1">
      <c r="A72" s="423" t="s">
        <v>141</v>
      </c>
      <c r="B72" s="404" t="s">
        <v>560</v>
      </c>
      <c r="C72" s="293"/>
    </row>
    <row r="73" spans="1:3" s="93" customFormat="1" ht="12" customHeight="1">
      <c r="A73" s="423" t="s">
        <v>328</v>
      </c>
      <c r="B73" s="404" t="s">
        <v>306</v>
      </c>
      <c r="C73" s="293"/>
    </row>
    <row r="74" spans="1:3" s="93" customFormat="1" ht="12" customHeight="1" thickBot="1">
      <c r="A74" s="424" t="s">
        <v>329</v>
      </c>
      <c r="B74" s="285" t="s">
        <v>561</v>
      </c>
      <c r="C74" s="293"/>
    </row>
    <row r="75" spans="1:3" s="93" customFormat="1" ht="12" customHeight="1" thickBot="1">
      <c r="A75" s="425" t="s">
        <v>307</v>
      </c>
      <c r="B75" s="283" t="s">
        <v>308</v>
      </c>
      <c r="C75" s="288">
        <f>SUM(C76:C77)</f>
        <v>180421286</v>
      </c>
    </row>
    <row r="76" spans="1:3" s="93" customFormat="1" ht="12" customHeight="1">
      <c r="A76" s="422" t="s">
        <v>330</v>
      </c>
      <c r="B76" s="403" t="s">
        <v>309</v>
      </c>
      <c r="C76" s="293">
        <v>180421286</v>
      </c>
    </row>
    <row r="77" spans="1:3" s="93" customFormat="1" ht="12" customHeight="1" thickBot="1">
      <c r="A77" s="424" t="s">
        <v>331</v>
      </c>
      <c r="B77" s="405" t="s">
        <v>310</v>
      </c>
      <c r="C77" s="293"/>
    </row>
    <row r="78" spans="1:3" s="92" customFormat="1" ht="12" customHeight="1" thickBot="1">
      <c r="A78" s="425" t="s">
        <v>311</v>
      </c>
      <c r="B78" s="283" t="s">
        <v>312</v>
      </c>
      <c r="C78" s="288">
        <f>SUM(C79:C81)</f>
        <v>0</v>
      </c>
    </row>
    <row r="79" spans="1:3" s="93" customFormat="1" ht="12" customHeight="1">
      <c r="A79" s="422" t="s">
        <v>332</v>
      </c>
      <c r="B79" s="403" t="s">
        <v>313</v>
      </c>
      <c r="C79" s="293"/>
    </row>
    <row r="80" spans="1:3" s="93" customFormat="1" ht="12" customHeight="1">
      <c r="A80" s="423" t="s">
        <v>333</v>
      </c>
      <c r="B80" s="404" t="s">
        <v>314</v>
      </c>
      <c r="C80" s="293"/>
    </row>
    <row r="81" spans="1:3" s="93" customFormat="1" ht="12" customHeight="1" thickBot="1">
      <c r="A81" s="424" t="s">
        <v>334</v>
      </c>
      <c r="B81" s="405" t="s">
        <v>562</v>
      </c>
      <c r="C81" s="293"/>
    </row>
    <row r="82" spans="1:3" s="93" customFormat="1" ht="12" customHeight="1" thickBot="1">
      <c r="A82" s="425" t="s">
        <v>315</v>
      </c>
      <c r="B82" s="283" t="s">
        <v>335</v>
      </c>
      <c r="C82" s="288">
        <f>SUM(C83:C86)</f>
        <v>0</v>
      </c>
    </row>
    <row r="83" spans="1:3" s="93" customFormat="1" ht="12" customHeight="1">
      <c r="A83" s="426" t="s">
        <v>316</v>
      </c>
      <c r="B83" s="403" t="s">
        <v>317</v>
      </c>
      <c r="C83" s="293"/>
    </row>
    <row r="84" spans="1:3" s="93" customFormat="1" ht="12" customHeight="1">
      <c r="A84" s="427" t="s">
        <v>318</v>
      </c>
      <c r="B84" s="404" t="s">
        <v>319</v>
      </c>
      <c r="C84" s="293"/>
    </row>
    <row r="85" spans="1:3" s="93" customFormat="1" ht="12" customHeight="1">
      <c r="A85" s="427" t="s">
        <v>320</v>
      </c>
      <c r="B85" s="404" t="s">
        <v>321</v>
      </c>
      <c r="C85" s="293"/>
    </row>
    <row r="86" spans="1:3" s="92" customFormat="1" ht="12" customHeight="1" thickBot="1">
      <c r="A86" s="428" t="s">
        <v>322</v>
      </c>
      <c r="B86" s="405" t="s">
        <v>323</v>
      </c>
      <c r="C86" s="293"/>
    </row>
    <row r="87" spans="1:3" s="92" customFormat="1" ht="12" customHeight="1" thickBot="1">
      <c r="A87" s="425" t="s">
        <v>324</v>
      </c>
      <c r="B87" s="283" t="s">
        <v>465</v>
      </c>
      <c r="C87" s="448"/>
    </row>
    <row r="88" spans="1:3" s="92" customFormat="1" ht="12" customHeight="1" thickBot="1">
      <c r="A88" s="425" t="s">
        <v>497</v>
      </c>
      <c r="B88" s="283" t="s">
        <v>325</v>
      </c>
      <c r="C88" s="448"/>
    </row>
    <row r="89" spans="1:3" s="92" customFormat="1" ht="12" customHeight="1" thickBot="1">
      <c r="A89" s="425" t="s">
        <v>498</v>
      </c>
      <c r="B89" s="410" t="s">
        <v>468</v>
      </c>
      <c r="C89" s="294">
        <f>+C66+C70+C75+C78+C82+C88+C87</f>
        <v>180421286</v>
      </c>
    </row>
    <row r="90" spans="1:3" s="92" customFormat="1" ht="12" customHeight="1" thickBot="1">
      <c r="A90" s="429" t="s">
        <v>499</v>
      </c>
      <c r="B90" s="411" t="s">
        <v>500</v>
      </c>
      <c r="C90" s="294">
        <f>+C65+C89</f>
        <v>702735110</v>
      </c>
    </row>
    <row r="91" spans="1:3" s="93" customFormat="1" ht="15" customHeight="1" thickBot="1">
      <c r="A91" s="227"/>
      <c r="B91" s="228"/>
      <c r="C91" s="353"/>
    </row>
    <row r="92" spans="1:3" s="64" customFormat="1" ht="16.5" customHeight="1" thickBot="1">
      <c r="A92" s="231"/>
      <c r="B92" s="232" t="s">
        <v>55</v>
      </c>
      <c r="C92" s="355"/>
    </row>
    <row r="93" spans="1:3" s="94" customFormat="1" ht="12" customHeight="1" thickBot="1">
      <c r="A93" s="396" t="s">
        <v>17</v>
      </c>
      <c r="B93" s="28" t="s">
        <v>504</v>
      </c>
      <c r="C93" s="287">
        <f>+C94+C95+C96+C97+C98+C111</f>
        <v>431693644</v>
      </c>
    </row>
    <row r="94" spans="1:3" ht="12" customHeight="1">
      <c r="A94" s="430" t="s">
        <v>96</v>
      </c>
      <c r="B94" s="10" t="s">
        <v>47</v>
      </c>
      <c r="C94" s="289">
        <v>65393758</v>
      </c>
    </row>
    <row r="95" spans="1:3" ht="12" customHeight="1">
      <c r="A95" s="423" t="s">
        <v>97</v>
      </c>
      <c r="B95" s="8" t="s">
        <v>174</v>
      </c>
      <c r="C95" s="290">
        <v>11146408</v>
      </c>
    </row>
    <row r="96" spans="1:3" ht="12" customHeight="1">
      <c r="A96" s="423" t="s">
        <v>98</v>
      </c>
      <c r="B96" s="8" t="s">
        <v>131</v>
      </c>
      <c r="C96" s="292">
        <v>116512839</v>
      </c>
    </row>
    <row r="97" spans="1:3" ht="12" customHeight="1">
      <c r="A97" s="423" t="s">
        <v>99</v>
      </c>
      <c r="B97" s="11" t="s">
        <v>175</v>
      </c>
      <c r="C97" s="292">
        <v>9400000</v>
      </c>
    </row>
    <row r="98" spans="1:3" ht="12" customHeight="1">
      <c r="A98" s="423" t="s">
        <v>110</v>
      </c>
      <c r="B98" s="19" t="s">
        <v>176</v>
      </c>
      <c r="C98" s="292">
        <v>209240639</v>
      </c>
    </row>
    <row r="99" spans="1:3" ht="12" customHeight="1">
      <c r="A99" s="423" t="s">
        <v>100</v>
      </c>
      <c r="B99" s="8" t="s">
        <v>501</v>
      </c>
      <c r="C99" s="292"/>
    </row>
    <row r="100" spans="1:3" ht="12" customHeight="1">
      <c r="A100" s="423" t="s">
        <v>101</v>
      </c>
      <c r="B100" s="138" t="s">
        <v>431</v>
      </c>
      <c r="C100" s="292"/>
    </row>
    <row r="101" spans="1:3" ht="12" customHeight="1">
      <c r="A101" s="423" t="s">
        <v>111</v>
      </c>
      <c r="B101" s="138" t="s">
        <v>430</v>
      </c>
      <c r="C101" s="292"/>
    </row>
    <row r="102" spans="1:3" ht="12" customHeight="1">
      <c r="A102" s="423" t="s">
        <v>112</v>
      </c>
      <c r="B102" s="138" t="s">
        <v>341</v>
      </c>
      <c r="C102" s="292"/>
    </row>
    <row r="103" spans="1:3" ht="12" customHeight="1">
      <c r="A103" s="423" t="s">
        <v>113</v>
      </c>
      <c r="B103" s="139" t="s">
        <v>342</v>
      </c>
      <c r="C103" s="292"/>
    </row>
    <row r="104" spans="1:3" ht="12" customHeight="1">
      <c r="A104" s="423" t="s">
        <v>114</v>
      </c>
      <c r="B104" s="139" t="s">
        <v>343</v>
      </c>
      <c r="C104" s="292"/>
    </row>
    <row r="105" spans="1:3" ht="12" customHeight="1">
      <c r="A105" s="423" t="s">
        <v>116</v>
      </c>
      <c r="B105" s="138" t="s">
        <v>344</v>
      </c>
      <c r="C105" s="292">
        <v>121740639</v>
      </c>
    </row>
    <row r="106" spans="1:3" ht="12" customHeight="1">
      <c r="A106" s="423" t="s">
        <v>177</v>
      </c>
      <c r="B106" s="138" t="s">
        <v>345</v>
      </c>
      <c r="C106" s="292"/>
    </row>
    <row r="107" spans="1:3" ht="12" customHeight="1">
      <c r="A107" s="423" t="s">
        <v>339</v>
      </c>
      <c r="B107" s="139" t="s">
        <v>346</v>
      </c>
      <c r="C107" s="292"/>
    </row>
    <row r="108" spans="1:3" ht="12" customHeight="1">
      <c r="A108" s="431" t="s">
        <v>340</v>
      </c>
      <c r="B108" s="140" t="s">
        <v>347</v>
      </c>
      <c r="C108" s="292"/>
    </row>
    <row r="109" spans="1:3" ht="12" customHeight="1">
      <c r="A109" s="423" t="s">
        <v>428</v>
      </c>
      <c r="B109" s="140" t="s">
        <v>348</v>
      </c>
      <c r="C109" s="292"/>
    </row>
    <row r="110" spans="1:3" ht="12" customHeight="1">
      <c r="A110" s="423" t="s">
        <v>429</v>
      </c>
      <c r="B110" s="139" t="s">
        <v>349</v>
      </c>
      <c r="C110" s="290">
        <v>87500000</v>
      </c>
    </row>
    <row r="111" spans="1:3" ht="12" customHeight="1">
      <c r="A111" s="423" t="s">
        <v>433</v>
      </c>
      <c r="B111" s="11" t="s">
        <v>48</v>
      </c>
      <c r="C111" s="290">
        <v>20000000</v>
      </c>
    </row>
    <row r="112" spans="1:3" ht="12" customHeight="1">
      <c r="A112" s="424" t="s">
        <v>434</v>
      </c>
      <c r="B112" s="8" t="s">
        <v>502</v>
      </c>
      <c r="C112" s="292">
        <v>20000000</v>
      </c>
    </row>
    <row r="113" spans="1:3" ht="12" customHeight="1" thickBot="1">
      <c r="A113" s="432" t="s">
        <v>435</v>
      </c>
      <c r="B113" s="141" t="s">
        <v>503</v>
      </c>
      <c r="C113" s="296"/>
    </row>
    <row r="114" spans="1:3" ht="12" customHeight="1" thickBot="1">
      <c r="A114" s="29" t="s">
        <v>18</v>
      </c>
      <c r="B114" s="27" t="s">
        <v>350</v>
      </c>
      <c r="C114" s="288">
        <f>+C115+C117+C119</f>
        <v>109934749</v>
      </c>
    </row>
    <row r="115" spans="1:3" ht="12" customHeight="1">
      <c r="A115" s="422" t="s">
        <v>102</v>
      </c>
      <c r="B115" s="8" t="s">
        <v>220</v>
      </c>
      <c r="C115" s="291">
        <v>43136139</v>
      </c>
    </row>
    <row r="116" spans="1:3" ht="12" customHeight="1">
      <c r="A116" s="422" t="s">
        <v>103</v>
      </c>
      <c r="B116" s="12" t="s">
        <v>354</v>
      </c>
      <c r="C116" s="291"/>
    </row>
    <row r="117" spans="1:3" ht="12" customHeight="1">
      <c r="A117" s="422" t="s">
        <v>104</v>
      </c>
      <c r="B117" s="12" t="s">
        <v>178</v>
      </c>
      <c r="C117" s="290">
        <v>66498610</v>
      </c>
    </row>
    <row r="118" spans="1:3" ht="12" customHeight="1">
      <c r="A118" s="422" t="s">
        <v>105</v>
      </c>
      <c r="B118" s="12" t="s">
        <v>355</v>
      </c>
      <c r="C118" s="255"/>
    </row>
    <row r="119" spans="1:3" ht="12" customHeight="1">
      <c r="A119" s="422" t="s">
        <v>106</v>
      </c>
      <c r="B119" s="285" t="s">
        <v>222</v>
      </c>
      <c r="C119" s="255">
        <v>300000</v>
      </c>
    </row>
    <row r="120" spans="1:3" ht="12" customHeight="1">
      <c r="A120" s="422" t="s">
        <v>115</v>
      </c>
      <c r="B120" s="284" t="s">
        <v>418</v>
      </c>
      <c r="C120" s="255"/>
    </row>
    <row r="121" spans="1:3" ht="12" customHeight="1">
      <c r="A121" s="422" t="s">
        <v>117</v>
      </c>
      <c r="B121" s="399" t="s">
        <v>360</v>
      </c>
      <c r="C121" s="255"/>
    </row>
    <row r="122" spans="1:3" ht="12" customHeight="1">
      <c r="A122" s="422" t="s">
        <v>179</v>
      </c>
      <c r="B122" s="139" t="s">
        <v>343</v>
      </c>
      <c r="C122" s="255"/>
    </row>
    <row r="123" spans="1:3" ht="12" customHeight="1">
      <c r="A123" s="422" t="s">
        <v>180</v>
      </c>
      <c r="B123" s="139" t="s">
        <v>359</v>
      </c>
      <c r="C123" s="255"/>
    </row>
    <row r="124" spans="1:3" ht="12" customHeight="1">
      <c r="A124" s="422" t="s">
        <v>181</v>
      </c>
      <c r="B124" s="139" t="s">
        <v>358</v>
      </c>
      <c r="C124" s="255"/>
    </row>
    <row r="125" spans="1:3" ht="12" customHeight="1">
      <c r="A125" s="422" t="s">
        <v>351</v>
      </c>
      <c r="B125" s="139" t="s">
        <v>346</v>
      </c>
      <c r="C125" s="255"/>
    </row>
    <row r="126" spans="1:3" ht="12" customHeight="1">
      <c r="A126" s="422" t="s">
        <v>352</v>
      </c>
      <c r="B126" s="139" t="s">
        <v>357</v>
      </c>
      <c r="C126" s="255"/>
    </row>
    <row r="127" spans="1:3" ht="12" customHeight="1" thickBot="1">
      <c r="A127" s="431" t="s">
        <v>353</v>
      </c>
      <c r="B127" s="139" t="s">
        <v>356</v>
      </c>
      <c r="C127" s="257"/>
    </row>
    <row r="128" spans="1:3" ht="12" customHeight="1" thickBot="1">
      <c r="A128" s="29" t="s">
        <v>19</v>
      </c>
      <c r="B128" s="120" t="s">
        <v>438</v>
      </c>
      <c r="C128" s="288">
        <f>+C93+C114</f>
        <v>541628393</v>
      </c>
    </row>
    <row r="129" spans="1:3" ht="12" customHeight="1" thickBot="1">
      <c r="A129" s="29" t="s">
        <v>20</v>
      </c>
      <c r="B129" s="120" t="s">
        <v>439</v>
      </c>
      <c r="C129" s="288">
        <f>+C130+C131+C132</f>
        <v>0</v>
      </c>
    </row>
    <row r="130" spans="1:3" s="94" customFormat="1" ht="12" customHeight="1">
      <c r="A130" s="422" t="s">
        <v>258</v>
      </c>
      <c r="B130" s="9" t="s">
        <v>507</v>
      </c>
      <c r="C130" s="255"/>
    </row>
    <row r="131" spans="1:3" ht="12" customHeight="1">
      <c r="A131" s="422" t="s">
        <v>259</v>
      </c>
      <c r="B131" s="9" t="s">
        <v>447</v>
      </c>
      <c r="C131" s="255"/>
    </row>
    <row r="132" spans="1:3" ht="12" customHeight="1" thickBot="1">
      <c r="A132" s="431" t="s">
        <v>260</v>
      </c>
      <c r="B132" s="7" t="s">
        <v>506</v>
      </c>
      <c r="C132" s="255"/>
    </row>
    <row r="133" spans="1:3" ht="12" customHeight="1" thickBot="1">
      <c r="A133" s="29" t="s">
        <v>21</v>
      </c>
      <c r="B133" s="120" t="s">
        <v>440</v>
      </c>
      <c r="C133" s="288">
        <f>+C134+C135+C136+C137+C138+C139</f>
        <v>0</v>
      </c>
    </row>
    <row r="134" spans="1:3" ht="12" customHeight="1">
      <c r="A134" s="422" t="s">
        <v>89</v>
      </c>
      <c r="B134" s="9" t="s">
        <v>449</v>
      </c>
      <c r="C134" s="255"/>
    </row>
    <row r="135" spans="1:3" ht="12" customHeight="1">
      <c r="A135" s="422" t="s">
        <v>90</v>
      </c>
      <c r="B135" s="9" t="s">
        <v>441</v>
      </c>
      <c r="C135" s="255"/>
    </row>
    <row r="136" spans="1:3" ht="12" customHeight="1">
      <c r="A136" s="422" t="s">
        <v>91</v>
      </c>
      <c r="B136" s="9" t="s">
        <v>442</v>
      </c>
      <c r="C136" s="255"/>
    </row>
    <row r="137" spans="1:3" ht="12" customHeight="1">
      <c r="A137" s="422" t="s">
        <v>166</v>
      </c>
      <c r="B137" s="9" t="s">
        <v>505</v>
      </c>
      <c r="C137" s="255"/>
    </row>
    <row r="138" spans="1:3" ht="12" customHeight="1">
      <c r="A138" s="422" t="s">
        <v>167</v>
      </c>
      <c r="B138" s="9" t="s">
        <v>444</v>
      </c>
      <c r="C138" s="255"/>
    </row>
    <row r="139" spans="1:3" s="94" customFormat="1" ht="12" customHeight="1" thickBot="1">
      <c r="A139" s="431" t="s">
        <v>168</v>
      </c>
      <c r="B139" s="7" t="s">
        <v>445</v>
      </c>
      <c r="C139" s="255"/>
    </row>
    <row r="140" spans="1:11" ht="12" customHeight="1" thickBot="1">
      <c r="A140" s="29" t="s">
        <v>22</v>
      </c>
      <c r="B140" s="120" t="s">
        <v>531</v>
      </c>
      <c r="C140" s="294">
        <f>+C141+C142+C144+C145+C143</f>
        <v>161106717</v>
      </c>
      <c r="K140" s="238"/>
    </row>
    <row r="141" spans="1:3" ht="12.75">
      <c r="A141" s="422" t="s">
        <v>92</v>
      </c>
      <c r="B141" s="9" t="s">
        <v>361</v>
      </c>
      <c r="C141" s="255"/>
    </row>
    <row r="142" spans="1:3" ht="12" customHeight="1">
      <c r="A142" s="422" t="s">
        <v>93</v>
      </c>
      <c r="B142" s="9" t="s">
        <v>362</v>
      </c>
      <c r="C142" s="255">
        <v>9147676</v>
      </c>
    </row>
    <row r="143" spans="1:3" ht="12" customHeight="1">
      <c r="A143" s="422" t="s">
        <v>278</v>
      </c>
      <c r="B143" s="9" t="s">
        <v>530</v>
      </c>
      <c r="C143" s="255">
        <v>151959041</v>
      </c>
    </row>
    <row r="144" spans="1:3" s="94" customFormat="1" ht="12" customHeight="1">
      <c r="A144" s="422" t="s">
        <v>279</v>
      </c>
      <c r="B144" s="9" t="s">
        <v>454</v>
      </c>
      <c r="C144" s="255"/>
    </row>
    <row r="145" spans="1:3" s="94" customFormat="1" ht="12" customHeight="1" thickBot="1">
      <c r="A145" s="431" t="s">
        <v>280</v>
      </c>
      <c r="B145" s="7" t="s">
        <v>380</v>
      </c>
      <c r="C145" s="255"/>
    </row>
    <row r="146" spans="1:3" s="94" customFormat="1" ht="12" customHeight="1" thickBot="1">
      <c r="A146" s="29" t="s">
        <v>23</v>
      </c>
      <c r="B146" s="120" t="s">
        <v>455</v>
      </c>
      <c r="C146" s="297">
        <f>+C147+C148+C149+C150+C151</f>
        <v>0</v>
      </c>
    </row>
    <row r="147" spans="1:3" s="94" customFormat="1" ht="12" customHeight="1">
      <c r="A147" s="422" t="s">
        <v>94</v>
      </c>
      <c r="B147" s="9" t="s">
        <v>450</v>
      </c>
      <c r="C147" s="255"/>
    </row>
    <row r="148" spans="1:3" s="94" customFormat="1" ht="12" customHeight="1">
      <c r="A148" s="422" t="s">
        <v>95</v>
      </c>
      <c r="B148" s="9" t="s">
        <v>457</v>
      </c>
      <c r="C148" s="255"/>
    </row>
    <row r="149" spans="1:3" s="94" customFormat="1" ht="12" customHeight="1">
      <c r="A149" s="422" t="s">
        <v>290</v>
      </c>
      <c r="B149" s="9" t="s">
        <v>452</v>
      </c>
      <c r="C149" s="255"/>
    </row>
    <row r="150" spans="1:3" s="94" customFormat="1" ht="12" customHeight="1">
      <c r="A150" s="422" t="s">
        <v>291</v>
      </c>
      <c r="B150" s="9" t="s">
        <v>508</v>
      </c>
      <c r="C150" s="255"/>
    </row>
    <row r="151" spans="1:3" ht="12.75" customHeight="1" thickBot="1">
      <c r="A151" s="431" t="s">
        <v>456</v>
      </c>
      <c r="B151" s="7" t="s">
        <v>459</v>
      </c>
      <c r="C151" s="257"/>
    </row>
    <row r="152" spans="1:3" ht="12.75" customHeight="1" thickBot="1">
      <c r="A152" s="477" t="s">
        <v>24</v>
      </c>
      <c r="B152" s="120" t="s">
        <v>460</v>
      </c>
      <c r="C152" s="297"/>
    </row>
    <row r="153" spans="1:3" ht="12.75" customHeight="1" thickBot="1">
      <c r="A153" s="477" t="s">
        <v>25</v>
      </c>
      <c r="B153" s="120" t="s">
        <v>461</v>
      </c>
      <c r="C153" s="297"/>
    </row>
    <row r="154" spans="1:3" ht="12" customHeight="1" thickBot="1">
      <c r="A154" s="29" t="s">
        <v>26</v>
      </c>
      <c r="B154" s="120" t="s">
        <v>463</v>
      </c>
      <c r="C154" s="413">
        <f>+C129+C133+C140+C146+C152+C153</f>
        <v>161106717</v>
      </c>
    </row>
    <row r="155" spans="1:3" ht="15" customHeight="1" thickBot="1">
      <c r="A155" s="433" t="s">
        <v>27</v>
      </c>
      <c r="B155" s="367" t="s">
        <v>462</v>
      </c>
      <c r="C155" s="413">
        <f>+C128+C154</f>
        <v>702735110</v>
      </c>
    </row>
    <row r="156" spans="1:3" ht="13.5" thickBot="1">
      <c r="A156" s="375"/>
      <c r="B156" s="376"/>
      <c r="C156" s="609">
        <f>C90-C155</f>
        <v>0</v>
      </c>
    </row>
    <row r="157" spans="1:3" ht="15" customHeight="1" thickBot="1">
      <c r="A157" s="236" t="s">
        <v>509</v>
      </c>
      <c r="B157" s="237"/>
      <c r="C157" s="117">
        <v>14</v>
      </c>
    </row>
    <row r="158" spans="1:3" ht="14.25" customHeight="1" thickBot="1">
      <c r="A158" s="236" t="s">
        <v>196</v>
      </c>
      <c r="B158" s="237"/>
      <c r="C158" s="117"/>
    </row>
    <row r="159" spans="1:3" ht="12.75">
      <c r="A159" s="606"/>
      <c r="B159" s="607"/>
      <c r="C159" s="664"/>
    </row>
    <row r="160" spans="1:2" ht="12.75">
      <c r="A160" s="606"/>
      <c r="B160" s="607"/>
    </row>
    <row r="161" spans="1:3" ht="12.75">
      <c r="A161" s="606"/>
      <c r="B161" s="607"/>
      <c r="C161" s="608"/>
    </row>
    <row r="162" spans="1:3" ht="12.75">
      <c r="A162" s="606"/>
      <c r="B162" s="607"/>
      <c r="C162" s="608"/>
    </row>
    <row r="163" spans="1:3" ht="12.75">
      <c r="A163" s="606"/>
      <c r="B163" s="607"/>
      <c r="C163" s="608"/>
    </row>
    <row r="164" spans="1:3" ht="12.75">
      <c r="A164" s="606"/>
      <c r="B164" s="607"/>
      <c r="C164" s="608"/>
    </row>
    <row r="165" spans="1:3" ht="12.75">
      <c r="A165" s="606"/>
      <c r="B165" s="607"/>
      <c r="C165" s="608"/>
    </row>
    <row r="166" spans="1:3" ht="12.75">
      <c r="A166" s="606"/>
      <c r="B166" s="607"/>
      <c r="C166" s="608"/>
    </row>
    <row r="167" spans="1:3" ht="12.75">
      <c r="A167" s="606"/>
      <c r="B167" s="607"/>
      <c r="C167" s="608"/>
    </row>
    <row r="168" spans="1:3" ht="12.75">
      <c r="A168" s="606"/>
      <c r="B168" s="607"/>
      <c r="C168" s="608"/>
    </row>
    <row r="169" spans="1:3" ht="12.75">
      <c r="A169" s="606"/>
      <c r="B169" s="607"/>
      <c r="C169" s="608"/>
    </row>
    <row r="170" spans="1:3" ht="12.75">
      <c r="A170" s="606"/>
      <c r="B170" s="607"/>
      <c r="C170" s="608"/>
    </row>
    <row r="171" spans="1:3" ht="12.75">
      <c r="A171" s="606"/>
      <c r="B171" s="607"/>
      <c r="C171" s="608"/>
    </row>
    <row r="172" spans="1:3" ht="12.75">
      <c r="A172" s="606"/>
      <c r="B172" s="607"/>
      <c r="C172" s="608"/>
    </row>
    <row r="173" spans="1:3" ht="12.75">
      <c r="A173" s="606"/>
      <c r="B173" s="607"/>
      <c r="C173" s="608"/>
    </row>
    <row r="174" spans="1:3" ht="12.75">
      <c r="A174" s="606"/>
      <c r="B174" s="607"/>
      <c r="C174" s="608"/>
    </row>
    <row r="175" spans="1:3" ht="12.75">
      <c r="A175" s="606"/>
      <c r="B175" s="607"/>
      <c r="C175" s="608"/>
    </row>
    <row r="176" spans="1:3" ht="12.75">
      <c r="A176" s="606"/>
      <c r="B176" s="607"/>
      <c r="C176" s="608"/>
    </row>
    <row r="177" spans="1:3" ht="12.75">
      <c r="A177" s="606"/>
      <c r="B177" s="607"/>
      <c r="C177" s="608"/>
    </row>
    <row r="178" spans="1:3" ht="12.75">
      <c r="A178" s="606"/>
      <c r="B178" s="607"/>
      <c r="C178" s="608"/>
    </row>
    <row r="179" spans="1:3" ht="12.75">
      <c r="A179" s="606"/>
      <c r="B179" s="607"/>
      <c r="C179" s="6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view="pageBreakPreview" zoomScale="85" zoomScaleNormal="120" zoomScaleSheetLayoutView="85" workbookViewId="0" topLeftCell="A118">
      <selection activeCell="O115" sqref="O115"/>
    </sheetView>
  </sheetViews>
  <sheetFormatPr defaultColWidth="9.00390625" defaultRowHeight="12.75"/>
  <cols>
    <col min="1" max="1" width="19.50390625" style="377" customWidth="1"/>
    <col min="2" max="2" width="72.00390625" style="378" customWidth="1"/>
    <col min="3" max="3" width="25.00390625" style="379" customWidth="1"/>
    <col min="4" max="16384" width="9.375" style="3" customWidth="1"/>
  </cols>
  <sheetData>
    <row r="1" spans="1:3" s="2" customFormat="1" ht="16.5" customHeight="1" thickBot="1">
      <c r="A1" s="587"/>
      <c r="B1" s="588"/>
      <c r="C1" s="582" t="str">
        <f>CONCATENATE("9.1.1. melléklet ",ALAPADATOK!A7," ",ALAPADATOK!B7," ",ALAPADATOK!C7," ",ALAPADATOK!D7," ",ALAPADATOK!E7," ",ALAPADATOK!F7," ",ALAPADATOK!G7," ",ALAPADATOK!H7)</f>
        <v>9.1.1. melléklet a 1 / 2020 ( II.12. ) önkormányzati rendelethez</v>
      </c>
    </row>
    <row r="2" spans="1:3" s="90" customFormat="1" ht="21" customHeight="1">
      <c r="A2" s="589" t="s">
        <v>59</v>
      </c>
      <c r="B2" s="590" t="str">
        <f>CONCATENATE(ALAPADATOK!A3)</f>
        <v>BALATONSZÁRSZÓ NAGYKÖZSÉG ÖNKORMÁNYZATA</v>
      </c>
      <c r="C2" s="591" t="s">
        <v>52</v>
      </c>
    </row>
    <row r="3" spans="1:3" s="90" customFormat="1" ht="16.5" thickBot="1">
      <c r="A3" s="592" t="s">
        <v>193</v>
      </c>
      <c r="B3" s="593" t="s">
        <v>419</v>
      </c>
      <c r="C3" s="594" t="s">
        <v>57</v>
      </c>
    </row>
    <row r="4" spans="1:3" s="91" customFormat="1" ht="15.75" customHeight="1" thickBot="1">
      <c r="A4" s="595"/>
      <c r="B4" s="595"/>
      <c r="C4" s="596" t="str">
        <f>'KV_9.1.sz.mell'!C4</f>
        <v>Forintban!</v>
      </c>
    </row>
    <row r="5" spans="1:3" ht="13.5" thickBot="1">
      <c r="A5" s="597" t="s">
        <v>195</v>
      </c>
      <c r="B5" s="598" t="s">
        <v>553</v>
      </c>
      <c r="C5" s="599" t="s">
        <v>53</v>
      </c>
    </row>
    <row r="6" spans="1:3" s="64" customFormat="1" ht="12.75" customHeight="1" thickBot="1">
      <c r="A6" s="600"/>
      <c r="B6" s="601" t="s">
        <v>483</v>
      </c>
      <c r="C6" s="602" t="s">
        <v>484</v>
      </c>
    </row>
    <row r="7" spans="1:3" s="64" customFormat="1" ht="15.75" customHeight="1" thickBot="1">
      <c r="A7" s="221"/>
      <c r="B7" s="222" t="s">
        <v>54</v>
      </c>
      <c r="C7" s="348"/>
    </row>
    <row r="8" spans="1:3" s="64" customFormat="1" ht="12" customHeight="1" thickBot="1">
      <c r="A8" s="29" t="s">
        <v>17</v>
      </c>
      <c r="B8" s="21" t="s">
        <v>242</v>
      </c>
      <c r="C8" s="288">
        <f>+C9+C10+C11+C12+C13+C14</f>
        <v>228691919</v>
      </c>
    </row>
    <row r="9" spans="1:3" s="92" customFormat="1" ht="12" customHeight="1">
      <c r="A9" s="422" t="s">
        <v>96</v>
      </c>
      <c r="B9" s="403" t="s">
        <v>243</v>
      </c>
      <c r="C9" s="291">
        <v>121714659</v>
      </c>
    </row>
    <row r="10" spans="1:3" s="93" customFormat="1" ht="12" customHeight="1">
      <c r="A10" s="423" t="s">
        <v>97</v>
      </c>
      <c r="B10" s="404" t="s">
        <v>244</v>
      </c>
      <c r="C10" s="290">
        <v>43331450</v>
      </c>
    </row>
    <row r="11" spans="1:3" s="93" customFormat="1" ht="12" customHeight="1">
      <c r="A11" s="423" t="s">
        <v>98</v>
      </c>
      <c r="B11" s="404" t="s">
        <v>540</v>
      </c>
      <c r="C11" s="290">
        <v>60853578</v>
      </c>
    </row>
    <row r="12" spans="1:3" s="93" customFormat="1" ht="12" customHeight="1">
      <c r="A12" s="423" t="s">
        <v>99</v>
      </c>
      <c r="B12" s="404" t="s">
        <v>246</v>
      </c>
      <c r="C12" s="290">
        <v>2792232</v>
      </c>
    </row>
    <row r="13" spans="1:3" s="93" customFormat="1" ht="12" customHeight="1">
      <c r="A13" s="423" t="s">
        <v>139</v>
      </c>
      <c r="B13" s="404" t="s">
        <v>496</v>
      </c>
      <c r="C13" s="290"/>
    </row>
    <row r="14" spans="1:3" s="92" customFormat="1" ht="12" customHeight="1" thickBot="1">
      <c r="A14" s="424" t="s">
        <v>100</v>
      </c>
      <c r="B14" s="405" t="s">
        <v>423</v>
      </c>
      <c r="C14" s="290"/>
    </row>
    <row r="15" spans="1:3" s="92" customFormat="1" ht="12" customHeight="1" thickBot="1">
      <c r="A15" s="29" t="s">
        <v>18</v>
      </c>
      <c r="B15" s="283" t="s">
        <v>247</v>
      </c>
      <c r="C15" s="288">
        <f>+C16+C17+C18+C19+C20</f>
        <v>23635698</v>
      </c>
    </row>
    <row r="16" spans="1:3" s="92" customFormat="1" ht="12" customHeight="1">
      <c r="A16" s="422" t="s">
        <v>102</v>
      </c>
      <c r="B16" s="403" t="s">
        <v>248</v>
      </c>
      <c r="C16" s="291"/>
    </row>
    <row r="17" spans="1:3" s="92" customFormat="1" ht="12" customHeight="1">
      <c r="A17" s="423" t="s">
        <v>103</v>
      </c>
      <c r="B17" s="404" t="s">
        <v>249</v>
      </c>
      <c r="C17" s="290"/>
    </row>
    <row r="18" spans="1:3" s="92" customFormat="1" ht="12" customHeight="1">
      <c r="A18" s="423" t="s">
        <v>104</v>
      </c>
      <c r="B18" s="404" t="s">
        <v>412</v>
      </c>
      <c r="C18" s="290"/>
    </row>
    <row r="19" spans="1:3" s="92" customFormat="1" ht="12" customHeight="1">
      <c r="A19" s="423" t="s">
        <v>105</v>
      </c>
      <c r="B19" s="404" t="s">
        <v>413</v>
      </c>
      <c r="C19" s="290"/>
    </row>
    <row r="20" spans="1:3" s="92" customFormat="1" ht="12" customHeight="1">
      <c r="A20" s="423" t="s">
        <v>106</v>
      </c>
      <c r="B20" s="404" t="s">
        <v>250</v>
      </c>
      <c r="C20" s="290">
        <v>23635698</v>
      </c>
    </row>
    <row r="21" spans="1:3" s="93" customFormat="1" ht="12" customHeight="1" thickBot="1">
      <c r="A21" s="424" t="s">
        <v>115</v>
      </c>
      <c r="B21" s="405" t="s">
        <v>251</v>
      </c>
      <c r="C21" s="292"/>
    </row>
    <row r="22" spans="1:3" s="93" customFormat="1" ht="12" customHeight="1" thickBot="1">
      <c r="A22" s="29" t="s">
        <v>19</v>
      </c>
      <c r="B22" s="21" t="s">
        <v>252</v>
      </c>
      <c r="C22" s="288">
        <f>+C23+C24+C25+C26+C27</f>
        <v>0</v>
      </c>
    </row>
    <row r="23" spans="1:3" s="93" customFormat="1" ht="12" customHeight="1">
      <c r="A23" s="422" t="s">
        <v>85</v>
      </c>
      <c r="B23" s="403" t="s">
        <v>253</v>
      </c>
      <c r="C23" s="291"/>
    </row>
    <row r="24" spans="1:3" s="92" customFormat="1" ht="12" customHeight="1">
      <c r="A24" s="423" t="s">
        <v>86</v>
      </c>
      <c r="B24" s="404" t="s">
        <v>254</v>
      </c>
      <c r="C24" s="290"/>
    </row>
    <row r="25" spans="1:3" s="93" customFormat="1" ht="12" customHeight="1">
      <c r="A25" s="423" t="s">
        <v>87</v>
      </c>
      <c r="B25" s="404" t="s">
        <v>414</v>
      </c>
      <c r="C25" s="290"/>
    </row>
    <row r="26" spans="1:3" s="93" customFormat="1" ht="12" customHeight="1">
      <c r="A26" s="423" t="s">
        <v>88</v>
      </c>
      <c r="B26" s="404" t="s">
        <v>415</v>
      </c>
      <c r="C26" s="290"/>
    </row>
    <row r="27" spans="1:3" s="93" customFormat="1" ht="12" customHeight="1">
      <c r="A27" s="423" t="s">
        <v>162</v>
      </c>
      <c r="B27" s="404" t="s">
        <v>255</v>
      </c>
      <c r="C27" s="290"/>
    </row>
    <row r="28" spans="1:3" s="93" customFormat="1" ht="12" customHeight="1" thickBot="1">
      <c r="A28" s="424" t="s">
        <v>163</v>
      </c>
      <c r="B28" s="405" t="s">
        <v>256</v>
      </c>
      <c r="C28" s="292"/>
    </row>
    <row r="29" spans="1:3" s="93" customFormat="1" ht="12" customHeight="1" thickBot="1">
      <c r="A29" s="29" t="s">
        <v>164</v>
      </c>
      <c r="B29" s="21" t="s">
        <v>550</v>
      </c>
      <c r="C29" s="294">
        <f>SUM(C30:C36)</f>
        <v>231300000</v>
      </c>
    </row>
    <row r="30" spans="1:3" s="93" customFormat="1" ht="12" customHeight="1">
      <c r="A30" s="422" t="s">
        <v>258</v>
      </c>
      <c r="B30" s="403" t="s">
        <v>545</v>
      </c>
      <c r="C30" s="398">
        <v>145000000</v>
      </c>
    </row>
    <row r="31" spans="1:3" s="93" customFormat="1" ht="12" customHeight="1">
      <c r="A31" s="423" t="s">
        <v>259</v>
      </c>
      <c r="B31" s="404" t="s">
        <v>677</v>
      </c>
      <c r="C31" s="290">
        <v>10000000</v>
      </c>
    </row>
    <row r="32" spans="1:3" s="93" customFormat="1" ht="12" customHeight="1">
      <c r="A32" s="423" t="s">
        <v>260</v>
      </c>
      <c r="B32" s="404" t="s">
        <v>678</v>
      </c>
      <c r="C32" s="290">
        <v>13700000</v>
      </c>
    </row>
    <row r="33" spans="1:3" s="93" customFormat="1" ht="12" customHeight="1">
      <c r="A33" s="423" t="s">
        <v>261</v>
      </c>
      <c r="B33" s="404" t="s">
        <v>547</v>
      </c>
      <c r="C33" s="290">
        <v>25000000</v>
      </c>
    </row>
    <row r="34" spans="1:3" s="93" customFormat="1" ht="12" customHeight="1">
      <c r="A34" s="423" t="s">
        <v>542</v>
      </c>
      <c r="B34" s="404" t="s">
        <v>262</v>
      </c>
      <c r="C34" s="290">
        <v>6800000</v>
      </c>
    </row>
    <row r="35" spans="1:3" s="93" customFormat="1" ht="12" customHeight="1">
      <c r="A35" s="423" t="s">
        <v>543</v>
      </c>
      <c r="B35" s="404" t="s">
        <v>546</v>
      </c>
      <c r="C35" s="290">
        <v>30000000</v>
      </c>
    </row>
    <row r="36" spans="1:3" s="93" customFormat="1" ht="12" customHeight="1" thickBot="1">
      <c r="A36" s="424" t="s">
        <v>544</v>
      </c>
      <c r="B36" s="502" t="s">
        <v>264</v>
      </c>
      <c r="C36" s="292">
        <v>800000</v>
      </c>
    </row>
    <row r="37" spans="1:3" s="93" customFormat="1" ht="12" customHeight="1" thickBot="1">
      <c r="A37" s="29" t="s">
        <v>21</v>
      </c>
      <c r="B37" s="21" t="s">
        <v>424</v>
      </c>
      <c r="C37" s="288">
        <f>SUM(C38:C48)</f>
        <v>22653220</v>
      </c>
    </row>
    <row r="38" spans="1:3" s="93" customFormat="1" ht="12" customHeight="1">
      <c r="A38" s="422" t="s">
        <v>89</v>
      </c>
      <c r="B38" s="403" t="s">
        <v>267</v>
      </c>
      <c r="C38" s="291"/>
    </row>
    <row r="39" spans="1:3" s="93" customFormat="1" ht="12" customHeight="1">
      <c r="A39" s="423" t="s">
        <v>90</v>
      </c>
      <c r="B39" s="404" t="s">
        <v>268</v>
      </c>
      <c r="C39" s="290">
        <v>4500000</v>
      </c>
    </row>
    <row r="40" spans="1:3" s="93" customFormat="1" ht="12" customHeight="1">
      <c r="A40" s="423" t="s">
        <v>91</v>
      </c>
      <c r="B40" s="404" t="s">
        <v>269</v>
      </c>
      <c r="C40" s="290">
        <v>3000000</v>
      </c>
    </row>
    <row r="41" spans="1:3" s="93" customFormat="1" ht="12" customHeight="1">
      <c r="A41" s="423" t="s">
        <v>166</v>
      </c>
      <c r="B41" s="404" t="s">
        <v>270</v>
      </c>
      <c r="C41" s="290">
        <v>11603220</v>
      </c>
    </row>
    <row r="42" spans="1:3" s="93" customFormat="1" ht="12" customHeight="1">
      <c r="A42" s="423" t="s">
        <v>167</v>
      </c>
      <c r="B42" s="404" t="s">
        <v>271</v>
      </c>
      <c r="C42" s="290"/>
    </row>
    <row r="43" spans="1:3" s="93" customFormat="1" ht="12" customHeight="1">
      <c r="A43" s="423" t="s">
        <v>168</v>
      </c>
      <c r="B43" s="404" t="s">
        <v>272</v>
      </c>
      <c r="C43" s="290">
        <v>2500000</v>
      </c>
    </row>
    <row r="44" spans="1:3" s="93" customFormat="1" ht="12" customHeight="1">
      <c r="A44" s="423" t="s">
        <v>169</v>
      </c>
      <c r="B44" s="404" t="s">
        <v>273</v>
      </c>
      <c r="C44" s="290"/>
    </row>
    <row r="45" spans="1:3" s="93" customFormat="1" ht="12" customHeight="1">
      <c r="A45" s="423" t="s">
        <v>170</v>
      </c>
      <c r="B45" s="404" t="s">
        <v>549</v>
      </c>
      <c r="C45" s="290">
        <v>50000</v>
      </c>
    </row>
    <row r="46" spans="1:3" s="93" customFormat="1" ht="12" customHeight="1">
      <c r="A46" s="423" t="s">
        <v>265</v>
      </c>
      <c r="B46" s="404" t="s">
        <v>275</v>
      </c>
      <c r="C46" s="293"/>
    </row>
    <row r="47" spans="1:3" s="93" customFormat="1" ht="12" customHeight="1">
      <c r="A47" s="424" t="s">
        <v>266</v>
      </c>
      <c r="B47" s="405" t="s">
        <v>426</v>
      </c>
      <c r="C47" s="390"/>
    </row>
    <row r="48" spans="1:3" s="93" customFormat="1" ht="12" customHeight="1" thickBot="1">
      <c r="A48" s="424" t="s">
        <v>425</v>
      </c>
      <c r="B48" s="405" t="s">
        <v>276</v>
      </c>
      <c r="C48" s="545">
        <v>1000000</v>
      </c>
    </row>
    <row r="49" spans="1:3" s="93" customFormat="1" ht="12" customHeight="1" thickBot="1">
      <c r="A49" s="29" t="s">
        <v>22</v>
      </c>
      <c r="B49" s="21" t="s">
        <v>277</v>
      </c>
      <c r="C49" s="288">
        <f>SUM(C50:C54)</f>
        <v>0</v>
      </c>
    </row>
    <row r="50" spans="1:3" s="93" customFormat="1" ht="12" customHeight="1">
      <c r="A50" s="422" t="s">
        <v>92</v>
      </c>
      <c r="B50" s="403" t="s">
        <v>281</v>
      </c>
      <c r="C50" s="447"/>
    </row>
    <row r="51" spans="1:3" s="93" customFormat="1" ht="12" customHeight="1">
      <c r="A51" s="423" t="s">
        <v>93</v>
      </c>
      <c r="B51" s="404" t="s">
        <v>282</v>
      </c>
      <c r="C51" s="293"/>
    </row>
    <row r="52" spans="1:3" s="93" customFormat="1" ht="12" customHeight="1">
      <c r="A52" s="423" t="s">
        <v>278</v>
      </c>
      <c r="B52" s="404" t="s">
        <v>283</v>
      </c>
      <c r="C52" s="293"/>
    </row>
    <row r="53" spans="1:3" s="93" customFormat="1" ht="12" customHeight="1">
      <c r="A53" s="423" t="s">
        <v>279</v>
      </c>
      <c r="B53" s="404" t="s">
        <v>284</v>
      </c>
      <c r="C53" s="293"/>
    </row>
    <row r="54" spans="1:3" s="93" customFormat="1" ht="12" customHeight="1" thickBot="1">
      <c r="A54" s="424" t="s">
        <v>280</v>
      </c>
      <c r="B54" s="405" t="s">
        <v>285</v>
      </c>
      <c r="C54" s="390"/>
    </row>
    <row r="55" spans="1:3" s="93" customFormat="1" ht="12" customHeight="1" thickBot="1">
      <c r="A55" s="29" t="s">
        <v>171</v>
      </c>
      <c r="B55" s="21" t="s">
        <v>286</v>
      </c>
      <c r="C55" s="288">
        <f>SUM(C56:C58)</f>
        <v>0</v>
      </c>
    </row>
    <row r="56" spans="1:3" s="93" customFormat="1" ht="12" customHeight="1">
      <c r="A56" s="422" t="s">
        <v>94</v>
      </c>
      <c r="B56" s="403" t="s">
        <v>287</v>
      </c>
      <c r="C56" s="291"/>
    </row>
    <row r="57" spans="1:3" s="93" customFormat="1" ht="12" customHeight="1">
      <c r="A57" s="423" t="s">
        <v>95</v>
      </c>
      <c r="B57" s="404" t="s">
        <v>416</v>
      </c>
      <c r="C57" s="290"/>
    </row>
    <row r="58" spans="1:3" s="93" customFormat="1" ht="12" customHeight="1">
      <c r="A58" s="423" t="s">
        <v>290</v>
      </c>
      <c r="B58" s="404" t="s">
        <v>288</v>
      </c>
      <c r="C58" s="290"/>
    </row>
    <row r="59" spans="1:3" s="93" customFormat="1" ht="12" customHeight="1" thickBot="1">
      <c r="A59" s="424" t="s">
        <v>291</v>
      </c>
      <c r="B59" s="405" t="s">
        <v>289</v>
      </c>
      <c r="C59" s="292"/>
    </row>
    <row r="60" spans="1:3" s="93" customFormat="1" ht="12" customHeight="1" thickBot="1">
      <c r="A60" s="29" t="s">
        <v>24</v>
      </c>
      <c r="B60" s="283" t="s">
        <v>292</v>
      </c>
      <c r="C60" s="288">
        <f>SUM(C61:C63)</f>
        <v>0</v>
      </c>
    </row>
    <row r="61" spans="1:3" s="93" customFormat="1" ht="12" customHeight="1">
      <c r="A61" s="422" t="s">
        <v>172</v>
      </c>
      <c r="B61" s="403" t="s">
        <v>294</v>
      </c>
      <c r="C61" s="293"/>
    </row>
    <row r="62" spans="1:3" s="93" customFormat="1" ht="12" customHeight="1">
      <c r="A62" s="423" t="s">
        <v>173</v>
      </c>
      <c r="B62" s="404" t="s">
        <v>417</v>
      </c>
      <c r="C62" s="293"/>
    </row>
    <row r="63" spans="1:3" s="93" customFormat="1" ht="12" customHeight="1">
      <c r="A63" s="423" t="s">
        <v>221</v>
      </c>
      <c r="B63" s="404" t="s">
        <v>295</v>
      </c>
      <c r="C63" s="293"/>
    </row>
    <row r="64" spans="1:3" s="93" customFormat="1" ht="12" customHeight="1" thickBot="1">
      <c r="A64" s="424" t="s">
        <v>293</v>
      </c>
      <c r="B64" s="405" t="s">
        <v>296</v>
      </c>
      <c r="C64" s="293"/>
    </row>
    <row r="65" spans="1:3" s="93" customFormat="1" ht="12" customHeight="1" thickBot="1">
      <c r="A65" s="29" t="s">
        <v>25</v>
      </c>
      <c r="B65" s="21" t="s">
        <v>297</v>
      </c>
      <c r="C65" s="294">
        <f>+C8+C15+C22+C29+C37+C49+C55+C60</f>
        <v>506280837</v>
      </c>
    </row>
    <row r="66" spans="1:3" s="93" customFormat="1" ht="12" customHeight="1" thickBot="1">
      <c r="A66" s="425" t="s">
        <v>384</v>
      </c>
      <c r="B66" s="283" t="s">
        <v>299</v>
      </c>
      <c r="C66" s="288">
        <f>SUM(C67:C69)</f>
        <v>0</v>
      </c>
    </row>
    <row r="67" spans="1:3" s="93" customFormat="1" ht="12" customHeight="1">
      <c r="A67" s="422" t="s">
        <v>327</v>
      </c>
      <c r="B67" s="403" t="s">
        <v>300</v>
      </c>
      <c r="C67" s="293"/>
    </row>
    <row r="68" spans="1:3" s="93" customFormat="1" ht="12" customHeight="1">
      <c r="A68" s="423" t="s">
        <v>336</v>
      </c>
      <c r="B68" s="404" t="s">
        <v>301</v>
      </c>
      <c r="C68" s="293"/>
    </row>
    <row r="69" spans="1:3" s="93" customFormat="1" ht="12" customHeight="1" thickBot="1">
      <c r="A69" s="424" t="s">
        <v>337</v>
      </c>
      <c r="B69" s="406" t="s">
        <v>302</v>
      </c>
      <c r="C69" s="293"/>
    </row>
    <row r="70" spans="1:3" s="93" customFormat="1" ht="12" customHeight="1" thickBot="1">
      <c r="A70" s="425" t="s">
        <v>303</v>
      </c>
      <c r="B70" s="283" t="s">
        <v>304</v>
      </c>
      <c r="C70" s="288">
        <f>SUM(C71:C74)</f>
        <v>0</v>
      </c>
    </row>
    <row r="71" spans="1:3" s="93" customFormat="1" ht="12" customHeight="1">
      <c r="A71" s="422" t="s">
        <v>140</v>
      </c>
      <c r="B71" s="403" t="s">
        <v>305</v>
      </c>
      <c r="C71" s="293"/>
    </row>
    <row r="72" spans="1:3" s="93" customFormat="1" ht="12" customHeight="1">
      <c r="A72" s="423" t="s">
        <v>141</v>
      </c>
      <c r="B72" s="404" t="s">
        <v>560</v>
      </c>
      <c r="C72" s="293"/>
    </row>
    <row r="73" spans="1:3" s="93" customFormat="1" ht="12" customHeight="1">
      <c r="A73" s="423" t="s">
        <v>328</v>
      </c>
      <c r="B73" s="404" t="s">
        <v>306</v>
      </c>
      <c r="C73" s="293"/>
    </row>
    <row r="74" spans="1:3" s="93" customFormat="1" ht="12" customHeight="1" thickBot="1">
      <c r="A74" s="424" t="s">
        <v>329</v>
      </c>
      <c r="B74" s="285" t="s">
        <v>561</v>
      </c>
      <c r="C74" s="293"/>
    </row>
    <row r="75" spans="1:3" s="93" customFormat="1" ht="12" customHeight="1" thickBot="1">
      <c r="A75" s="425" t="s">
        <v>307</v>
      </c>
      <c r="B75" s="283" t="s">
        <v>308</v>
      </c>
      <c r="C75" s="288">
        <f>SUM(C76:C77)</f>
        <v>180421286</v>
      </c>
    </row>
    <row r="76" spans="1:3" s="93" customFormat="1" ht="12" customHeight="1">
      <c r="A76" s="422" t="s">
        <v>330</v>
      </c>
      <c r="B76" s="403" t="s">
        <v>309</v>
      </c>
      <c r="C76" s="293">
        <v>180421286</v>
      </c>
    </row>
    <row r="77" spans="1:3" s="93" customFormat="1" ht="12" customHeight="1" thickBot="1">
      <c r="A77" s="424" t="s">
        <v>331</v>
      </c>
      <c r="B77" s="405" t="s">
        <v>310</v>
      </c>
      <c r="C77" s="293"/>
    </row>
    <row r="78" spans="1:3" s="92" customFormat="1" ht="12" customHeight="1" thickBot="1">
      <c r="A78" s="425" t="s">
        <v>311</v>
      </c>
      <c r="B78" s="283" t="s">
        <v>312</v>
      </c>
      <c r="C78" s="288">
        <f>SUM(C79:C81)</f>
        <v>0</v>
      </c>
    </row>
    <row r="79" spans="1:3" s="93" customFormat="1" ht="12" customHeight="1">
      <c r="A79" s="422" t="s">
        <v>332</v>
      </c>
      <c r="B79" s="403" t="s">
        <v>313</v>
      </c>
      <c r="C79" s="293"/>
    </row>
    <row r="80" spans="1:3" s="93" customFormat="1" ht="12" customHeight="1">
      <c r="A80" s="423" t="s">
        <v>333</v>
      </c>
      <c r="B80" s="404" t="s">
        <v>314</v>
      </c>
      <c r="C80" s="293"/>
    </row>
    <row r="81" spans="1:3" s="93" customFormat="1" ht="12" customHeight="1" thickBot="1">
      <c r="A81" s="424" t="s">
        <v>334</v>
      </c>
      <c r="B81" s="405" t="s">
        <v>562</v>
      </c>
      <c r="C81" s="293"/>
    </row>
    <row r="82" spans="1:3" s="93" customFormat="1" ht="12" customHeight="1" thickBot="1">
      <c r="A82" s="425" t="s">
        <v>315</v>
      </c>
      <c r="B82" s="283" t="s">
        <v>335</v>
      </c>
      <c r="C82" s="288">
        <f>SUM(C83:C86)</f>
        <v>0</v>
      </c>
    </row>
    <row r="83" spans="1:3" s="93" customFormat="1" ht="12" customHeight="1">
      <c r="A83" s="426" t="s">
        <v>316</v>
      </c>
      <c r="B83" s="403" t="s">
        <v>317</v>
      </c>
      <c r="C83" s="293"/>
    </row>
    <row r="84" spans="1:3" s="93" customFormat="1" ht="12" customHeight="1">
      <c r="A84" s="427" t="s">
        <v>318</v>
      </c>
      <c r="B84" s="404" t="s">
        <v>319</v>
      </c>
      <c r="C84" s="293"/>
    </row>
    <row r="85" spans="1:3" s="93" customFormat="1" ht="12" customHeight="1">
      <c r="A85" s="427" t="s">
        <v>320</v>
      </c>
      <c r="B85" s="404" t="s">
        <v>321</v>
      </c>
      <c r="C85" s="293"/>
    </row>
    <row r="86" spans="1:3" s="92" customFormat="1" ht="12" customHeight="1" thickBot="1">
      <c r="A86" s="428" t="s">
        <v>322</v>
      </c>
      <c r="B86" s="405" t="s">
        <v>323</v>
      </c>
      <c r="C86" s="293"/>
    </row>
    <row r="87" spans="1:3" s="92" customFormat="1" ht="12" customHeight="1" thickBot="1">
      <c r="A87" s="425" t="s">
        <v>324</v>
      </c>
      <c r="B87" s="283" t="s">
        <v>465</v>
      </c>
      <c r="C87" s="448"/>
    </row>
    <row r="88" spans="1:3" s="92" customFormat="1" ht="12" customHeight="1" thickBot="1">
      <c r="A88" s="425" t="s">
        <v>497</v>
      </c>
      <c r="B88" s="283" t="s">
        <v>325</v>
      </c>
      <c r="C88" s="448"/>
    </row>
    <row r="89" spans="1:3" s="92" customFormat="1" ht="12" customHeight="1" thickBot="1">
      <c r="A89" s="425" t="s">
        <v>498</v>
      </c>
      <c r="B89" s="410" t="s">
        <v>468</v>
      </c>
      <c r="C89" s="294">
        <f>+C66+C70+C75+C78+C82+C88+C87</f>
        <v>180421286</v>
      </c>
    </row>
    <row r="90" spans="1:3" s="92" customFormat="1" ht="12" customHeight="1" thickBot="1">
      <c r="A90" s="429" t="s">
        <v>499</v>
      </c>
      <c r="B90" s="411" t="s">
        <v>500</v>
      </c>
      <c r="C90" s="294">
        <f>+C65+C89</f>
        <v>686702123</v>
      </c>
    </row>
    <row r="91" spans="1:3" s="93" customFormat="1" ht="15" customHeight="1" thickBot="1">
      <c r="A91" s="227"/>
      <c r="B91" s="228"/>
      <c r="C91" s="353"/>
    </row>
    <row r="92" spans="1:3" s="64" customFormat="1" ht="16.5" customHeight="1" thickBot="1">
      <c r="A92" s="231"/>
      <c r="B92" s="232" t="s">
        <v>55</v>
      </c>
      <c r="C92" s="355"/>
    </row>
    <row r="93" spans="1:3" s="94" customFormat="1" ht="12" customHeight="1" thickBot="1">
      <c r="A93" s="396" t="s">
        <v>17</v>
      </c>
      <c r="B93" s="28" t="s">
        <v>504</v>
      </c>
      <c r="C93" s="287">
        <f>+C94+C95+C96+C97+C98+C111</f>
        <v>415960657</v>
      </c>
    </row>
    <row r="94" spans="1:3" ht="12" customHeight="1">
      <c r="A94" s="430" t="s">
        <v>96</v>
      </c>
      <c r="B94" s="10" t="s">
        <v>47</v>
      </c>
      <c r="C94" s="289">
        <v>65393758</v>
      </c>
    </row>
    <row r="95" spans="1:3" ht="12" customHeight="1">
      <c r="A95" s="423" t="s">
        <v>97</v>
      </c>
      <c r="B95" s="8" t="s">
        <v>174</v>
      </c>
      <c r="C95" s="290">
        <v>11146408</v>
      </c>
    </row>
    <row r="96" spans="1:3" ht="12" customHeight="1">
      <c r="A96" s="423" t="s">
        <v>98</v>
      </c>
      <c r="B96" s="8" t="s">
        <v>131</v>
      </c>
      <c r="C96" s="292">
        <v>100779852</v>
      </c>
    </row>
    <row r="97" spans="1:3" ht="12" customHeight="1">
      <c r="A97" s="423" t="s">
        <v>99</v>
      </c>
      <c r="B97" s="11" t="s">
        <v>175</v>
      </c>
      <c r="C97" s="292">
        <v>9400000</v>
      </c>
    </row>
    <row r="98" spans="1:3" ht="12" customHeight="1">
      <c r="A98" s="423" t="s">
        <v>110</v>
      </c>
      <c r="B98" s="19" t="s">
        <v>176</v>
      </c>
      <c r="C98" s="292">
        <v>209240639</v>
      </c>
    </row>
    <row r="99" spans="1:3" ht="12" customHeight="1">
      <c r="A99" s="423" t="s">
        <v>100</v>
      </c>
      <c r="B99" s="8" t="s">
        <v>501</v>
      </c>
      <c r="C99" s="292"/>
    </row>
    <row r="100" spans="1:3" ht="12" customHeight="1">
      <c r="A100" s="423" t="s">
        <v>101</v>
      </c>
      <c r="B100" s="138" t="s">
        <v>431</v>
      </c>
      <c r="C100" s="292"/>
    </row>
    <row r="101" spans="1:3" ht="12" customHeight="1">
      <c r="A101" s="423" t="s">
        <v>111</v>
      </c>
      <c r="B101" s="138" t="s">
        <v>430</v>
      </c>
      <c r="C101" s="292"/>
    </row>
    <row r="102" spans="1:3" ht="12" customHeight="1">
      <c r="A102" s="423" t="s">
        <v>112</v>
      </c>
      <c r="B102" s="138" t="s">
        <v>341</v>
      </c>
      <c r="C102" s="292"/>
    </row>
    <row r="103" spans="1:3" ht="12" customHeight="1">
      <c r="A103" s="423" t="s">
        <v>113</v>
      </c>
      <c r="B103" s="139" t="s">
        <v>342</v>
      </c>
      <c r="C103" s="292"/>
    </row>
    <row r="104" spans="1:3" ht="12" customHeight="1">
      <c r="A104" s="423" t="s">
        <v>114</v>
      </c>
      <c r="B104" s="139" t="s">
        <v>343</v>
      </c>
      <c r="C104" s="292"/>
    </row>
    <row r="105" spans="1:3" ht="12" customHeight="1">
      <c r="A105" s="423" t="s">
        <v>116</v>
      </c>
      <c r="B105" s="138" t="s">
        <v>344</v>
      </c>
      <c r="C105" s="292">
        <v>121740639</v>
      </c>
    </row>
    <row r="106" spans="1:3" ht="12" customHeight="1">
      <c r="A106" s="423" t="s">
        <v>177</v>
      </c>
      <c r="B106" s="138" t="s">
        <v>345</v>
      </c>
      <c r="C106" s="292"/>
    </row>
    <row r="107" spans="1:3" ht="12" customHeight="1">
      <c r="A107" s="423" t="s">
        <v>339</v>
      </c>
      <c r="B107" s="139" t="s">
        <v>346</v>
      </c>
      <c r="C107" s="292"/>
    </row>
    <row r="108" spans="1:3" ht="12" customHeight="1">
      <c r="A108" s="431" t="s">
        <v>340</v>
      </c>
      <c r="B108" s="140" t="s">
        <v>347</v>
      </c>
      <c r="C108" s="292"/>
    </row>
    <row r="109" spans="1:3" ht="12" customHeight="1">
      <c r="A109" s="423" t="s">
        <v>428</v>
      </c>
      <c r="B109" s="140" t="s">
        <v>348</v>
      </c>
      <c r="C109" s="292"/>
    </row>
    <row r="110" spans="1:3" ht="12" customHeight="1">
      <c r="A110" s="423" t="s">
        <v>429</v>
      </c>
      <c r="B110" s="139" t="s">
        <v>349</v>
      </c>
      <c r="C110" s="290">
        <v>87500000</v>
      </c>
    </row>
    <row r="111" spans="1:3" ht="12" customHeight="1">
      <c r="A111" s="423" t="s">
        <v>433</v>
      </c>
      <c r="B111" s="11" t="s">
        <v>48</v>
      </c>
      <c r="C111" s="290">
        <v>20000000</v>
      </c>
    </row>
    <row r="112" spans="1:3" ht="12" customHeight="1">
      <c r="A112" s="424" t="s">
        <v>434</v>
      </c>
      <c r="B112" s="8" t="s">
        <v>502</v>
      </c>
      <c r="C112" s="292">
        <v>20000000</v>
      </c>
    </row>
    <row r="113" spans="1:3" ht="12" customHeight="1" thickBot="1">
      <c r="A113" s="432" t="s">
        <v>435</v>
      </c>
      <c r="B113" s="141" t="s">
        <v>503</v>
      </c>
      <c r="C113" s="296"/>
    </row>
    <row r="114" spans="1:3" ht="12" customHeight="1" thickBot="1">
      <c r="A114" s="29" t="s">
        <v>18</v>
      </c>
      <c r="B114" s="27" t="s">
        <v>350</v>
      </c>
      <c r="C114" s="288">
        <f>+C115+C117+C119</f>
        <v>109634749</v>
      </c>
    </row>
    <row r="115" spans="1:3" ht="12" customHeight="1">
      <c r="A115" s="422" t="s">
        <v>102</v>
      </c>
      <c r="B115" s="8" t="s">
        <v>220</v>
      </c>
      <c r="C115" s="291">
        <v>43136139</v>
      </c>
    </row>
    <row r="116" spans="1:3" ht="12" customHeight="1">
      <c r="A116" s="422" t="s">
        <v>103</v>
      </c>
      <c r="B116" s="12" t="s">
        <v>354</v>
      </c>
      <c r="C116" s="291"/>
    </row>
    <row r="117" spans="1:3" ht="12" customHeight="1">
      <c r="A117" s="422" t="s">
        <v>104</v>
      </c>
      <c r="B117" s="12" t="s">
        <v>178</v>
      </c>
      <c r="C117" s="290">
        <v>66498610</v>
      </c>
    </row>
    <row r="118" spans="1:3" ht="12" customHeight="1">
      <c r="A118" s="422" t="s">
        <v>105</v>
      </c>
      <c r="B118" s="12" t="s">
        <v>355</v>
      </c>
      <c r="C118" s="255"/>
    </row>
    <row r="119" spans="1:3" ht="12" customHeight="1">
      <c r="A119" s="422" t="s">
        <v>106</v>
      </c>
      <c r="B119" s="285" t="s">
        <v>222</v>
      </c>
      <c r="C119" s="255"/>
    </row>
    <row r="120" spans="1:3" ht="12" customHeight="1">
      <c r="A120" s="422" t="s">
        <v>115</v>
      </c>
      <c r="B120" s="284" t="s">
        <v>418</v>
      </c>
      <c r="C120" s="255"/>
    </row>
    <row r="121" spans="1:3" ht="12" customHeight="1">
      <c r="A121" s="422" t="s">
        <v>117</v>
      </c>
      <c r="B121" s="399" t="s">
        <v>360</v>
      </c>
      <c r="C121" s="255"/>
    </row>
    <row r="122" spans="1:3" ht="12" customHeight="1">
      <c r="A122" s="422" t="s">
        <v>179</v>
      </c>
      <c r="B122" s="139" t="s">
        <v>343</v>
      </c>
      <c r="C122" s="255"/>
    </row>
    <row r="123" spans="1:3" ht="12" customHeight="1">
      <c r="A123" s="422" t="s">
        <v>180</v>
      </c>
      <c r="B123" s="139" t="s">
        <v>359</v>
      </c>
      <c r="C123" s="255"/>
    </row>
    <row r="124" spans="1:3" ht="12" customHeight="1">
      <c r="A124" s="422" t="s">
        <v>181</v>
      </c>
      <c r="B124" s="139" t="s">
        <v>358</v>
      </c>
      <c r="C124" s="255"/>
    </row>
    <row r="125" spans="1:3" ht="12" customHeight="1">
      <c r="A125" s="422" t="s">
        <v>351</v>
      </c>
      <c r="B125" s="139" t="s">
        <v>346</v>
      </c>
      <c r="C125" s="255"/>
    </row>
    <row r="126" spans="1:3" ht="12" customHeight="1">
      <c r="A126" s="422" t="s">
        <v>352</v>
      </c>
      <c r="B126" s="139" t="s">
        <v>357</v>
      </c>
      <c r="C126" s="255"/>
    </row>
    <row r="127" spans="1:3" ht="12" customHeight="1" thickBot="1">
      <c r="A127" s="431" t="s">
        <v>353</v>
      </c>
      <c r="B127" s="139" t="s">
        <v>356</v>
      </c>
      <c r="C127" s="257"/>
    </row>
    <row r="128" spans="1:3" ht="12" customHeight="1" thickBot="1">
      <c r="A128" s="29" t="s">
        <v>19</v>
      </c>
      <c r="B128" s="120" t="s">
        <v>438</v>
      </c>
      <c r="C128" s="288">
        <f>+C93+C114</f>
        <v>525595406</v>
      </c>
    </row>
    <row r="129" spans="1:3" ht="12" customHeight="1" thickBot="1">
      <c r="A129" s="29" t="s">
        <v>20</v>
      </c>
      <c r="B129" s="120" t="s">
        <v>439</v>
      </c>
      <c r="C129" s="288">
        <f>+C130+C131+C132</f>
        <v>0</v>
      </c>
    </row>
    <row r="130" spans="1:3" s="94" customFormat="1" ht="12" customHeight="1">
      <c r="A130" s="422" t="s">
        <v>258</v>
      </c>
      <c r="B130" s="9" t="s">
        <v>507</v>
      </c>
      <c r="C130" s="255"/>
    </row>
    <row r="131" spans="1:3" ht="12" customHeight="1">
      <c r="A131" s="422" t="s">
        <v>259</v>
      </c>
      <c r="B131" s="9" t="s">
        <v>447</v>
      </c>
      <c r="C131" s="255"/>
    </row>
    <row r="132" spans="1:3" ht="12" customHeight="1" thickBot="1">
      <c r="A132" s="431" t="s">
        <v>260</v>
      </c>
      <c r="B132" s="7" t="s">
        <v>506</v>
      </c>
      <c r="C132" s="255"/>
    </row>
    <row r="133" spans="1:3" ht="12" customHeight="1" thickBot="1">
      <c r="A133" s="29" t="s">
        <v>21</v>
      </c>
      <c r="B133" s="120" t="s">
        <v>440</v>
      </c>
      <c r="C133" s="288">
        <f>+C134+C135+C136+C137+C138+C139</f>
        <v>0</v>
      </c>
    </row>
    <row r="134" spans="1:3" ht="12" customHeight="1">
      <c r="A134" s="422" t="s">
        <v>89</v>
      </c>
      <c r="B134" s="9" t="s">
        <v>449</v>
      </c>
      <c r="C134" s="255"/>
    </row>
    <row r="135" spans="1:3" ht="12" customHeight="1">
      <c r="A135" s="422" t="s">
        <v>90</v>
      </c>
      <c r="B135" s="9" t="s">
        <v>441</v>
      </c>
      <c r="C135" s="255"/>
    </row>
    <row r="136" spans="1:3" ht="12" customHeight="1">
      <c r="A136" s="422" t="s">
        <v>91</v>
      </c>
      <c r="B136" s="9" t="s">
        <v>442</v>
      </c>
      <c r="C136" s="255"/>
    </row>
    <row r="137" spans="1:3" ht="12" customHeight="1">
      <c r="A137" s="422" t="s">
        <v>166</v>
      </c>
      <c r="B137" s="9" t="s">
        <v>505</v>
      </c>
      <c r="C137" s="255"/>
    </row>
    <row r="138" spans="1:3" ht="12" customHeight="1">
      <c r="A138" s="422" t="s">
        <v>167</v>
      </c>
      <c r="B138" s="9" t="s">
        <v>444</v>
      </c>
      <c r="C138" s="255"/>
    </row>
    <row r="139" spans="1:3" s="94" customFormat="1" ht="12" customHeight="1" thickBot="1">
      <c r="A139" s="431" t="s">
        <v>168</v>
      </c>
      <c r="B139" s="7" t="s">
        <v>445</v>
      </c>
      <c r="C139" s="255"/>
    </row>
    <row r="140" spans="1:11" ht="12" customHeight="1" thickBot="1">
      <c r="A140" s="29" t="s">
        <v>22</v>
      </c>
      <c r="B140" s="120" t="s">
        <v>531</v>
      </c>
      <c r="C140" s="294">
        <f>+C141+C142+C144+C145+C143</f>
        <v>161106717</v>
      </c>
      <c r="K140" s="238"/>
    </row>
    <row r="141" spans="1:3" ht="12.75">
      <c r="A141" s="422" t="s">
        <v>92</v>
      </c>
      <c r="B141" s="9" t="s">
        <v>361</v>
      </c>
      <c r="C141" s="255"/>
    </row>
    <row r="142" spans="1:3" ht="12" customHeight="1">
      <c r="A142" s="422" t="s">
        <v>93</v>
      </c>
      <c r="B142" s="9" t="s">
        <v>362</v>
      </c>
      <c r="C142" s="255">
        <v>9147676</v>
      </c>
    </row>
    <row r="143" spans="1:3" s="94" customFormat="1" ht="12" customHeight="1">
      <c r="A143" s="422" t="s">
        <v>278</v>
      </c>
      <c r="B143" s="9" t="s">
        <v>530</v>
      </c>
      <c r="C143" s="255">
        <v>151959041</v>
      </c>
    </row>
    <row r="144" spans="1:3" s="94" customFormat="1" ht="12" customHeight="1">
      <c r="A144" s="422" t="s">
        <v>279</v>
      </c>
      <c r="B144" s="9" t="s">
        <v>454</v>
      </c>
      <c r="C144" s="255"/>
    </row>
    <row r="145" spans="1:3" s="94" customFormat="1" ht="12" customHeight="1" thickBot="1">
      <c r="A145" s="431" t="s">
        <v>280</v>
      </c>
      <c r="B145" s="7" t="s">
        <v>380</v>
      </c>
      <c r="C145" s="255"/>
    </row>
    <row r="146" spans="1:3" s="94" customFormat="1" ht="12" customHeight="1" thickBot="1">
      <c r="A146" s="29" t="s">
        <v>23</v>
      </c>
      <c r="B146" s="120" t="s">
        <v>455</v>
      </c>
      <c r="C146" s="297">
        <f>+C147+C148+C149+C150+C151</f>
        <v>0</v>
      </c>
    </row>
    <row r="147" spans="1:3" s="94" customFormat="1" ht="12" customHeight="1">
      <c r="A147" s="422" t="s">
        <v>94</v>
      </c>
      <c r="B147" s="9" t="s">
        <v>450</v>
      </c>
      <c r="C147" s="255"/>
    </row>
    <row r="148" spans="1:3" s="94" customFormat="1" ht="12" customHeight="1">
      <c r="A148" s="422" t="s">
        <v>95</v>
      </c>
      <c r="B148" s="9" t="s">
        <v>457</v>
      </c>
      <c r="C148" s="255"/>
    </row>
    <row r="149" spans="1:3" s="94" customFormat="1" ht="12" customHeight="1">
      <c r="A149" s="422" t="s">
        <v>290</v>
      </c>
      <c r="B149" s="9" t="s">
        <v>452</v>
      </c>
      <c r="C149" s="255"/>
    </row>
    <row r="150" spans="1:3" ht="12.75" customHeight="1">
      <c r="A150" s="422" t="s">
        <v>291</v>
      </c>
      <c r="B150" s="9" t="s">
        <v>508</v>
      </c>
      <c r="C150" s="255"/>
    </row>
    <row r="151" spans="1:3" ht="12.75" customHeight="1" thickBot="1">
      <c r="A151" s="431" t="s">
        <v>456</v>
      </c>
      <c r="B151" s="7" t="s">
        <v>459</v>
      </c>
      <c r="C151" s="257"/>
    </row>
    <row r="152" spans="1:3" ht="12.75" customHeight="1" thickBot="1">
      <c r="A152" s="477" t="s">
        <v>24</v>
      </c>
      <c r="B152" s="120" t="s">
        <v>460</v>
      </c>
      <c r="C152" s="297"/>
    </row>
    <row r="153" spans="1:3" ht="12" customHeight="1" thickBot="1">
      <c r="A153" s="477" t="s">
        <v>25</v>
      </c>
      <c r="B153" s="120" t="s">
        <v>461</v>
      </c>
      <c r="C153" s="297"/>
    </row>
    <row r="154" spans="1:3" ht="15" customHeight="1" thickBot="1">
      <c r="A154" s="29" t="s">
        <v>26</v>
      </c>
      <c r="B154" s="120" t="s">
        <v>463</v>
      </c>
      <c r="C154" s="413">
        <f>+C129+C133+C140+C146+C152+C153</f>
        <v>161106717</v>
      </c>
    </row>
    <row r="155" spans="1:3" ht="13.5" thickBot="1">
      <c r="A155" s="433" t="s">
        <v>27</v>
      </c>
      <c r="B155" s="367" t="s">
        <v>462</v>
      </c>
      <c r="C155" s="413">
        <f>+C128+C154</f>
        <v>686702123</v>
      </c>
    </row>
    <row r="156" spans="1:3" ht="15" customHeight="1" thickBot="1">
      <c r="A156" s="375"/>
      <c r="B156" s="376"/>
      <c r="C156" s="609">
        <f>C90-C155</f>
        <v>0</v>
      </c>
    </row>
    <row r="157" spans="1:3" ht="14.25" customHeight="1" thickBot="1">
      <c r="A157" s="236" t="s">
        <v>509</v>
      </c>
      <c r="B157" s="237"/>
      <c r="C157" s="117">
        <v>13</v>
      </c>
    </row>
    <row r="158" spans="1:3" ht="13.5" thickBot="1">
      <c r="A158" s="236" t="s">
        <v>196</v>
      </c>
      <c r="B158" s="237"/>
      <c r="C158" s="117"/>
    </row>
    <row r="159" spans="1:3" ht="12.75">
      <c r="A159" s="606"/>
      <c r="B159" s="607"/>
      <c r="C159" s="608"/>
    </row>
    <row r="160" spans="1:2" ht="12.75">
      <c r="A160" s="606"/>
      <c r="B160" s="607"/>
    </row>
    <row r="161" spans="1:3" ht="12.75">
      <c r="A161" s="606"/>
      <c r="B161" s="607"/>
      <c r="C161" s="608"/>
    </row>
    <row r="162" spans="1:3" ht="12.75">
      <c r="A162" s="606"/>
      <c r="B162" s="607"/>
      <c r="C162" s="608"/>
    </row>
    <row r="163" spans="1:3" ht="12.75">
      <c r="A163" s="606"/>
      <c r="B163" s="607"/>
      <c r="C163" s="608"/>
    </row>
    <row r="164" spans="1:3" ht="12.75">
      <c r="A164" s="606"/>
      <c r="B164" s="607"/>
      <c r="C164" s="608"/>
    </row>
    <row r="165" spans="1:3" ht="12.75">
      <c r="A165" s="606"/>
      <c r="B165" s="607"/>
      <c r="C165" s="608"/>
    </row>
    <row r="166" spans="1:3" ht="12.75">
      <c r="A166" s="606"/>
      <c r="B166" s="607"/>
      <c r="C166" s="608"/>
    </row>
    <row r="167" spans="1:3" ht="12.75">
      <c r="A167" s="606"/>
      <c r="B167" s="607"/>
      <c r="C167" s="608"/>
    </row>
    <row r="168" spans="1:3" ht="12.75">
      <c r="A168" s="606"/>
      <c r="B168" s="607"/>
      <c r="C168" s="608"/>
    </row>
    <row r="169" spans="1:3" ht="12.75">
      <c r="A169" s="606"/>
      <c r="B169" s="607"/>
      <c r="C169" s="608"/>
    </row>
    <row r="170" spans="1:3" ht="12.75">
      <c r="A170" s="606"/>
      <c r="B170" s="607"/>
      <c r="C170" s="608"/>
    </row>
    <row r="171" spans="1:3" ht="12.75">
      <c r="A171" s="606"/>
      <c r="B171" s="607"/>
      <c r="C171" s="608"/>
    </row>
    <row r="172" spans="1:3" ht="12.75">
      <c r="A172" s="606"/>
      <c r="B172" s="607"/>
      <c r="C172" s="608"/>
    </row>
    <row r="173" spans="1:3" ht="12.75">
      <c r="A173" s="606"/>
      <c r="B173" s="607"/>
      <c r="C173" s="608"/>
    </row>
    <row r="174" spans="1:3" ht="12.75">
      <c r="A174" s="606"/>
      <c r="B174" s="607"/>
      <c r="C174" s="608"/>
    </row>
    <row r="175" spans="1:3" ht="12.75">
      <c r="A175" s="606"/>
      <c r="B175" s="607"/>
      <c r="C175" s="608"/>
    </row>
    <row r="176" spans="1:3" ht="12.75">
      <c r="A176" s="606"/>
      <c r="B176" s="607"/>
      <c r="C176" s="608"/>
    </row>
    <row r="177" spans="1:3" ht="12.75">
      <c r="A177" s="606"/>
      <c r="B177" s="607"/>
      <c r="C177" s="608"/>
    </row>
    <row r="178" spans="1:3" ht="12.75">
      <c r="A178" s="606"/>
      <c r="B178" s="607"/>
      <c r="C178" s="60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view="pageBreakPreview" zoomScale="85" zoomScaleNormal="120" zoomScaleSheetLayoutView="85" workbookViewId="0" topLeftCell="A97">
      <selection activeCell="H103" sqref="H103"/>
    </sheetView>
  </sheetViews>
  <sheetFormatPr defaultColWidth="9.00390625" defaultRowHeight="12.75"/>
  <cols>
    <col min="1" max="1" width="19.50390625" style="377" customWidth="1"/>
    <col min="2" max="2" width="72.00390625" style="378" customWidth="1"/>
    <col min="3" max="3" width="25.00390625" style="379" customWidth="1"/>
    <col min="4" max="16384" width="9.375" style="3" customWidth="1"/>
  </cols>
  <sheetData>
    <row r="1" spans="1:3" s="2" customFormat="1" ht="16.5" customHeight="1" thickBot="1">
      <c r="A1" s="587"/>
      <c r="B1" s="588"/>
      <c r="C1" s="582" t="str">
        <f>CONCATENATE("9.1.2. melléklet ",ALAPADATOK!A7," ",ALAPADATOK!B7," ",ALAPADATOK!C7," ",ALAPADATOK!D7," ",ALAPADATOK!E7," ",ALAPADATOK!F7," ",ALAPADATOK!G7," ",ALAPADATOK!H7)</f>
        <v>9.1.2. melléklet a 1 / 2020 ( II.12. ) önkormányzati rendelethez</v>
      </c>
    </row>
    <row r="2" spans="1:3" s="90" customFormat="1" ht="21" customHeight="1">
      <c r="A2" s="589" t="s">
        <v>59</v>
      </c>
      <c r="B2" s="590" t="str">
        <f>CONCATENATE(ALAPADATOK!A3)</f>
        <v>BALATONSZÁRSZÓ NAGYKÖZSÉG ÖNKORMÁNYZATA</v>
      </c>
      <c r="C2" s="591" t="s">
        <v>52</v>
      </c>
    </row>
    <row r="3" spans="1:3" s="90" customFormat="1" ht="16.5" thickBot="1">
      <c r="A3" s="592" t="s">
        <v>193</v>
      </c>
      <c r="B3" s="593" t="s">
        <v>420</v>
      </c>
      <c r="C3" s="594" t="s">
        <v>58</v>
      </c>
    </row>
    <row r="4" spans="1:3" s="91" customFormat="1" ht="15.75" customHeight="1" thickBot="1">
      <c r="A4" s="595"/>
      <c r="B4" s="595"/>
      <c r="C4" s="596" t="str">
        <f>'KV_9.1.1.sz.mell'!C4</f>
        <v>Forintban!</v>
      </c>
    </row>
    <row r="5" spans="1:3" ht="13.5" thickBot="1">
      <c r="A5" s="597" t="s">
        <v>195</v>
      </c>
      <c r="B5" s="598" t="s">
        <v>553</v>
      </c>
      <c r="C5" s="599" t="s">
        <v>53</v>
      </c>
    </row>
    <row r="6" spans="1:3" s="64" customFormat="1" ht="12.75" customHeight="1" thickBot="1">
      <c r="A6" s="600"/>
      <c r="B6" s="601" t="s">
        <v>483</v>
      </c>
      <c r="C6" s="602" t="s">
        <v>484</v>
      </c>
    </row>
    <row r="7" spans="1:3" s="64" customFormat="1" ht="15.75" customHeight="1" thickBot="1">
      <c r="A7" s="221"/>
      <c r="B7" s="222" t="s">
        <v>54</v>
      </c>
      <c r="C7" s="348"/>
    </row>
    <row r="8" spans="1:3" s="64" customFormat="1" ht="12" customHeight="1" thickBot="1">
      <c r="A8" s="29" t="s">
        <v>17</v>
      </c>
      <c r="B8" s="21" t="s">
        <v>242</v>
      </c>
      <c r="C8" s="288">
        <f>+C9+C10+C11+C12+C13+C14</f>
        <v>0</v>
      </c>
    </row>
    <row r="9" spans="1:3" s="92" customFormat="1" ht="12" customHeight="1">
      <c r="A9" s="422" t="s">
        <v>96</v>
      </c>
      <c r="B9" s="403" t="s">
        <v>243</v>
      </c>
      <c r="C9" s="291"/>
    </row>
    <row r="10" spans="1:3" s="93" customFormat="1" ht="12" customHeight="1">
      <c r="A10" s="423" t="s">
        <v>97</v>
      </c>
      <c r="B10" s="404" t="s">
        <v>244</v>
      </c>
      <c r="C10" s="290"/>
    </row>
    <row r="11" spans="1:3" s="93" customFormat="1" ht="12" customHeight="1">
      <c r="A11" s="423" t="s">
        <v>98</v>
      </c>
      <c r="B11" s="404" t="s">
        <v>540</v>
      </c>
      <c r="C11" s="290"/>
    </row>
    <row r="12" spans="1:3" s="93" customFormat="1" ht="12" customHeight="1">
      <c r="A12" s="423" t="s">
        <v>99</v>
      </c>
      <c r="B12" s="404" t="s">
        <v>246</v>
      </c>
      <c r="C12" s="290"/>
    </row>
    <row r="13" spans="1:3" s="93" customFormat="1" ht="12" customHeight="1">
      <c r="A13" s="423" t="s">
        <v>139</v>
      </c>
      <c r="B13" s="404" t="s">
        <v>496</v>
      </c>
      <c r="C13" s="290"/>
    </row>
    <row r="14" spans="1:3" s="92" customFormat="1" ht="12" customHeight="1" thickBot="1">
      <c r="A14" s="424" t="s">
        <v>100</v>
      </c>
      <c r="B14" s="405" t="s">
        <v>423</v>
      </c>
      <c r="C14" s="290"/>
    </row>
    <row r="15" spans="1:3" s="92" customFormat="1" ht="12" customHeight="1" thickBot="1">
      <c r="A15" s="29" t="s">
        <v>18</v>
      </c>
      <c r="B15" s="283" t="s">
        <v>247</v>
      </c>
      <c r="C15" s="288">
        <f>+C16+C17+C18+C19+C20</f>
        <v>0</v>
      </c>
    </row>
    <row r="16" spans="1:3" s="92" customFormat="1" ht="12" customHeight="1">
      <c r="A16" s="422" t="s">
        <v>102</v>
      </c>
      <c r="B16" s="403" t="s">
        <v>248</v>
      </c>
      <c r="C16" s="291"/>
    </row>
    <row r="17" spans="1:3" s="92" customFormat="1" ht="12" customHeight="1">
      <c r="A17" s="423" t="s">
        <v>103</v>
      </c>
      <c r="B17" s="404" t="s">
        <v>249</v>
      </c>
      <c r="C17" s="290"/>
    </row>
    <row r="18" spans="1:3" s="92" customFormat="1" ht="12" customHeight="1">
      <c r="A18" s="423" t="s">
        <v>104</v>
      </c>
      <c r="B18" s="404" t="s">
        <v>412</v>
      </c>
      <c r="C18" s="290"/>
    </row>
    <row r="19" spans="1:3" s="92" customFormat="1" ht="12" customHeight="1">
      <c r="A19" s="423" t="s">
        <v>105</v>
      </c>
      <c r="B19" s="404" t="s">
        <v>413</v>
      </c>
      <c r="C19" s="290"/>
    </row>
    <row r="20" spans="1:3" s="92" customFormat="1" ht="12" customHeight="1">
      <c r="A20" s="423" t="s">
        <v>106</v>
      </c>
      <c r="B20" s="404" t="s">
        <v>250</v>
      </c>
      <c r="C20" s="290"/>
    </row>
    <row r="21" spans="1:3" s="93" customFormat="1" ht="12" customHeight="1" thickBot="1">
      <c r="A21" s="424" t="s">
        <v>115</v>
      </c>
      <c r="B21" s="405" t="s">
        <v>251</v>
      </c>
      <c r="C21" s="292"/>
    </row>
    <row r="22" spans="1:3" s="93" customFormat="1" ht="12" customHeight="1" thickBot="1">
      <c r="A22" s="29" t="s">
        <v>19</v>
      </c>
      <c r="B22" s="21" t="s">
        <v>252</v>
      </c>
      <c r="C22" s="288">
        <f>+C23+C24+C25+C26+C27</f>
        <v>0</v>
      </c>
    </row>
    <row r="23" spans="1:3" s="93" customFormat="1" ht="12" customHeight="1">
      <c r="A23" s="422" t="s">
        <v>85</v>
      </c>
      <c r="B23" s="403" t="s">
        <v>253</v>
      </c>
      <c r="C23" s="291"/>
    </row>
    <row r="24" spans="1:3" s="92" customFormat="1" ht="12" customHeight="1">
      <c r="A24" s="423" t="s">
        <v>86</v>
      </c>
      <c r="B24" s="404" t="s">
        <v>254</v>
      </c>
      <c r="C24" s="290"/>
    </row>
    <row r="25" spans="1:3" s="93" customFormat="1" ht="12" customHeight="1">
      <c r="A25" s="423" t="s">
        <v>87</v>
      </c>
      <c r="B25" s="404" t="s">
        <v>414</v>
      </c>
      <c r="C25" s="290"/>
    </row>
    <row r="26" spans="1:3" s="93" customFormat="1" ht="12" customHeight="1">
      <c r="A26" s="423" t="s">
        <v>88</v>
      </c>
      <c r="B26" s="404" t="s">
        <v>415</v>
      </c>
      <c r="C26" s="290"/>
    </row>
    <row r="27" spans="1:3" s="93" customFormat="1" ht="12" customHeight="1">
      <c r="A27" s="423" t="s">
        <v>162</v>
      </c>
      <c r="B27" s="404" t="s">
        <v>255</v>
      </c>
      <c r="C27" s="290"/>
    </row>
    <row r="28" spans="1:3" s="93" customFormat="1" ht="12" customHeight="1" thickBot="1">
      <c r="A28" s="424" t="s">
        <v>163</v>
      </c>
      <c r="B28" s="405" t="s">
        <v>256</v>
      </c>
      <c r="C28" s="292"/>
    </row>
    <row r="29" spans="1:3" s="93" customFormat="1" ht="12" customHeight="1" thickBot="1">
      <c r="A29" s="29" t="s">
        <v>164</v>
      </c>
      <c r="B29" s="21" t="s">
        <v>257</v>
      </c>
      <c r="C29" s="294">
        <f>SUM(C30:C36)</f>
        <v>0</v>
      </c>
    </row>
    <row r="30" spans="1:3" s="93" customFormat="1" ht="12" customHeight="1">
      <c r="A30" s="422" t="s">
        <v>258</v>
      </c>
      <c r="B30" s="403" t="s">
        <v>545</v>
      </c>
      <c r="C30" s="291"/>
    </row>
    <row r="31" spans="1:3" s="93" customFormat="1" ht="12" customHeight="1">
      <c r="A31" s="423" t="s">
        <v>259</v>
      </c>
      <c r="B31" s="404" t="s">
        <v>546</v>
      </c>
      <c r="C31" s="290"/>
    </row>
    <row r="32" spans="1:3" s="93" customFormat="1" ht="12" customHeight="1">
      <c r="A32" s="423" t="s">
        <v>260</v>
      </c>
      <c r="B32" s="404" t="s">
        <v>547</v>
      </c>
      <c r="C32" s="290"/>
    </row>
    <row r="33" spans="1:3" s="93" customFormat="1" ht="12" customHeight="1">
      <c r="A33" s="423" t="s">
        <v>261</v>
      </c>
      <c r="B33" s="404" t="s">
        <v>548</v>
      </c>
      <c r="C33" s="290"/>
    </row>
    <row r="34" spans="1:3" s="93" customFormat="1" ht="12" customHeight="1">
      <c r="A34" s="423" t="s">
        <v>542</v>
      </c>
      <c r="B34" s="404" t="s">
        <v>262</v>
      </c>
      <c r="C34" s="290"/>
    </row>
    <row r="35" spans="1:3" s="93" customFormat="1" ht="12" customHeight="1">
      <c r="A35" s="423" t="s">
        <v>543</v>
      </c>
      <c r="B35" s="404" t="s">
        <v>263</v>
      </c>
      <c r="C35" s="290"/>
    </row>
    <row r="36" spans="1:3" s="93" customFormat="1" ht="12" customHeight="1" thickBot="1">
      <c r="A36" s="424" t="s">
        <v>544</v>
      </c>
      <c r="B36" s="405" t="s">
        <v>264</v>
      </c>
      <c r="C36" s="292"/>
    </row>
    <row r="37" spans="1:3" s="93" customFormat="1" ht="12" customHeight="1" thickBot="1">
      <c r="A37" s="29" t="s">
        <v>21</v>
      </c>
      <c r="B37" s="21" t="s">
        <v>424</v>
      </c>
      <c r="C37" s="288">
        <f>SUM(C38:C48)</f>
        <v>6500000</v>
      </c>
    </row>
    <row r="38" spans="1:3" s="93" customFormat="1" ht="12" customHeight="1">
      <c r="A38" s="422" t="s">
        <v>89</v>
      </c>
      <c r="B38" s="403" t="s">
        <v>267</v>
      </c>
      <c r="C38" s="290"/>
    </row>
    <row r="39" spans="1:3" s="93" customFormat="1" ht="12" customHeight="1">
      <c r="A39" s="423" t="s">
        <v>90</v>
      </c>
      <c r="B39" s="404" t="s">
        <v>268</v>
      </c>
      <c r="C39" s="290">
        <v>2000000</v>
      </c>
    </row>
    <row r="40" spans="1:3" s="93" customFormat="1" ht="12" customHeight="1">
      <c r="A40" s="423" t="s">
        <v>91</v>
      </c>
      <c r="B40" s="404" t="s">
        <v>269</v>
      </c>
      <c r="C40" s="290"/>
    </row>
    <row r="41" spans="1:3" s="93" customFormat="1" ht="12" customHeight="1">
      <c r="A41" s="423" t="s">
        <v>166</v>
      </c>
      <c r="B41" s="404" t="s">
        <v>270</v>
      </c>
      <c r="C41" s="290">
        <v>4000000</v>
      </c>
    </row>
    <row r="42" spans="1:3" s="93" customFormat="1" ht="12" customHeight="1">
      <c r="A42" s="423" t="s">
        <v>167</v>
      </c>
      <c r="B42" s="404" t="s">
        <v>271</v>
      </c>
      <c r="C42" s="290"/>
    </row>
    <row r="43" spans="1:3" s="93" customFormat="1" ht="12" customHeight="1">
      <c r="A43" s="423" t="s">
        <v>168</v>
      </c>
      <c r="B43" s="404" t="s">
        <v>272</v>
      </c>
      <c r="C43" s="290">
        <v>500000</v>
      </c>
    </row>
    <row r="44" spans="1:3" s="93" customFormat="1" ht="12" customHeight="1">
      <c r="A44" s="423" t="s">
        <v>169</v>
      </c>
      <c r="B44" s="404" t="s">
        <v>273</v>
      </c>
      <c r="C44" s="290"/>
    </row>
    <row r="45" spans="1:3" s="93" customFormat="1" ht="12" customHeight="1">
      <c r="A45" s="423" t="s">
        <v>170</v>
      </c>
      <c r="B45" s="404" t="s">
        <v>551</v>
      </c>
      <c r="C45" s="290"/>
    </row>
    <row r="46" spans="1:3" s="93" customFormat="1" ht="12" customHeight="1">
      <c r="A46" s="423" t="s">
        <v>265</v>
      </c>
      <c r="B46" s="404" t="s">
        <v>275</v>
      </c>
      <c r="C46" s="293"/>
    </row>
    <row r="47" spans="1:3" s="93" customFormat="1" ht="12" customHeight="1">
      <c r="A47" s="424" t="s">
        <v>266</v>
      </c>
      <c r="B47" s="405" t="s">
        <v>426</v>
      </c>
      <c r="C47" s="390"/>
    </row>
    <row r="48" spans="1:3" s="93" customFormat="1" ht="12" customHeight="1" thickBot="1">
      <c r="A48" s="424" t="s">
        <v>425</v>
      </c>
      <c r="B48" s="405" t="s">
        <v>276</v>
      </c>
      <c r="C48" s="545"/>
    </row>
    <row r="49" spans="1:3" s="93" customFormat="1" ht="12" customHeight="1" thickBot="1">
      <c r="A49" s="29" t="s">
        <v>22</v>
      </c>
      <c r="B49" s="21" t="s">
        <v>277</v>
      </c>
      <c r="C49" s="288">
        <f>SUM(C50:C54)</f>
        <v>0</v>
      </c>
    </row>
    <row r="50" spans="1:3" s="93" customFormat="1" ht="12" customHeight="1">
      <c r="A50" s="422" t="s">
        <v>92</v>
      </c>
      <c r="B50" s="403" t="s">
        <v>281</v>
      </c>
      <c r="C50" s="447"/>
    </row>
    <row r="51" spans="1:3" s="93" customFormat="1" ht="12" customHeight="1">
      <c r="A51" s="423" t="s">
        <v>93</v>
      </c>
      <c r="B51" s="404" t="s">
        <v>282</v>
      </c>
      <c r="C51" s="293"/>
    </row>
    <row r="52" spans="1:3" s="93" customFormat="1" ht="12" customHeight="1">
      <c r="A52" s="423" t="s">
        <v>278</v>
      </c>
      <c r="B52" s="404" t="s">
        <v>283</v>
      </c>
      <c r="C52" s="293"/>
    </row>
    <row r="53" spans="1:3" s="93" customFormat="1" ht="12" customHeight="1">
      <c r="A53" s="423" t="s">
        <v>279</v>
      </c>
      <c r="B53" s="404" t="s">
        <v>284</v>
      </c>
      <c r="C53" s="293"/>
    </row>
    <row r="54" spans="1:3" s="93" customFormat="1" ht="12" customHeight="1" thickBot="1">
      <c r="A54" s="424" t="s">
        <v>280</v>
      </c>
      <c r="B54" s="405" t="s">
        <v>285</v>
      </c>
      <c r="C54" s="390"/>
    </row>
    <row r="55" spans="1:3" s="93" customFormat="1" ht="12" customHeight="1" thickBot="1">
      <c r="A55" s="29" t="s">
        <v>171</v>
      </c>
      <c r="B55" s="21" t="s">
        <v>286</v>
      </c>
      <c r="C55" s="288">
        <f>SUM(C56:C58)</f>
        <v>9332987</v>
      </c>
    </row>
    <row r="56" spans="1:3" s="93" customFormat="1" ht="12" customHeight="1">
      <c r="A56" s="422" t="s">
        <v>94</v>
      </c>
      <c r="B56" s="403" t="s">
        <v>287</v>
      </c>
      <c r="C56" s="291"/>
    </row>
    <row r="57" spans="1:3" s="93" customFormat="1" ht="12" customHeight="1">
      <c r="A57" s="423" t="s">
        <v>95</v>
      </c>
      <c r="B57" s="404" t="s">
        <v>416</v>
      </c>
      <c r="C57" s="290"/>
    </row>
    <row r="58" spans="1:3" s="93" customFormat="1" ht="12" customHeight="1">
      <c r="A58" s="423" t="s">
        <v>290</v>
      </c>
      <c r="B58" s="404" t="s">
        <v>288</v>
      </c>
      <c r="C58" s="290">
        <v>9332987</v>
      </c>
    </row>
    <row r="59" spans="1:3" s="93" customFormat="1" ht="12" customHeight="1" thickBot="1">
      <c r="A59" s="424" t="s">
        <v>291</v>
      </c>
      <c r="B59" s="405" t="s">
        <v>289</v>
      </c>
      <c r="C59" s="292"/>
    </row>
    <row r="60" spans="1:3" s="93" customFormat="1" ht="12" customHeight="1" thickBot="1">
      <c r="A60" s="29" t="s">
        <v>24</v>
      </c>
      <c r="B60" s="283" t="s">
        <v>292</v>
      </c>
      <c r="C60" s="288">
        <f>SUM(C61:C63)</f>
        <v>200000</v>
      </c>
    </row>
    <row r="61" spans="1:3" s="93" customFormat="1" ht="12" customHeight="1">
      <c r="A61" s="422" t="s">
        <v>172</v>
      </c>
      <c r="B61" s="403" t="s">
        <v>294</v>
      </c>
      <c r="C61" s="293"/>
    </row>
    <row r="62" spans="1:3" s="93" customFormat="1" ht="12" customHeight="1">
      <c r="A62" s="423" t="s">
        <v>173</v>
      </c>
      <c r="B62" s="404" t="s">
        <v>417</v>
      </c>
      <c r="C62" s="293">
        <v>200000</v>
      </c>
    </row>
    <row r="63" spans="1:3" s="93" customFormat="1" ht="12" customHeight="1">
      <c r="A63" s="423" t="s">
        <v>221</v>
      </c>
      <c r="B63" s="404" t="s">
        <v>295</v>
      </c>
      <c r="C63" s="293"/>
    </row>
    <row r="64" spans="1:3" s="93" customFormat="1" ht="12" customHeight="1" thickBot="1">
      <c r="A64" s="424" t="s">
        <v>293</v>
      </c>
      <c r="B64" s="405" t="s">
        <v>296</v>
      </c>
      <c r="C64" s="293"/>
    </row>
    <row r="65" spans="1:3" s="93" customFormat="1" ht="12" customHeight="1" thickBot="1">
      <c r="A65" s="29" t="s">
        <v>25</v>
      </c>
      <c r="B65" s="21" t="s">
        <v>297</v>
      </c>
      <c r="C65" s="294">
        <f>+C8+C15+C22+C29+C37+C49+C55+C60</f>
        <v>16032987</v>
      </c>
    </row>
    <row r="66" spans="1:3" s="93" customFormat="1" ht="12" customHeight="1" thickBot="1">
      <c r="A66" s="425" t="s">
        <v>384</v>
      </c>
      <c r="B66" s="283" t="s">
        <v>299</v>
      </c>
      <c r="C66" s="288">
        <f>SUM(C67:C69)</f>
        <v>0</v>
      </c>
    </row>
    <row r="67" spans="1:3" s="93" customFormat="1" ht="12" customHeight="1">
      <c r="A67" s="422" t="s">
        <v>327</v>
      </c>
      <c r="B67" s="403" t="s">
        <v>300</v>
      </c>
      <c r="C67" s="293"/>
    </row>
    <row r="68" spans="1:3" s="93" customFormat="1" ht="12" customHeight="1">
      <c r="A68" s="423" t="s">
        <v>336</v>
      </c>
      <c r="B68" s="404" t="s">
        <v>301</v>
      </c>
      <c r="C68" s="293"/>
    </row>
    <row r="69" spans="1:3" s="93" customFormat="1" ht="12" customHeight="1" thickBot="1">
      <c r="A69" s="424" t="s">
        <v>337</v>
      </c>
      <c r="B69" s="406" t="s">
        <v>302</v>
      </c>
      <c r="C69" s="293"/>
    </row>
    <row r="70" spans="1:3" s="93" customFormat="1" ht="12" customHeight="1" thickBot="1">
      <c r="A70" s="425" t="s">
        <v>303</v>
      </c>
      <c r="B70" s="283" t="s">
        <v>304</v>
      </c>
      <c r="C70" s="288">
        <f>SUM(C71:C74)</f>
        <v>0</v>
      </c>
    </row>
    <row r="71" spans="1:3" s="93" customFormat="1" ht="12" customHeight="1">
      <c r="A71" s="422" t="s">
        <v>140</v>
      </c>
      <c r="B71" s="403" t="s">
        <v>305</v>
      </c>
      <c r="C71" s="293"/>
    </row>
    <row r="72" spans="1:3" s="93" customFormat="1" ht="12" customHeight="1">
      <c r="A72" s="423" t="s">
        <v>141</v>
      </c>
      <c r="B72" s="404" t="s">
        <v>560</v>
      </c>
      <c r="C72" s="293"/>
    </row>
    <row r="73" spans="1:3" s="93" customFormat="1" ht="12" customHeight="1">
      <c r="A73" s="423" t="s">
        <v>328</v>
      </c>
      <c r="B73" s="404" t="s">
        <v>306</v>
      </c>
      <c r="C73" s="293"/>
    </row>
    <row r="74" spans="1:3" s="93" customFormat="1" ht="12" customHeight="1" thickBot="1">
      <c r="A74" s="424" t="s">
        <v>329</v>
      </c>
      <c r="B74" s="285" t="s">
        <v>561</v>
      </c>
      <c r="C74" s="293"/>
    </row>
    <row r="75" spans="1:3" s="93" customFormat="1" ht="12" customHeight="1" thickBot="1">
      <c r="A75" s="425" t="s">
        <v>307</v>
      </c>
      <c r="B75" s="283" t="s">
        <v>308</v>
      </c>
      <c r="C75" s="288">
        <f>SUM(C76:C77)</f>
        <v>0</v>
      </c>
    </row>
    <row r="76" spans="1:3" s="93" customFormat="1" ht="12" customHeight="1">
      <c r="A76" s="422" t="s">
        <v>330</v>
      </c>
      <c r="B76" s="403" t="s">
        <v>309</v>
      </c>
      <c r="C76" s="293"/>
    </row>
    <row r="77" spans="1:3" s="93" customFormat="1" ht="12" customHeight="1" thickBot="1">
      <c r="A77" s="424" t="s">
        <v>331</v>
      </c>
      <c r="B77" s="405" t="s">
        <v>310</v>
      </c>
      <c r="C77" s="293"/>
    </row>
    <row r="78" spans="1:3" s="92" customFormat="1" ht="12" customHeight="1" thickBot="1">
      <c r="A78" s="425" t="s">
        <v>311</v>
      </c>
      <c r="B78" s="283" t="s">
        <v>312</v>
      </c>
      <c r="C78" s="288">
        <f>SUM(C79:C81)</f>
        <v>0</v>
      </c>
    </row>
    <row r="79" spans="1:3" s="93" customFormat="1" ht="12" customHeight="1">
      <c r="A79" s="422" t="s">
        <v>332</v>
      </c>
      <c r="B79" s="403" t="s">
        <v>313</v>
      </c>
      <c r="C79" s="293"/>
    </row>
    <row r="80" spans="1:3" s="93" customFormat="1" ht="12" customHeight="1">
      <c r="A80" s="423" t="s">
        <v>333</v>
      </c>
      <c r="B80" s="404" t="s">
        <v>314</v>
      </c>
      <c r="C80" s="293"/>
    </row>
    <row r="81" spans="1:3" s="93" customFormat="1" ht="12" customHeight="1" thickBot="1">
      <c r="A81" s="424" t="s">
        <v>334</v>
      </c>
      <c r="B81" s="405" t="s">
        <v>562</v>
      </c>
      <c r="C81" s="293"/>
    </row>
    <row r="82" spans="1:3" s="93" customFormat="1" ht="12" customHeight="1" thickBot="1">
      <c r="A82" s="425" t="s">
        <v>315</v>
      </c>
      <c r="B82" s="283" t="s">
        <v>335</v>
      </c>
      <c r="C82" s="288">
        <f>SUM(C83:C86)</f>
        <v>0</v>
      </c>
    </row>
    <row r="83" spans="1:3" s="93" customFormat="1" ht="12" customHeight="1">
      <c r="A83" s="426" t="s">
        <v>316</v>
      </c>
      <c r="B83" s="403" t="s">
        <v>317</v>
      </c>
      <c r="C83" s="293"/>
    </row>
    <row r="84" spans="1:3" s="93" customFormat="1" ht="12" customHeight="1">
      <c r="A84" s="427" t="s">
        <v>318</v>
      </c>
      <c r="B84" s="404" t="s">
        <v>319</v>
      </c>
      <c r="C84" s="293"/>
    </row>
    <row r="85" spans="1:3" s="93" customFormat="1" ht="12" customHeight="1">
      <c r="A85" s="427" t="s">
        <v>320</v>
      </c>
      <c r="B85" s="404" t="s">
        <v>321</v>
      </c>
      <c r="C85" s="293"/>
    </row>
    <row r="86" spans="1:3" s="92" customFormat="1" ht="12" customHeight="1" thickBot="1">
      <c r="A86" s="428" t="s">
        <v>322</v>
      </c>
      <c r="B86" s="405" t="s">
        <v>323</v>
      </c>
      <c r="C86" s="293"/>
    </row>
    <row r="87" spans="1:3" s="92" customFormat="1" ht="12" customHeight="1" thickBot="1">
      <c r="A87" s="425" t="s">
        <v>324</v>
      </c>
      <c r="B87" s="283" t="s">
        <v>465</v>
      </c>
      <c r="C87" s="448"/>
    </row>
    <row r="88" spans="1:3" s="92" customFormat="1" ht="12" customHeight="1" thickBot="1">
      <c r="A88" s="425" t="s">
        <v>497</v>
      </c>
      <c r="B88" s="283" t="s">
        <v>325</v>
      </c>
      <c r="C88" s="448"/>
    </row>
    <row r="89" spans="1:3" s="92" customFormat="1" ht="12" customHeight="1" thickBot="1">
      <c r="A89" s="425" t="s">
        <v>498</v>
      </c>
      <c r="B89" s="410" t="s">
        <v>468</v>
      </c>
      <c r="C89" s="294">
        <f>+C66+C70+C75+C78+C82+C88+C87</f>
        <v>0</v>
      </c>
    </row>
    <row r="90" spans="1:3" s="92" customFormat="1" ht="12" customHeight="1" thickBot="1">
      <c r="A90" s="429" t="s">
        <v>499</v>
      </c>
      <c r="B90" s="411" t="s">
        <v>500</v>
      </c>
      <c r="C90" s="294">
        <f>+C65+C89</f>
        <v>16032987</v>
      </c>
    </row>
    <row r="91" spans="1:3" s="93" customFormat="1" ht="15" customHeight="1" thickBot="1">
      <c r="A91" s="227"/>
      <c r="B91" s="228"/>
      <c r="C91" s="353"/>
    </row>
    <row r="92" spans="1:3" s="64" customFormat="1" ht="16.5" customHeight="1" thickBot="1">
      <c r="A92" s="231"/>
      <c r="B92" s="232" t="s">
        <v>55</v>
      </c>
      <c r="C92" s="355"/>
    </row>
    <row r="93" spans="1:3" s="94" customFormat="1" ht="12" customHeight="1" thickBot="1">
      <c r="A93" s="396" t="s">
        <v>17</v>
      </c>
      <c r="B93" s="28" t="s">
        <v>504</v>
      </c>
      <c r="C93" s="287">
        <f>+C94+C95+C96+C97+C98+C111</f>
        <v>15732987</v>
      </c>
    </row>
    <row r="94" spans="1:3" ht="12" customHeight="1">
      <c r="A94" s="430" t="s">
        <v>96</v>
      </c>
      <c r="B94" s="10" t="s">
        <v>47</v>
      </c>
      <c r="C94" s="289"/>
    </row>
    <row r="95" spans="1:3" ht="12" customHeight="1">
      <c r="A95" s="423" t="s">
        <v>97</v>
      </c>
      <c r="B95" s="8" t="s">
        <v>174</v>
      </c>
      <c r="C95" s="290"/>
    </row>
    <row r="96" spans="1:3" ht="12" customHeight="1">
      <c r="A96" s="423" t="s">
        <v>98</v>
      </c>
      <c r="B96" s="8" t="s">
        <v>131</v>
      </c>
      <c r="C96" s="292">
        <v>15732987</v>
      </c>
    </row>
    <row r="97" spans="1:3" ht="12" customHeight="1">
      <c r="A97" s="423" t="s">
        <v>99</v>
      </c>
      <c r="B97" s="11" t="s">
        <v>175</v>
      </c>
      <c r="C97" s="292"/>
    </row>
    <row r="98" spans="1:3" ht="12" customHeight="1">
      <c r="A98" s="423" t="s">
        <v>110</v>
      </c>
      <c r="B98" s="19" t="s">
        <v>176</v>
      </c>
      <c r="C98" s="292"/>
    </row>
    <row r="99" spans="1:3" ht="12" customHeight="1">
      <c r="A99" s="423" t="s">
        <v>100</v>
      </c>
      <c r="B99" s="8" t="s">
        <v>501</v>
      </c>
      <c r="C99" s="292"/>
    </row>
    <row r="100" spans="1:3" ht="12" customHeight="1">
      <c r="A100" s="423" t="s">
        <v>101</v>
      </c>
      <c r="B100" s="138" t="s">
        <v>431</v>
      </c>
      <c r="C100" s="292"/>
    </row>
    <row r="101" spans="1:3" ht="12" customHeight="1">
      <c r="A101" s="423" t="s">
        <v>111</v>
      </c>
      <c r="B101" s="138" t="s">
        <v>430</v>
      </c>
      <c r="C101" s="292"/>
    </row>
    <row r="102" spans="1:3" ht="12" customHeight="1">
      <c r="A102" s="423" t="s">
        <v>112</v>
      </c>
      <c r="B102" s="138" t="s">
        <v>341</v>
      </c>
      <c r="C102" s="292"/>
    </row>
    <row r="103" spans="1:3" ht="12" customHeight="1">
      <c r="A103" s="423" t="s">
        <v>113</v>
      </c>
      <c r="B103" s="139" t="s">
        <v>342</v>
      </c>
      <c r="C103" s="292"/>
    </row>
    <row r="104" spans="1:3" ht="12" customHeight="1">
      <c r="A104" s="423" t="s">
        <v>114</v>
      </c>
      <c r="B104" s="139" t="s">
        <v>343</v>
      </c>
      <c r="C104" s="292"/>
    </row>
    <row r="105" spans="1:3" ht="12" customHeight="1">
      <c r="A105" s="423" t="s">
        <v>116</v>
      </c>
      <c r="B105" s="138" t="s">
        <v>344</v>
      </c>
      <c r="C105" s="292"/>
    </row>
    <row r="106" spans="1:3" ht="12" customHeight="1">
      <c r="A106" s="423" t="s">
        <v>177</v>
      </c>
      <c r="B106" s="138" t="s">
        <v>345</v>
      </c>
      <c r="C106" s="292"/>
    </row>
    <row r="107" spans="1:3" ht="12" customHeight="1">
      <c r="A107" s="423" t="s">
        <v>339</v>
      </c>
      <c r="B107" s="139" t="s">
        <v>346</v>
      </c>
      <c r="C107" s="292"/>
    </row>
    <row r="108" spans="1:3" ht="12" customHeight="1">
      <c r="A108" s="431" t="s">
        <v>340</v>
      </c>
      <c r="B108" s="140" t="s">
        <v>347</v>
      </c>
      <c r="C108" s="292"/>
    </row>
    <row r="109" spans="1:3" ht="12" customHeight="1">
      <c r="A109" s="423" t="s">
        <v>428</v>
      </c>
      <c r="B109" s="140" t="s">
        <v>348</v>
      </c>
      <c r="C109" s="292"/>
    </row>
    <row r="110" spans="1:3" ht="12" customHeight="1">
      <c r="A110" s="423" t="s">
        <v>429</v>
      </c>
      <c r="B110" s="139" t="s">
        <v>349</v>
      </c>
      <c r="C110" s="290"/>
    </row>
    <row r="111" spans="1:3" ht="12" customHeight="1">
      <c r="A111" s="423" t="s">
        <v>433</v>
      </c>
      <c r="B111" s="11" t="s">
        <v>48</v>
      </c>
      <c r="C111" s="290"/>
    </row>
    <row r="112" spans="1:3" ht="12" customHeight="1">
      <c r="A112" s="424" t="s">
        <v>434</v>
      </c>
      <c r="B112" s="8" t="s">
        <v>502</v>
      </c>
      <c r="C112" s="292"/>
    </row>
    <row r="113" spans="1:3" ht="12" customHeight="1" thickBot="1">
      <c r="A113" s="432" t="s">
        <v>435</v>
      </c>
      <c r="B113" s="141" t="s">
        <v>503</v>
      </c>
      <c r="C113" s="296"/>
    </row>
    <row r="114" spans="1:3" ht="12" customHeight="1" thickBot="1">
      <c r="A114" s="29" t="s">
        <v>18</v>
      </c>
      <c r="B114" s="27" t="s">
        <v>350</v>
      </c>
      <c r="C114" s="288">
        <f>+C115+C117+C119</f>
        <v>300000</v>
      </c>
    </row>
    <row r="115" spans="1:3" ht="12" customHeight="1">
      <c r="A115" s="422" t="s">
        <v>102</v>
      </c>
      <c r="B115" s="8" t="s">
        <v>220</v>
      </c>
      <c r="C115" s="291"/>
    </row>
    <row r="116" spans="1:3" ht="12" customHeight="1">
      <c r="A116" s="422" t="s">
        <v>103</v>
      </c>
      <c r="B116" s="12" t="s">
        <v>354</v>
      </c>
      <c r="C116" s="291"/>
    </row>
    <row r="117" spans="1:3" ht="12" customHeight="1">
      <c r="A117" s="422" t="s">
        <v>104</v>
      </c>
      <c r="B117" s="12" t="s">
        <v>178</v>
      </c>
      <c r="C117" s="290"/>
    </row>
    <row r="118" spans="1:3" ht="12" customHeight="1">
      <c r="A118" s="422" t="s">
        <v>105</v>
      </c>
      <c r="B118" s="12" t="s">
        <v>355</v>
      </c>
      <c r="C118" s="255"/>
    </row>
    <row r="119" spans="1:3" ht="12" customHeight="1">
      <c r="A119" s="422" t="s">
        <v>106</v>
      </c>
      <c r="B119" s="285" t="s">
        <v>222</v>
      </c>
      <c r="C119" s="255">
        <v>300000</v>
      </c>
    </row>
    <row r="120" spans="1:3" ht="12" customHeight="1">
      <c r="A120" s="422" t="s">
        <v>115</v>
      </c>
      <c r="B120" s="284" t="s">
        <v>418</v>
      </c>
      <c r="C120" s="255"/>
    </row>
    <row r="121" spans="1:3" ht="12" customHeight="1">
      <c r="A121" s="422" t="s">
        <v>117</v>
      </c>
      <c r="B121" s="399" t="s">
        <v>360</v>
      </c>
      <c r="C121" s="255"/>
    </row>
    <row r="122" spans="1:3" ht="12" customHeight="1">
      <c r="A122" s="422" t="s">
        <v>179</v>
      </c>
      <c r="B122" s="139" t="s">
        <v>343</v>
      </c>
      <c r="C122" s="255"/>
    </row>
    <row r="123" spans="1:3" ht="12" customHeight="1">
      <c r="A123" s="422" t="s">
        <v>180</v>
      </c>
      <c r="B123" s="139" t="s">
        <v>359</v>
      </c>
      <c r="C123" s="255"/>
    </row>
    <row r="124" spans="1:3" ht="12" customHeight="1">
      <c r="A124" s="422" t="s">
        <v>181</v>
      </c>
      <c r="B124" s="139" t="s">
        <v>358</v>
      </c>
      <c r="C124" s="255"/>
    </row>
    <row r="125" spans="1:3" ht="12" customHeight="1">
      <c r="A125" s="422" t="s">
        <v>351</v>
      </c>
      <c r="B125" s="139" t="s">
        <v>346</v>
      </c>
      <c r="C125" s="255"/>
    </row>
    <row r="126" spans="1:3" ht="12" customHeight="1">
      <c r="A126" s="422" t="s">
        <v>352</v>
      </c>
      <c r="B126" s="139" t="s">
        <v>357</v>
      </c>
      <c r="C126" s="255"/>
    </row>
    <row r="127" spans="1:3" ht="12" customHeight="1" thickBot="1">
      <c r="A127" s="431" t="s">
        <v>353</v>
      </c>
      <c r="B127" s="139" t="s">
        <v>356</v>
      </c>
      <c r="C127" s="257">
        <v>300000</v>
      </c>
    </row>
    <row r="128" spans="1:3" ht="12" customHeight="1" thickBot="1">
      <c r="A128" s="29" t="s">
        <v>19</v>
      </c>
      <c r="B128" s="120" t="s">
        <v>438</v>
      </c>
      <c r="C128" s="288">
        <f>+C93+C114</f>
        <v>16032987</v>
      </c>
    </row>
    <row r="129" spans="1:3" ht="12" customHeight="1" thickBot="1">
      <c r="A129" s="29" t="s">
        <v>20</v>
      </c>
      <c r="B129" s="120" t="s">
        <v>439</v>
      </c>
      <c r="C129" s="288">
        <f>+C130+C131+C132</f>
        <v>0</v>
      </c>
    </row>
    <row r="130" spans="1:3" s="94" customFormat="1" ht="12" customHeight="1">
      <c r="A130" s="422" t="s">
        <v>258</v>
      </c>
      <c r="B130" s="9" t="s">
        <v>507</v>
      </c>
      <c r="C130" s="255"/>
    </row>
    <row r="131" spans="1:3" ht="12" customHeight="1">
      <c r="A131" s="422" t="s">
        <v>259</v>
      </c>
      <c r="B131" s="9" t="s">
        <v>447</v>
      </c>
      <c r="C131" s="255"/>
    </row>
    <row r="132" spans="1:3" ht="12" customHeight="1" thickBot="1">
      <c r="A132" s="431" t="s">
        <v>260</v>
      </c>
      <c r="B132" s="7" t="s">
        <v>506</v>
      </c>
      <c r="C132" s="255"/>
    </row>
    <row r="133" spans="1:3" ht="12" customHeight="1" thickBot="1">
      <c r="A133" s="29" t="s">
        <v>21</v>
      </c>
      <c r="B133" s="120" t="s">
        <v>440</v>
      </c>
      <c r="C133" s="288">
        <f>+C134+C135+C136+C137+C138+C139</f>
        <v>0</v>
      </c>
    </row>
    <row r="134" spans="1:3" ht="12" customHeight="1">
      <c r="A134" s="422" t="s">
        <v>89</v>
      </c>
      <c r="B134" s="9" t="s">
        <v>449</v>
      </c>
      <c r="C134" s="255"/>
    </row>
    <row r="135" spans="1:3" ht="12" customHeight="1">
      <c r="A135" s="422" t="s">
        <v>90</v>
      </c>
      <c r="B135" s="9" t="s">
        <v>441</v>
      </c>
      <c r="C135" s="255"/>
    </row>
    <row r="136" spans="1:3" ht="12" customHeight="1">
      <c r="A136" s="422" t="s">
        <v>91</v>
      </c>
      <c r="B136" s="9" t="s">
        <v>442</v>
      </c>
      <c r="C136" s="255"/>
    </row>
    <row r="137" spans="1:3" ht="12" customHeight="1">
      <c r="A137" s="422" t="s">
        <v>166</v>
      </c>
      <c r="B137" s="9" t="s">
        <v>505</v>
      </c>
      <c r="C137" s="255"/>
    </row>
    <row r="138" spans="1:3" ht="12" customHeight="1">
      <c r="A138" s="422" t="s">
        <v>167</v>
      </c>
      <c r="B138" s="9" t="s">
        <v>444</v>
      </c>
      <c r="C138" s="255"/>
    </row>
    <row r="139" spans="1:3" s="94" customFormat="1" ht="12" customHeight="1" thickBot="1">
      <c r="A139" s="431" t="s">
        <v>168</v>
      </c>
      <c r="B139" s="7" t="s">
        <v>445</v>
      </c>
      <c r="C139" s="255"/>
    </row>
    <row r="140" spans="1:11" ht="12" customHeight="1" thickBot="1">
      <c r="A140" s="29" t="s">
        <v>22</v>
      </c>
      <c r="B140" s="120" t="s">
        <v>531</v>
      </c>
      <c r="C140" s="294">
        <f>+C141+C142+C144+C145+C143</f>
        <v>0</v>
      </c>
      <c r="K140" s="238"/>
    </row>
    <row r="141" spans="1:3" ht="12.75">
      <c r="A141" s="422" t="s">
        <v>92</v>
      </c>
      <c r="B141" s="9" t="s">
        <v>361</v>
      </c>
      <c r="C141" s="255"/>
    </row>
    <row r="142" spans="1:3" ht="12" customHeight="1">
      <c r="A142" s="422" t="s">
        <v>93</v>
      </c>
      <c r="B142" s="9" t="s">
        <v>362</v>
      </c>
      <c r="C142" s="255"/>
    </row>
    <row r="143" spans="1:3" s="94" customFormat="1" ht="12" customHeight="1">
      <c r="A143" s="422" t="s">
        <v>278</v>
      </c>
      <c r="B143" s="9" t="s">
        <v>530</v>
      </c>
      <c r="C143" s="255"/>
    </row>
    <row r="144" spans="1:3" s="94" customFormat="1" ht="12" customHeight="1">
      <c r="A144" s="422" t="s">
        <v>279</v>
      </c>
      <c r="B144" s="9" t="s">
        <v>454</v>
      </c>
      <c r="C144" s="255"/>
    </row>
    <row r="145" spans="1:3" s="94" customFormat="1" ht="12" customHeight="1" thickBot="1">
      <c r="A145" s="431" t="s">
        <v>280</v>
      </c>
      <c r="B145" s="7" t="s">
        <v>380</v>
      </c>
      <c r="C145" s="255"/>
    </row>
    <row r="146" spans="1:3" s="94" customFormat="1" ht="12" customHeight="1" thickBot="1">
      <c r="A146" s="29" t="s">
        <v>23</v>
      </c>
      <c r="B146" s="120" t="s">
        <v>455</v>
      </c>
      <c r="C146" s="297">
        <f>+C147+C148+C149+C150+C151</f>
        <v>0</v>
      </c>
    </row>
    <row r="147" spans="1:3" s="94" customFormat="1" ht="12" customHeight="1">
      <c r="A147" s="422" t="s">
        <v>94</v>
      </c>
      <c r="B147" s="9" t="s">
        <v>450</v>
      </c>
      <c r="C147" s="255"/>
    </row>
    <row r="148" spans="1:3" s="94" customFormat="1" ht="12" customHeight="1">
      <c r="A148" s="422" t="s">
        <v>95</v>
      </c>
      <c r="B148" s="9" t="s">
        <v>457</v>
      </c>
      <c r="C148" s="255"/>
    </row>
    <row r="149" spans="1:3" s="94" customFormat="1" ht="12" customHeight="1">
      <c r="A149" s="422" t="s">
        <v>290</v>
      </c>
      <c r="B149" s="9" t="s">
        <v>452</v>
      </c>
      <c r="C149" s="255"/>
    </row>
    <row r="150" spans="1:3" ht="12.75" customHeight="1">
      <c r="A150" s="422" t="s">
        <v>291</v>
      </c>
      <c r="B150" s="9" t="s">
        <v>508</v>
      </c>
      <c r="C150" s="255"/>
    </row>
    <row r="151" spans="1:3" ht="12.75" customHeight="1" thickBot="1">
      <c r="A151" s="431" t="s">
        <v>456</v>
      </c>
      <c r="B151" s="7" t="s">
        <v>459</v>
      </c>
      <c r="C151" s="257"/>
    </row>
    <row r="152" spans="1:3" ht="12.75" customHeight="1" thickBot="1">
      <c r="A152" s="477" t="s">
        <v>24</v>
      </c>
      <c r="B152" s="120" t="s">
        <v>460</v>
      </c>
      <c r="C152" s="297"/>
    </row>
    <row r="153" spans="1:3" ht="12" customHeight="1" thickBot="1">
      <c r="A153" s="477" t="s">
        <v>25</v>
      </c>
      <c r="B153" s="120" t="s">
        <v>461</v>
      </c>
      <c r="C153" s="297"/>
    </row>
    <row r="154" spans="1:3" ht="15" customHeight="1" thickBot="1">
      <c r="A154" s="29" t="s">
        <v>26</v>
      </c>
      <c r="B154" s="120" t="s">
        <v>463</v>
      </c>
      <c r="C154" s="413">
        <f>+C129+C133+C140+C146+C152+C153</f>
        <v>0</v>
      </c>
    </row>
    <row r="155" spans="1:3" ht="13.5" thickBot="1">
      <c r="A155" s="433" t="s">
        <v>27</v>
      </c>
      <c r="B155" s="367" t="s">
        <v>462</v>
      </c>
      <c r="C155" s="413">
        <f>+C128+C154</f>
        <v>16032987</v>
      </c>
    </row>
    <row r="156" spans="1:3" ht="15" customHeight="1" thickBot="1">
      <c r="A156" s="375"/>
      <c r="B156" s="376"/>
      <c r="C156" s="609">
        <f>C90-C155</f>
        <v>0</v>
      </c>
    </row>
    <row r="157" spans="1:3" ht="14.25" customHeight="1" thickBot="1">
      <c r="A157" s="236" t="s">
        <v>509</v>
      </c>
      <c r="B157" s="237"/>
      <c r="C157" s="117"/>
    </row>
    <row r="158" spans="1:3" ht="13.5" thickBot="1">
      <c r="A158" s="236" t="s">
        <v>196</v>
      </c>
      <c r="B158" s="237"/>
      <c r="C158" s="117"/>
    </row>
    <row r="159" spans="1:3" ht="12.75">
      <c r="A159" s="606"/>
      <c r="B159" s="607"/>
      <c r="C159" s="608"/>
    </row>
    <row r="160" spans="1:2" ht="12.75">
      <c r="A160" s="606"/>
      <c r="B160" s="607"/>
    </row>
    <row r="161" spans="1:3" ht="12.75">
      <c r="A161" s="606"/>
      <c r="B161" s="607"/>
      <c r="C161" s="608"/>
    </row>
    <row r="162" spans="1:3" ht="12.75">
      <c r="A162" s="606"/>
      <c r="B162" s="607"/>
      <c r="C162" s="608"/>
    </row>
    <row r="163" spans="1:3" ht="12.75">
      <c r="A163" s="606"/>
      <c r="B163" s="607"/>
      <c r="C163" s="608"/>
    </row>
    <row r="164" spans="1:3" ht="12.75">
      <c r="A164" s="606"/>
      <c r="B164" s="607"/>
      <c r="C164" s="608"/>
    </row>
    <row r="165" spans="1:3" ht="12.75">
      <c r="A165" s="606"/>
      <c r="B165" s="607"/>
      <c r="C165" s="608"/>
    </row>
    <row r="166" spans="1:3" ht="12.75">
      <c r="A166" s="606"/>
      <c r="B166" s="607"/>
      <c r="C166" s="608"/>
    </row>
    <row r="167" spans="1:3" ht="12.75">
      <c r="A167" s="606"/>
      <c r="B167" s="607"/>
      <c r="C167" s="608"/>
    </row>
    <row r="168" spans="1:3" ht="12.75">
      <c r="A168" s="606"/>
      <c r="B168" s="607"/>
      <c r="C168" s="608"/>
    </row>
    <row r="169" spans="1:3" ht="12.75">
      <c r="A169" s="606"/>
      <c r="B169" s="607"/>
      <c r="C169" s="608"/>
    </row>
    <row r="170" spans="1:3" ht="12.75">
      <c r="A170" s="606"/>
      <c r="B170" s="607"/>
      <c r="C170" s="608"/>
    </row>
    <row r="171" spans="1:3" ht="12.75">
      <c r="A171" s="606"/>
      <c r="B171" s="607"/>
      <c r="C171" s="608"/>
    </row>
    <row r="172" spans="1:3" ht="12.75">
      <c r="A172" s="606"/>
      <c r="B172" s="607"/>
      <c r="C172" s="608"/>
    </row>
    <row r="173" spans="1:3" ht="12.75">
      <c r="A173" s="606"/>
      <c r="B173" s="607"/>
      <c r="C173" s="608"/>
    </row>
    <row r="174" spans="1:3" ht="12.75">
      <c r="A174" s="606"/>
      <c r="B174" s="607"/>
      <c r="C174" s="608"/>
    </row>
    <row r="175" spans="1:3" ht="12.75">
      <c r="A175" s="606"/>
      <c r="B175" s="607"/>
      <c r="C175" s="608"/>
    </row>
    <row r="176" spans="1:3" ht="12.75">
      <c r="A176" s="606"/>
      <c r="B176" s="607"/>
      <c r="C176" s="608"/>
    </row>
    <row r="177" spans="1:3" ht="12.75">
      <c r="A177" s="606"/>
      <c r="B177" s="607"/>
      <c r="C177" s="608"/>
    </row>
    <row r="178" spans="1:3" ht="12.75">
      <c r="A178" s="606"/>
      <c r="B178" s="607"/>
      <c r="C178" s="60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689" t="s">
        <v>574</v>
      </c>
      <c r="B1" s="689"/>
      <c r="C1" s="689"/>
      <c r="D1" s="689"/>
      <c r="E1" s="689"/>
      <c r="F1" s="689"/>
      <c r="G1" s="689"/>
      <c r="H1" s="689"/>
      <c r="I1" s="689"/>
      <c r="J1" s="689"/>
    </row>
    <row r="3" spans="1:9" ht="15.75">
      <c r="A3" s="692" t="s">
        <v>674</v>
      </c>
      <c r="B3" s="693"/>
      <c r="C3" s="693"/>
      <c r="D3" s="693"/>
      <c r="E3" s="693"/>
      <c r="F3" s="693"/>
      <c r="G3" s="650"/>
      <c r="H3" s="650"/>
      <c r="I3" s="650"/>
    </row>
    <row r="6" ht="15">
      <c r="A6" s="567" t="s">
        <v>669</v>
      </c>
    </row>
    <row r="7" spans="1:11" ht="12.75">
      <c r="A7" s="656" t="s">
        <v>643</v>
      </c>
      <c r="B7" s="678">
        <v>1</v>
      </c>
      <c r="C7" s="657" t="s">
        <v>640</v>
      </c>
      <c r="D7" s="657">
        <v>2020</v>
      </c>
      <c r="E7" s="657" t="s">
        <v>641</v>
      </c>
      <c r="F7" s="684" t="s">
        <v>719</v>
      </c>
      <c r="G7" s="657" t="s">
        <v>642</v>
      </c>
      <c r="H7" s="657" t="s">
        <v>644</v>
      </c>
      <c r="I7" s="657"/>
      <c r="J7" s="657"/>
      <c r="K7" s="657"/>
    </row>
    <row r="8" spans="1:6" ht="12.75">
      <c r="A8" s="584"/>
      <c r="B8" s="583"/>
      <c r="F8" s="583"/>
    </row>
    <row r="9" spans="1:6" ht="12.75">
      <c r="A9" s="584"/>
      <c r="B9" s="583"/>
      <c r="F9" s="583"/>
    </row>
    <row r="11" spans="1:10" ht="15.75">
      <c r="A11" s="692" t="s">
        <v>675</v>
      </c>
      <c r="B11" s="693"/>
      <c r="C11" s="693"/>
      <c r="D11" s="693"/>
      <c r="E11" s="693"/>
      <c r="F11" s="693"/>
      <c r="G11" s="693"/>
      <c r="H11" s="694"/>
      <c r="I11" s="694"/>
      <c r="J11" s="694"/>
    </row>
    <row r="13" spans="1:10" ht="14.25">
      <c r="A13" s="579" t="s">
        <v>576</v>
      </c>
      <c r="B13" s="690" t="s">
        <v>676</v>
      </c>
      <c r="C13" s="691"/>
      <c r="D13" s="691"/>
      <c r="E13" s="691"/>
      <c r="F13" s="691"/>
      <c r="G13" s="691"/>
      <c r="H13" s="691"/>
      <c r="I13" s="691"/>
      <c r="J13" s="691"/>
    </row>
    <row r="14" spans="2:10" ht="14.25">
      <c r="B14" s="651"/>
      <c r="C14" s="650"/>
      <c r="D14" s="650"/>
      <c r="E14" s="650"/>
      <c r="F14" s="650"/>
      <c r="G14" s="650"/>
      <c r="H14" s="650"/>
      <c r="I14" s="650"/>
      <c r="J14" s="650"/>
    </row>
    <row r="15" spans="1:10" ht="14.25">
      <c r="A15" s="579" t="s">
        <v>577</v>
      </c>
      <c r="B15" s="690" t="s">
        <v>585</v>
      </c>
      <c r="C15" s="691"/>
      <c r="D15" s="691"/>
      <c r="E15" s="691"/>
      <c r="F15" s="691"/>
      <c r="G15" s="691"/>
      <c r="H15" s="691"/>
      <c r="I15" s="691"/>
      <c r="J15" s="691"/>
    </row>
    <row r="16" spans="2:10" ht="14.25">
      <c r="B16" s="651"/>
      <c r="C16" s="650"/>
      <c r="D16" s="650"/>
      <c r="E16" s="650"/>
      <c r="F16" s="650"/>
      <c r="G16" s="650"/>
      <c r="H16" s="650"/>
      <c r="I16" s="650"/>
      <c r="J16" s="650"/>
    </row>
    <row r="17" spans="1:10" ht="14.25">
      <c r="A17" s="579" t="s">
        <v>578</v>
      </c>
      <c r="B17" s="690" t="s">
        <v>670</v>
      </c>
      <c r="C17" s="691"/>
      <c r="D17" s="691"/>
      <c r="E17" s="691"/>
      <c r="F17" s="691"/>
      <c r="G17" s="691"/>
      <c r="H17" s="691"/>
      <c r="I17" s="691"/>
      <c r="J17" s="691"/>
    </row>
    <row r="18" spans="2:10" ht="14.25">
      <c r="B18" s="651"/>
      <c r="C18" s="650"/>
      <c r="D18" s="650"/>
      <c r="E18" s="650"/>
      <c r="F18" s="650"/>
      <c r="G18" s="650"/>
      <c r="H18" s="650"/>
      <c r="I18" s="650"/>
      <c r="J18" s="650"/>
    </row>
    <row r="19" spans="1:10" ht="14.25">
      <c r="A19" s="579" t="s">
        <v>579</v>
      </c>
      <c r="B19" s="690" t="s">
        <v>586</v>
      </c>
      <c r="C19" s="691"/>
      <c r="D19" s="691"/>
      <c r="E19" s="691"/>
      <c r="F19" s="691"/>
      <c r="G19" s="691"/>
      <c r="H19" s="691"/>
      <c r="I19" s="691"/>
      <c r="J19" s="691"/>
    </row>
    <row r="20" spans="2:10" ht="14.25">
      <c r="B20" s="651"/>
      <c r="C20" s="650"/>
      <c r="D20" s="650"/>
      <c r="E20" s="650"/>
      <c r="F20" s="650"/>
      <c r="G20" s="650"/>
      <c r="H20" s="650"/>
      <c r="I20" s="650"/>
      <c r="J20" s="650"/>
    </row>
    <row r="21" spans="1:10" ht="14.25">
      <c r="A21" s="579" t="s">
        <v>580</v>
      </c>
      <c r="B21" s="690" t="s">
        <v>587</v>
      </c>
      <c r="C21" s="691"/>
      <c r="D21" s="691"/>
      <c r="E21" s="691"/>
      <c r="F21" s="691"/>
      <c r="G21" s="691"/>
      <c r="H21" s="691"/>
      <c r="I21" s="691"/>
      <c r="J21" s="691"/>
    </row>
    <row r="22" spans="2:10" ht="14.25">
      <c r="B22" s="651"/>
      <c r="C22" s="650"/>
      <c r="D22" s="650"/>
      <c r="E22" s="650"/>
      <c r="F22" s="650"/>
      <c r="G22" s="650"/>
      <c r="H22" s="650"/>
      <c r="I22" s="650"/>
      <c r="J22" s="650"/>
    </row>
    <row r="23" spans="1:10" ht="14.25">
      <c r="A23" s="579" t="s">
        <v>581</v>
      </c>
      <c r="B23" s="690" t="s">
        <v>588</v>
      </c>
      <c r="C23" s="691"/>
      <c r="D23" s="691"/>
      <c r="E23" s="691"/>
      <c r="F23" s="691"/>
      <c r="G23" s="691"/>
      <c r="H23" s="691"/>
      <c r="I23" s="691"/>
      <c r="J23" s="691"/>
    </row>
    <row r="24" spans="2:10" ht="14.25">
      <c r="B24" s="651"/>
      <c r="C24" s="650"/>
      <c r="D24" s="650"/>
      <c r="E24" s="650"/>
      <c r="F24" s="650"/>
      <c r="G24" s="650"/>
      <c r="H24" s="650"/>
      <c r="I24" s="650"/>
      <c r="J24" s="650"/>
    </row>
    <row r="25" spans="1:10" ht="14.25">
      <c r="A25" s="579" t="s">
        <v>582</v>
      </c>
      <c r="B25" s="690" t="s">
        <v>589</v>
      </c>
      <c r="C25" s="691"/>
      <c r="D25" s="691"/>
      <c r="E25" s="691"/>
      <c r="F25" s="691"/>
      <c r="G25" s="691"/>
      <c r="H25" s="691"/>
      <c r="I25" s="691"/>
      <c r="J25" s="691"/>
    </row>
    <row r="26" spans="2:10" ht="14.25">
      <c r="B26" s="651"/>
      <c r="C26" s="650"/>
      <c r="D26" s="650"/>
      <c r="E26" s="650"/>
      <c r="F26" s="650"/>
      <c r="G26" s="650"/>
      <c r="H26" s="650"/>
      <c r="I26" s="650"/>
      <c r="J26" s="650"/>
    </row>
    <row r="27" spans="1:10" ht="14.25">
      <c r="A27" s="579" t="s">
        <v>583</v>
      </c>
      <c r="B27" s="690" t="s">
        <v>590</v>
      </c>
      <c r="C27" s="691"/>
      <c r="D27" s="691"/>
      <c r="E27" s="691"/>
      <c r="F27" s="691"/>
      <c r="G27" s="691"/>
      <c r="H27" s="691"/>
      <c r="I27" s="691"/>
      <c r="J27" s="691"/>
    </row>
    <row r="28" spans="2:10" ht="14.25">
      <c r="B28" s="651"/>
      <c r="C28" s="650"/>
      <c r="D28" s="650"/>
      <c r="E28" s="650"/>
      <c r="F28" s="650"/>
      <c r="G28" s="650"/>
      <c r="H28" s="650"/>
      <c r="I28" s="650"/>
      <c r="J28" s="650"/>
    </row>
    <row r="29" spans="1:10" ht="14.25">
      <c r="A29" s="579" t="s">
        <v>583</v>
      </c>
      <c r="B29" s="690" t="s">
        <v>591</v>
      </c>
      <c r="C29" s="691"/>
      <c r="D29" s="691"/>
      <c r="E29" s="691"/>
      <c r="F29" s="691"/>
      <c r="G29" s="691"/>
      <c r="H29" s="691"/>
      <c r="I29" s="691"/>
      <c r="J29" s="691"/>
    </row>
    <row r="30" spans="2:10" ht="14.25">
      <c r="B30" s="651"/>
      <c r="C30" s="650"/>
      <c r="D30" s="650"/>
      <c r="E30" s="650"/>
      <c r="F30" s="650"/>
      <c r="G30" s="650"/>
      <c r="H30" s="650"/>
      <c r="I30" s="650"/>
      <c r="J30" s="650"/>
    </row>
    <row r="31" spans="1:10" ht="14.25">
      <c r="A31" s="579" t="s">
        <v>584</v>
      </c>
      <c r="B31" s="690" t="s">
        <v>592</v>
      </c>
      <c r="C31" s="691"/>
      <c r="D31" s="691"/>
      <c r="E31" s="691"/>
      <c r="F31" s="691"/>
      <c r="G31" s="691"/>
      <c r="H31" s="691"/>
      <c r="I31" s="691"/>
      <c r="J31" s="691"/>
    </row>
    <row r="33" ht="14.25">
      <c r="A33" s="579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view="pageBreakPreview" zoomScale="85" zoomScaleNormal="120" zoomScaleSheetLayoutView="85" workbookViewId="0" topLeftCell="A114">
      <selection activeCell="C179" sqref="C179"/>
    </sheetView>
  </sheetViews>
  <sheetFormatPr defaultColWidth="9.00390625" defaultRowHeight="12.75"/>
  <cols>
    <col min="1" max="1" width="19.50390625" style="377" customWidth="1"/>
    <col min="2" max="2" width="72.00390625" style="378" customWidth="1"/>
    <col min="3" max="3" width="25.00390625" style="379" customWidth="1"/>
    <col min="4" max="16384" width="9.375" style="3" customWidth="1"/>
  </cols>
  <sheetData>
    <row r="1" spans="1:3" s="2" customFormat="1" ht="16.5" customHeight="1" thickBot="1">
      <c r="A1" s="587"/>
      <c r="B1" s="588"/>
      <c r="C1" s="582" t="str">
        <f>CONCATENATE("9.1.3. melléklet ",ALAPADATOK!A7," ",ALAPADATOK!B7," ",ALAPADATOK!C7," ",ALAPADATOK!D7," ",ALAPADATOK!E7," ",ALAPADATOK!F7," ",ALAPADATOK!G7," ",ALAPADATOK!H7)</f>
        <v>9.1.3. melléklet a 1 / 2020 ( II.12. ) önkormányzati rendelethez</v>
      </c>
    </row>
    <row r="2" spans="1:3" s="90" customFormat="1" ht="21" customHeight="1">
      <c r="A2" s="589" t="s">
        <v>59</v>
      </c>
      <c r="B2" s="590" t="str">
        <f>CONCATENATE(ALAPADATOK!A3)</f>
        <v>BALATONSZÁRSZÓ NAGYKÖZSÉG ÖNKORMÁNYZATA</v>
      </c>
      <c r="C2" s="591" t="s">
        <v>52</v>
      </c>
    </row>
    <row r="3" spans="1:3" s="90" customFormat="1" ht="16.5" thickBot="1">
      <c r="A3" s="592" t="s">
        <v>193</v>
      </c>
      <c r="B3" s="593" t="s">
        <v>518</v>
      </c>
      <c r="C3" s="594" t="s">
        <v>421</v>
      </c>
    </row>
    <row r="4" spans="1:3" s="91" customFormat="1" ht="15.75" customHeight="1" thickBot="1">
      <c r="A4" s="595"/>
      <c r="B4" s="595"/>
      <c r="C4" s="596" t="str">
        <f>'KV_9.1.2.sz.mell.'!C4</f>
        <v>Forintban!</v>
      </c>
    </row>
    <row r="5" spans="1:3" ht="13.5" thickBot="1">
      <c r="A5" s="597" t="s">
        <v>195</v>
      </c>
      <c r="B5" s="598" t="s">
        <v>553</v>
      </c>
      <c r="C5" s="599" t="s">
        <v>53</v>
      </c>
    </row>
    <row r="6" spans="1:3" s="64" customFormat="1" ht="12.75" customHeight="1" thickBot="1">
      <c r="A6" s="600"/>
      <c r="B6" s="601" t="s">
        <v>483</v>
      </c>
      <c r="C6" s="602" t="s">
        <v>484</v>
      </c>
    </row>
    <row r="7" spans="1:3" s="64" customFormat="1" ht="15.75" customHeight="1" thickBot="1">
      <c r="A7" s="221"/>
      <c r="B7" s="222" t="s">
        <v>54</v>
      </c>
      <c r="C7" s="348"/>
    </row>
    <row r="8" spans="1:3" s="64" customFormat="1" ht="12" customHeight="1" thickBot="1">
      <c r="A8" s="29" t="s">
        <v>17</v>
      </c>
      <c r="B8" s="21" t="s">
        <v>242</v>
      </c>
      <c r="C8" s="288">
        <f>+C9+C10+C11+C12+C13+C14</f>
        <v>0</v>
      </c>
    </row>
    <row r="9" spans="1:3" s="92" customFormat="1" ht="12" customHeight="1">
      <c r="A9" s="422" t="s">
        <v>96</v>
      </c>
      <c r="B9" s="403" t="s">
        <v>243</v>
      </c>
      <c r="C9" s="291"/>
    </row>
    <row r="10" spans="1:3" s="93" customFormat="1" ht="12" customHeight="1">
      <c r="A10" s="423" t="s">
        <v>97</v>
      </c>
      <c r="B10" s="404" t="s">
        <v>244</v>
      </c>
      <c r="C10" s="290"/>
    </row>
    <row r="11" spans="1:3" s="93" customFormat="1" ht="12" customHeight="1">
      <c r="A11" s="423" t="s">
        <v>98</v>
      </c>
      <c r="B11" s="404" t="s">
        <v>540</v>
      </c>
      <c r="C11" s="290"/>
    </row>
    <row r="12" spans="1:3" s="93" customFormat="1" ht="12" customHeight="1">
      <c r="A12" s="423" t="s">
        <v>99</v>
      </c>
      <c r="B12" s="404" t="s">
        <v>246</v>
      </c>
      <c r="C12" s="290"/>
    </row>
    <row r="13" spans="1:3" s="93" customFormat="1" ht="12" customHeight="1">
      <c r="A13" s="423" t="s">
        <v>139</v>
      </c>
      <c r="B13" s="404" t="s">
        <v>496</v>
      </c>
      <c r="C13" s="290"/>
    </row>
    <row r="14" spans="1:3" s="92" customFormat="1" ht="12" customHeight="1" thickBot="1">
      <c r="A14" s="424" t="s">
        <v>100</v>
      </c>
      <c r="B14" s="405" t="s">
        <v>423</v>
      </c>
      <c r="C14" s="290"/>
    </row>
    <row r="15" spans="1:3" s="92" customFormat="1" ht="12" customHeight="1" thickBot="1">
      <c r="A15" s="29" t="s">
        <v>18</v>
      </c>
      <c r="B15" s="283" t="s">
        <v>247</v>
      </c>
      <c r="C15" s="288">
        <f>+C16+C17+C18+C19+C20</f>
        <v>0</v>
      </c>
    </row>
    <row r="16" spans="1:3" s="92" customFormat="1" ht="12" customHeight="1">
      <c r="A16" s="422" t="s">
        <v>102</v>
      </c>
      <c r="B16" s="403" t="s">
        <v>248</v>
      </c>
      <c r="C16" s="291"/>
    </row>
    <row r="17" spans="1:3" s="92" customFormat="1" ht="12" customHeight="1">
      <c r="A17" s="423" t="s">
        <v>103</v>
      </c>
      <c r="B17" s="404" t="s">
        <v>249</v>
      </c>
      <c r="C17" s="290"/>
    </row>
    <row r="18" spans="1:3" s="92" customFormat="1" ht="12" customHeight="1">
      <c r="A18" s="423" t="s">
        <v>104</v>
      </c>
      <c r="B18" s="404" t="s">
        <v>412</v>
      </c>
      <c r="C18" s="290"/>
    </row>
    <row r="19" spans="1:3" s="92" customFormat="1" ht="12" customHeight="1">
      <c r="A19" s="423" t="s">
        <v>105</v>
      </c>
      <c r="B19" s="404" t="s">
        <v>413</v>
      </c>
      <c r="C19" s="290"/>
    </row>
    <row r="20" spans="1:3" s="92" customFormat="1" ht="12" customHeight="1">
      <c r="A20" s="423" t="s">
        <v>106</v>
      </c>
      <c r="B20" s="404" t="s">
        <v>250</v>
      </c>
      <c r="C20" s="290"/>
    </row>
    <row r="21" spans="1:3" s="93" customFormat="1" ht="12" customHeight="1" thickBot="1">
      <c r="A21" s="424" t="s">
        <v>115</v>
      </c>
      <c r="B21" s="405" t="s">
        <v>251</v>
      </c>
      <c r="C21" s="292"/>
    </row>
    <row r="22" spans="1:3" s="93" customFormat="1" ht="12" customHeight="1" thickBot="1">
      <c r="A22" s="29" t="s">
        <v>19</v>
      </c>
      <c r="B22" s="21" t="s">
        <v>252</v>
      </c>
      <c r="C22" s="288">
        <f>+C23+C24+C25+C26+C27</f>
        <v>0</v>
      </c>
    </row>
    <row r="23" spans="1:3" s="93" customFormat="1" ht="12" customHeight="1">
      <c r="A23" s="422" t="s">
        <v>85</v>
      </c>
      <c r="B23" s="403" t="s">
        <v>253</v>
      </c>
      <c r="C23" s="291"/>
    </row>
    <row r="24" spans="1:3" s="92" customFormat="1" ht="12" customHeight="1">
      <c r="A24" s="423" t="s">
        <v>86</v>
      </c>
      <c r="B24" s="404" t="s">
        <v>254</v>
      </c>
      <c r="C24" s="290"/>
    </row>
    <row r="25" spans="1:3" s="93" customFormat="1" ht="12" customHeight="1">
      <c r="A25" s="423" t="s">
        <v>87</v>
      </c>
      <c r="B25" s="404" t="s">
        <v>414</v>
      </c>
      <c r="C25" s="290"/>
    </row>
    <row r="26" spans="1:3" s="93" customFormat="1" ht="12" customHeight="1">
      <c r="A26" s="423" t="s">
        <v>88</v>
      </c>
      <c r="B26" s="404" t="s">
        <v>415</v>
      </c>
      <c r="C26" s="290"/>
    </row>
    <row r="27" spans="1:3" s="93" customFormat="1" ht="12" customHeight="1">
      <c r="A27" s="423" t="s">
        <v>162</v>
      </c>
      <c r="B27" s="404" t="s">
        <v>255</v>
      </c>
      <c r="C27" s="290"/>
    </row>
    <row r="28" spans="1:3" s="93" customFormat="1" ht="12" customHeight="1" thickBot="1">
      <c r="A28" s="424" t="s">
        <v>163</v>
      </c>
      <c r="B28" s="405" t="s">
        <v>256</v>
      </c>
      <c r="C28" s="292"/>
    </row>
    <row r="29" spans="1:3" s="93" customFormat="1" ht="12" customHeight="1" thickBot="1">
      <c r="A29" s="29" t="s">
        <v>164</v>
      </c>
      <c r="B29" s="21" t="s">
        <v>257</v>
      </c>
      <c r="C29" s="294">
        <f>SUM(C30:C36)</f>
        <v>0</v>
      </c>
    </row>
    <row r="30" spans="1:3" s="93" customFormat="1" ht="12" customHeight="1">
      <c r="A30" s="422" t="s">
        <v>258</v>
      </c>
      <c r="B30" s="403" t="s">
        <v>545</v>
      </c>
      <c r="C30" s="291"/>
    </row>
    <row r="31" spans="1:3" s="93" customFormat="1" ht="12" customHeight="1">
      <c r="A31" s="423" t="s">
        <v>259</v>
      </c>
      <c r="B31" s="404" t="s">
        <v>546</v>
      </c>
      <c r="C31" s="290"/>
    </row>
    <row r="32" spans="1:3" s="93" customFormat="1" ht="12" customHeight="1">
      <c r="A32" s="423" t="s">
        <v>260</v>
      </c>
      <c r="B32" s="404" t="s">
        <v>547</v>
      </c>
      <c r="C32" s="290"/>
    </row>
    <row r="33" spans="1:3" s="93" customFormat="1" ht="12" customHeight="1">
      <c r="A33" s="423" t="s">
        <v>261</v>
      </c>
      <c r="B33" s="404" t="s">
        <v>548</v>
      </c>
      <c r="C33" s="290"/>
    </row>
    <row r="34" spans="1:3" s="93" customFormat="1" ht="12" customHeight="1">
      <c r="A34" s="423" t="s">
        <v>542</v>
      </c>
      <c r="B34" s="404" t="s">
        <v>262</v>
      </c>
      <c r="C34" s="290"/>
    </row>
    <row r="35" spans="1:3" s="93" customFormat="1" ht="12" customHeight="1">
      <c r="A35" s="423" t="s">
        <v>543</v>
      </c>
      <c r="B35" s="404" t="s">
        <v>263</v>
      </c>
      <c r="C35" s="290"/>
    </row>
    <row r="36" spans="1:3" s="93" customFormat="1" ht="12" customHeight="1" thickBot="1">
      <c r="A36" s="424" t="s">
        <v>544</v>
      </c>
      <c r="B36" s="502" t="s">
        <v>264</v>
      </c>
      <c r="C36" s="292"/>
    </row>
    <row r="37" spans="1:3" s="93" customFormat="1" ht="12" customHeight="1" thickBot="1">
      <c r="A37" s="29" t="s">
        <v>21</v>
      </c>
      <c r="B37" s="21" t="s">
        <v>424</v>
      </c>
      <c r="C37" s="288">
        <f>SUM(C38:C48)</f>
        <v>0</v>
      </c>
    </row>
    <row r="38" spans="1:3" s="93" customFormat="1" ht="12" customHeight="1">
      <c r="A38" s="422" t="s">
        <v>89</v>
      </c>
      <c r="B38" s="403" t="s">
        <v>267</v>
      </c>
      <c r="C38" s="291"/>
    </row>
    <row r="39" spans="1:3" s="93" customFormat="1" ht="12" customHeight="1">
      <c r="A39" s="423" t="s">
        <v>90</v>
      </c>
      <c r="B39" s="404" t="s">
        <v>268</v>
      </c>
      <c r="C39" s="290"/>
    </row>
    <row r="40" spans="1:3" s="93" customFormat="1" ht="12" customHeight="1">
      <c r="A40" s="423" t="s">
        <v>91</v>
      </c>
      <c r="B40" s="404" t="s">
        <v>269</v>
      </c>
      <c r="C40" s="290"/>
    </row>
    <row r="41" spans="1:3" s="93" customFormat="1" ht="12" customHeight="1">
      <c r="A41" s="423" t="s">
        <v>166</v>
      </c>
      <c r="B41" s="404" t="s">
        <v>270</v>
      </c>
      <c r="C41" s="290"/>
    </row>
    <row r="42" spans="1:3" s="93" customFormat="1" ht="12" customHeight="1">
      <c r="A42" s="423" t="s">
        <v>167</v>
      </c>
      <c r="B42" s="404" t="s">
        <v>271</v>
      </c>
      <c r="C42" s="290"/>
    </row>
    <row r="43" spans="1:3" s="93" customFormat="1" ht="12" customHeight="1">
      <c r="A43" s="423" t="s">
        <v>168</v>
      </c>
      <c r="B43" s="404" t="s">
        <v>272</v>
      </c>
      <c r="C43" s="290"/>
    </row>
    <row r="44" spans="1:3" s="93" customFormat="1" ht="12" customHeight="1">
      <c r="A44" s="423" t="s">
        <v>169</v>
      </c>
      <c r="B44" s="404" t="s">
        <v>273</v>
      </c>
      <c r="C44" s="290"/>
    </row>
    <row r="45" spans="1:3" s="93" customFormat="1" ht="12" customHeight="1">
      <c r="A45" s="423" t="s">
        <v>170</v>
      </c>
      <c r="B45" s="404" t="s">
        <v>549</v>
      </c>
      <c r="C45" s="290"/>
    </row>
    <row r="46" spans="1:3" s="93" customFormat="1" ht="12" customHeight="1">
      <c r="A46" s="423" t="s">
        <v>265</v>
      </c>
      <c r="B46" s="404" t="s">
        <v>275</v>
      </c>
      <c r="C46" s="293"/>
    </row>
    <row r="47" spans="1:3" s="93" customFormat="1" ht="12" customHeight="1">
      <c r="A47" s="424" t="s">
        <v>266</v>
      </c>
      <c r="B47" s="405" t="s">
        <v>426</v>
      </c>
      <c r="C47" s="390"/>
    </row>
    <row r="48" spans="1:3" s="93" customFormat="1" ht="12" customHeight="1" thickBot="1">
      <c r="A48" s="424" t="s">
        <v>425</v>
      </c>
      <c r="B48" s="405" t="s">
        <v>276</v>
      </c>
      <c r="C48" s="390"/>
    </row>
    <row r="49" spans="1:3" s="93" customFormat="1" ht="12" customHeight="1" thickBot="1">
      <c r="A49" s="29" t="s">
        <v>22</v>
      </c>
      <c r="B49" s="21" t="s">
        <v>277</v>
      </c>
      <c r="C49" s="288">
        <f>SUM(C50:C54)</f>
        <v>0</v>
      </c>
    </row>
    <row r="50" spans="1:3" s="93" customFormat="1" ht="12" customHeight="1">
      <c r="A50" s="422" t="s">
        <v>92</v>
      </c>
      <c r="B50" s="403" t="s">
        <v>281</v>
      </c>
      <c r="C50" s="447"/>
    </row>
    <row r="51" spans="1:3" s="93" customFormat="1" ht="12" customHeight="1">
      <c r="A51" s="423" t="s">
        <v>93</v>
      </c>
      <c r="B51" s="404" t="s">
        <v>282</v>
      </c>
      <c r="C51" s="293"/>
    </row>
    <row r="52" spans="1:3" s="93" customFormat="1" ht="12" customHeight="1">
      <c r="A52" s="423" t="s">
        <v>278</v>
      </c>
      <c r="B52" s="404" t="s">
        <v>283</v>
      </c>
      <c r="C52" s="293"/>
    </row>
    <row r="53" spans="1:3" s="93" customFormat="1" ht="12" customHeight="1">
      <c r="A53" s="423" t="s">
        <v>279</v>
      </c>
      <c r="B53" s="404" t="s">
        <v>284</v>
      </c>
      <c r="C53" s="293"/>
    </row>
    <row r="54" spans="1:3" s="93" customFormat="1" ht="12" customHeight="1" thickBot="1">
      <c r="A54" s="424" t="s">
        <v>280</v>
      </c>
      <c r="B54" s="502" t="s">
        <v>285</v>
      </c>
      <c r="C54" s="390"/>
    </row>
    <row r="55" spans="1:3" s="93" customFormat="1" ht="12" customHeight="1" thickBot="1">
      <c r="A55" s="29" t="s">
        <v>171</v>
      </c>
      <c r="B55" s="21" t="s">
        <v>286</v>
      </c>
      <c r="C55" s="288">
        <f>SUM(C56:C58)</f>
        <v>0</v>
      </c>
    </row>
    <row r="56" spans="1:3" s="93" customFormat="1" ht="12" customHeight="1">
      <c r="A56" s="422" t="s">
        <v>94</v>
      </c>
      <c r="B56" s="403" t="s">
        <v>287</v>
      </c>
      <c r="C56" s="291"/>
    </row>
    <row r="57" spans="1:3" s="93" customFormat="1" ht="12" customHeight="1">
      <c r="A57" s="423" t="s">
        <v>95</v>
      </c>
      <c r="B57" s="404" t="s">
        <v>416</v>
      </c>
      <c r="C57" s="290"/>
    </row>
    <row r="58" spans="1:3" s="93" customFormat="1" ht="12" customHeight="1">
      <c r="A58" s="423" t="s">
        <v>290</v>
      </c>
      <c r="B58" s="404" t="s">
        <v>288</v>
      </c>
      <c r="C58" s="290"/>
    </row>
    <row r="59" spans="1:3" s="93" customFormat="1" ht="12" customHeight="1" thickBot="1">
      <c r="A59" s="424" t="s">
        <v>291</v>
      </c>
      <c r="B59" s="502" t="s">
        <v>289</v>
      </c>
      <c r="C59" s="292"/>
    </row>
    <row r="60" spans="1:3" s="93" customFormat="1" ht="12" customHeight="1" thickBot="1">
      <c r="A60" s="29" t="s">
        <v>24</v>
      </c>
      <c r="B60" s="283" t="s">
        <v>292</v>
      </c>
      <c r="C60" s="288">
        <f>SUM(C61:C63)</f>
        <v>0</v>
      </c>
    </row>
    <row r="61" spans="1:3" s="93" customFormat="1" ht="12" customHeight="1">
      <c r="A61" s="422" t="s">
        <v>172</v>
      </c>
      <c r="B61" s="403" t="s">
        <v>294</v>
      </c>
      <c r="C61" s="293"/>
    </row>
    <row r="62" spans="1:3" s="93" customFormat="1" ht="12" customHeight="1">
      <c r="A62" s="423" t="s">
        <v>173</v>
      </c>
      <c r="B62" s="404" t="s">
        <v>417</v>
      </c>
      <c r="C62" s="293"/>
    </row>
    <row r="63" spans="1:3" s="93" customFormat="1" ht="12" customHeight="1">
      <c r="A63" s="423" t="s">
        <v>221</v>
      </c>
      <c r="B63" s="404" t="s">
        <v>295</v>
      </c>
      <c r="C63" s="293"/>
    </row>
    <row r="64" spans="1:3" s="93" customFormat="1" ht="12" customHeight="1" thickBot="1">
      <c r="A64" s="424" t="s">
        <v>293</v>
      </c>
      <c r="B64" s="502" t="s">
        <v>296</v>
      </c>
      <c r="C64" s="293"/>
    </row>
    <row r="65" spans="1:3" s="93" customFormat="1" ht="12" customHeight="1" thickBot="1">
      <c r="A65" s="29" t="s">
        <v>25</v>
      </c>
      <c r="B65" s="21" t="s">
        <v>297</v>
      </c>
      <c r="C65" s="294">
        <f>+C8+C15+C22+C29+C37+C49+C55+C60</f>
        <v>0</v>
      </c>
    </row>
    <row r="66" spans="1:3" s="93" customFormat="1" ht="12" customHeight="1" thickBot="1">
      <c r="A66" s="425" t="s">
        <v>384</v>
      </c>
      <c r="B66" s="283" t="s">
        <v>299</v>
      </c>
      <c r="C66" s="288">
        <f>SUM(C67:C69)</f>
        <v>0</v>
      </c>
    </row>
    <row r="67" spans="1:3" s="93" customFormat="1" ht="12" customHeight="1">
      <c r="A67" s="422" t="s">
        <v>327</v>
      </c>
      <c r="B67" s="403" t="s">
        <v>300</v>
      </c>
      <c r="C67" s="293"/>
    </row>
    <row r="68" spans="1:3" s="93" customFormat="1" ht="12" customHeight="1">
      <c r="A68" s="423" t="s">
        <v>336</v>
      </c>
      <c r="B68" s="404" t="s">
        <v>301</v>
      </c>
      <c r="C68" s="293"/>
    </row>
    <row r="69" spans="1:3" s="93" customFormat="1" ht="12" customHeight="1" thickBot="1">
      <c r="A69" s="424" t="s">
        <v>337</v>
      </c>
      <c r="B69" s="505" t="s">
        <v>302</v>
      </c>
      <c r="C69" s="293"/>
    </row>
    <row r="70" spans="1:3" s="93" customFormat="1" ht="12" customHeight="1" thickBot="1">
      <c r="A70" s="425" t="s">
        <v>303</v>
      </c>
      <c r="B70" s="283" t="s">
        <v>304</v>
      </c>
      <c r="C70" s="288">
        <f>SUM(C71:C74)</f>
        <v>0</v>
      </c>
    </row>
    <row r="71" spans="1:3" s="93" customFormat="1" ht="12" customHeight="1">
      <c r="A71" s="422" t="s">
        <v>140</v>
      </c>
      <c r="B71" s="403" t="s">
        <v>305</v>
      </c>
      <c r="C71" s="293"/>
    </row>
    <row r="72" spans="1:3" s="93" customFormat="1" ht="12" customHeight="1">
      <c r="A72" s="423" t="s">
        <v>141</v>
      </c>
      <c r="B72" s="404" t="s">
        <v>560</v>
      </c>
      <c r="C72" s="293"/>
    </row>
    <row r="73" spans="1:3" s="93" customFormat="1" ht="12" customHeight="1">
      <c r="A73" s="423" t="s">
        <v>328</v>
      </c>
      <c r="B73" s="404" t="s">
        <v>306</v>
      </c>
      <c r="C73" s="293"/>
    </row>
    <row r="74" spans="1:3" s="93" customFormat="1" ht="12" customHeight="1" thickBot="1">
      <c r="A74" s="424" t="s">
        <v>329</v>
      </c>
      <c r="B74" s="285" t="s">
        <v>561</v>
      </c>
      <c r="C74" s="293"/>
    </row>
    <row r="75" spans="1:3" s="93" customFormat="1" ht="12" customHeight="1" thickBot="1">
      <c r="A75" s="425" t="s">
        <v>307</v>
      </c>
      <c r="B75" s="283" t="s">
        <v>308</v>
      </c>
      <c r="C75" s="288">
        <f>SUM(C76:C77)</f>
        <v>0</v>
      </c>
    </row>
    <row r="76" spans="1:3" s="93" customFormat="1" ht="12" customHeight="1">
      <c r="A76" s="422" t="s">
        <v>330</v>
      </c>
      <c r="B76" s="403" t="s">
        <v>309</v>
      </c>
      <c r="C76" s="293"/>
    </row>
    <row r="77" spans="1:3" s="93" customFormat="1" ht="12" customHeight="1" thickBot="1">
      <c r="A77" s="424" t="s">
        <v>331</v>
      </c>
      <c r="B77" s="405" t="s">
        <v>310</v>
      </c>
      <c r="C77" s="293"/>
    </row>
    <row r="78" spans="1:3" s="92" customFormat="1" ht="12" customHeight="1" thickBot="1">
      <c r="A78" s="425" t="s">
        <v>311</v>
      </c>
      <c r="B78" s="283" t="s">
        <v>312</v>
      </c>
      <c r="C78" s="288">
        <f>SUM(C79:C81)</f>
        <v>0</v>
      </c>
    </row>
    <row r="79" spans="1:3" s="93" customFormat="1" ht="12" customHeight="1">
      <c r="A79" s="422" t="s">
        <v>332</v>
      </c>
      <c r="B79" s="403" t="s">
        <v>313</v>
      </c>
      <c r="C79" s="293"/>
    </row>
    <row r="80" spans="1:3" s="93" customFormat="1" ht="12" customHeight="1">
      <c r="A80" s="423" t="s">
        <v>333</v>
      </c>
      <c r="B80" s="404" t="s">
        <v>314</v>
      </c>
      <c r="C80" s="293"/>
    </row>
    <row r="81" spans="1:3" s="93" customFormat="1" ht="12" customHeight="1" thickBot="1">
      <c r="A81" s="424" t="s">
        <v>334</v>
      </c>
      <c r="B81" s="405" t="s">
        <v>562</v>
      </c>
      <c r="C81" s="293"/>
    </row>
    <row r="82" spans="1:3" s="93" customFormat="1" ht="12" customHeight="1" thickBot="1">
      <c r="A82" s="425" t="s">
        <v>315</v>
      </c>
      <c r="B82" s="283" t="s">
        <v>335</v>
      </c>
      <c r="C82" s="288">
        <f>SUM(C83:C86)</f>
        <v>0</v>
      </c>
    </row>
    <row r="83" spans="1:3" s="93" customFormat="1" ht="12" customHeight="1">
      <c r="A83" s="426" t="s">
        <v>316</v>
      </c>
      <c r="B83" s="403" t="s">
        <v>317</v>
      </c>
      <c r="C83" s="293"/>
    </row>
    <row r="84" spans="1:3" s="93" customFormat="1" ht="12" customHeight="1">
      <c r="A84" s="427" t="s">
        <v>318</v>
      </c>
      <c r="B84" s="404" t="s">
        <v>319</v>
      </c>
      <c r="C84" s="293"/>
    </row>
    <row r="85" spans="1:3" s="93" customFormat="1" ht="12" customHeight="1">
      <c r="A85" s="427" t="s">
        <v>320</v>
      </c>
      <c r="B85" s="404" t="s">
        <v>321</v>
      </c>
      <c r="C85" s="293"/>
    </row>
    <row r="86" spans="1:3" s="92" customFormat="1" ht="12" customHeight="1" thickBot="1">
      <c r="A86" s="428" t="s">
        <v>322</v>
      </c>
      <c r="B86" s="405" t="s">
        <v>323</v>
      </c>
      <c r="C86" s="293"/>
    </row>
    <row r="87" spans="1:3" s="92" customFormat="1" ht="12" customHeight="1" thickBot="1">
      <c r="A87" s="425" t="s">
        <v>324</v>
      </c>
      <c r="B87" s="283" t="s">
        <v>465</v>
      </c>
      <c r="C87" s="448"/>
    </row>
    <row r="88" spans="1:3" s="92" customFormat="1" ht="12" customHeight="1" thickBot="1">
      <c r="A88" s="425" t="s">
        <v>497</v>
      </c>
      <c r="B88" s="283" t="s">
        <v>325</v>
      </c>
      <c r="C88" s="448"/>
    </row>
    <row r="89" spans="1:3" s="92" customFormat="1" ht="12" customHeight="1" thickBot="1">
      <c r="A89" s="425" t="s">
        <v>498</v>
      </c>
      <c r="B89" s="410" t="s">
        <v>468</v>
      </c>
      <c r="C89" s="294">
        <f>+C66+C70+C75+C78+C82+C88+C87</f>
        <v>0</v>
      </c>
    </row>
    <row r="90" spans="1:3" s="92" customFormat="1" ht="12" customHeight="1" thickBot="1">
      <c r="A90" s="429" t="s">
        <v>499</v>
      </c>
      <c r="B90" s="411" t="s">
        <v>500</v>
      </c>
      <c r="C90" s="294">
        <f>+C65+C89</f>
        <v>0</v>
      </c>
    </row>
    <row r="91" spans="1:3" s="93" customFormat="1" ht="15" customHeight="1" thickBot="1">
      <c r="A91" s="227"/>
      <c r="B91" s="228"/>
      <c r="C91" s="353"/>
    </row>
    <row r="92" spans="1:3" s="64" customFormat="1" ht="16.5" customHeight="1" thickBot="1">
      <c r="A92" s="231"/>
      <c r="B92" s="232" t="s">
        <v>55</v>
      </c>
      <c r="C92" s="355"/>
    </row>
    <row r="93" spans="1:3" s="94" customFormat="1" ht="12" customHeight="1" thickBot="1">
      <c r="A93" s="396" t="s">
        <v>17</v>
      </c>
      <c r="B93" s="28" t="s">
        <v>504</v>
      </c>
      <c r="C93" s="287">
        <f>+C94+C95+C96+C97+C98+C111</f>
        <v>0</v>
      </c>
    </row>
    <row r="94" spans="1:3" ht="12" customHeight="1">
      <c r="A94" s="430" t="s">
        <v>96</v>
      </c>
      <c r="B94" s="10" t="s">
        <v>47</v>
      </c>
      <c r="C94" s="289"/>
    </row>
    <row r="95" spans="1:3" ht="12" customHeight="1">
      <c r="A95" s="423" t="s">
        <v>97</v>
      </c>
      <c r="B95" s="8" t="s">
        <v>174</v>
      </c>
      <c r="C95" s="290"/>
    </row>
    <row r="96" spans="1:3" ht="12" customHeight="1">
      <c r="A96" s="423" t="s">
        <v>98</v>
      </c>
      <c r="B96" s="8" t="s">
        <v>131</v>
      </c>
      <c r="C96" s="292"/>
    </row>
    <row r="97" spans="1:3" ht="12" customHeight="1">
      <c r="A97" s="423" t="s">
        <v>99</v>
      </c>
      <c r="B97" s="11" t="s">
        <v>175</v>
      </c>
      <c r="C97" s="292"/>
    </row>
    <row r="98" spans="1:3" ht="12" customHeight="1">
      <c r="A98" s="423" t="s">
        <v>110</v>
      </c>
      <c r="B98" s="19" t="s">
        <v>176</v>
      </c>
      <c r="C98" s="292"/>
    </row>
    <row r="99" spans="1:3" ht="12" customHeight="1">
      <c r="A99" s="423" t="s">
        <v>100</v>
      </c>
      <c r="B99" s="8" t="s">
        <v>501</v>
      </c>
      <c r="C99" s="292"/>
    </row>
    <row r="100" spans="1:3" ht="12" customHeight="1">
      <c r="A100" s="423" t="s">
        <v>101</v>
      </c>
      <c r="B100" s="138" t="s">
        <v>431</v>
      </c>
      <c r="C100" s="292"/>
    </row>
    <row r="101" spans="1:3" ht="12" customHeight="1">
      <c r="A101" s="423" t="s">
        <v>111</v>
      </c>
      <c r="B101" s="138" t="s">
        <v>430</v>
      </c>
      <c r="C101" s="292"/>
    </row>
    <row r="102" spans="1:3" ht="12" customHeight="1">
      <c r="A102" s="423" t="s">
        <v>112</v>
      </c>
      <c r="B102" s="138" t="s">
        <v>341</v>
      </c>
      <c r="C102" s="292"/>
    </row>
    <row r="103" spans="1:3" ht="12" customHeight="1">
      <c r="A103" s="423" t="s">
        <v>113</v>
      </c>
      <c r="B103" s="139" t="s">
        <v>342</v>
      </c>
      <c r="C103" s="292"/>
    </row>
    <row r="104" spans="1:3" ht="12" customHeight="1">
      <c r="A104" s="423" t="s">
        <v>114</v>
      </c>
      <c r="B104" s="139" t="s">
        <v>343</v>
      </c>
      <c r="C104" s="292"/>
    </row>
    <row r="105" spans="1:3" ht="12" customHeight="1">
      <c r="A105" s="423" t="s">
        <v>116</v>
      </c>
      <c r="B105" s="138" t="s">
        <v>344</v>
      </c>
      <c r="C105" s="292"/>
    </row>
    <row r="106" spans="1:3" ht="12" customHeight="1">
      <c r="A106" s="423" t="s">
        <v>177</v>
      </c>
      <c r="B106" s="138" t="s">
        <v>345</v>
      </c>
      <c r="C106" s="292"/>
    </row>
    <row r="107" spans="1:3" ht="12" customHeight="1">
      <c r="A107" s="423" t="s">
        <v>339</v>
      </c>
      <c r="B107" s="139" t="s">
        <v>346</v>
      </c>
      <c r="C107" s="292"/>
    </row>
    <row r="108" spans="1:3" ht="12" customHeight="1">
      <c r="A108" s="431" t="s">
        <v>340</v>
      </c>
      <c r="B108" s="140" t="s">
        <v>347</v>
      </c>
      <c r="C108" s="292"/>
    </row>
    <row r="109" spans="1:3" ht="12" customHeight="1">
      <c r="A109" s="423" t="s">
        <v>428</v>
      </c>
      <c r="B109" s="140" t="s">
        <v>348</v>
      </c>
      <c r="C109" s="292"/>
    </row>
    <row r="110" spans="1:3" ht="12" customHeight="1">
      <c r="A110" s="423" t="s">
        <v>429</v>
      </c>
      <c r="B110" s="139" t="s">
        <v>349</v>
      </c>
      <c r="C110" s="290"/>
    </row>
    <row r="111" spans="1:3" ht="12" customHeight="1">
      <c r="A111" s="423" t="s">
        <v>433</v>
      </c>
      <c r="B111" s="11" t="s">
        <v>48</v>
      </c>
      <c r="C111" s="290"/>
    </row>
    <row r="112" spans="1:3" ht="12" customHeight="1">
      <c r="A112" s="424" t="s">
        <v>434</v>
      </c>
      <c r="B112" s="8" t="s">
        <v>502</v>
      </c>
      <c r="C112" s="292"/>
    </row>
    <row r="113" spans="1:3" ht="12" customHeight="1" thickBot="1">
      <c r="A113" s="432" t="s">
        <v>435</v>
      </c>
      <c r="B113" s="141" t="s">
        <v>503</v>
      </c>
      <c r="C113" s="296"/>
    </row>
    <row r="114" spans="1:3" ht="12" customHeight="1" thickBot="1">
      <c r="A114" s="29" t="s">
        <v>18</v>
      </c>
      <c r="B114" s="27" t="s">
        <v>350</v>
      </c>
      <c r="C114" s="288">
        <f>+C115+C117+C119</f>
        <v>0</v>
      </c>
    </row>
    <row r="115" spans="1:3" ht="12" customHeight="1">
      <c r="A115" s="422" t="s">
        <v>102</v>
      </c>
      <c r="B115" s="8" t="s">
        <v>220</v>
      </c>
      <c r="C115" s="291"/>
    </row>
    <row r="116" spans="1:3" ht="12" customHeight="1">
      <c r="A116" s="422" t="s">
        <v>103</v>
      </c>
      <c r="B116" s="12" t="s">
        <v>354</v>
      </c>
      <c r="C116" s="291"/>
    </row>
    <row r="117" spans="1:3" ht="12" customHeight="1">
      <c r="A117" s="422" t="s">
        <v>104</v>
      </c>
      <c r="B117" s="12" t="s">
        <v>178</v>
      </c>
      <c r="C117" s="290"/>
    </row>
    <row r="118" spans="1:3" ht="12" customHeight="1">
      <c r="A118" s="422" t="s">
        <v>105</v>
      </c>
      <c r="B118" s="12" t="s">
        <v>355</v>
      </c>
      <c r="C118" s="255"/>
    </row>
    <row r="119" spans="1:3" ht="12" customHeight="1">
      <c r="A119" s="422" t="s">
        <v>106</v>
      </c>
      <c r="B119" s="285" t="s">
        <v>222</v>
      </c>
      <c r="C119" s="255"/>
    </row>
    <row r="120" spans="1:3" ht="12" customHeight="1">
      <c r="A120" s="422" t="s">
        <v>115</v>
      </c>
      <c r="B120" s="284" t="s">
        <v>418</v>
      </c>
      <c r="C120" s="255"/>
    </row>
    <row r="121" spans="1:3" ht="12" customHeight="1">
      <c r="A121" s="422" t="s">
        <v>117</v>
      </c>
      <c r="B121" s="399" t="s">
        <v>360</v>
      </c>
      <c r="C121" s="255"/>
    </row>
    <row r="122" spans="1:3" ht="12" customHeight="1">
      <c r="A122" s="422" t="s">
        <v>179</v>
      </c>
      <c r="B122" s="139" t="s">
        <v>343</v>
      </c>
      <c r="C122" s="255"/>
    </row>
    <row r="123" spans="1:3" ht="12" customHeight="1">
      <c r="A123" s="422" t="s">
        <v>180</v>
      </c>
      <c r="B123" s="139" t="s">
        <v>359</v>
      </c>
      <c r="C123" s="255"/>
    </row>
    <row r="124" spans="1:3" ht="12" customHeight="1">
      <c r="A124" s="422" t="s">
        <v>181</v>
      </c>
      <c r="B124" s="139" t="s">
        <v>358</v>
      </c>
      <c r="C124" s="255"/>
    </row>
    <row r="125" spans="1:3" ht="12" customHeight="1">
      <c r="A125" s="422" t="s">
        <v>351</v>
      </c>
      <c r="B125" s="139" t="s">
        <v>346</v>
      </c>
      <c r="C125" s="255"/>
    </row>
    <row r="126" spans="1:3" ht="12" customHeight="1">
      <c r="A126" s="422" t="s">
        <v>352</v>
      </c>
      <c r="B126" s="139" t="s">
        <v>357</v>
      </c>
      <c r="C126" s="255"/>
    </row>
    <row r="127" spans="1:3" ht="12" customHeight="1" thickBot="1">
      <c r="A127" s="431" t="s">
        <v>353</v>
      </c>
      <c r="B127" s="139" t="s">
        <v>356</v>
      </c>
      <c r="C127" s="257"/>
    </row>
    <row r="128" spans="1:3" ht="12" customHeight="1" thickBot="1">
      <c r="A128" s="29" t="s">
        <v>19</v>
      </c>
      <c r="B128" s="120" t="s">
        <v>438</v>
      </c>
      <c r="C128" s="288">
        <f>+C93+C114</f>
        <v>0</v>
      </c>
    </row>
    <row r="129" spans="1:3" ht="12" customHeight="1" thickBot="1">
      <c r="A129" s="29" t="s">
        <v>20</v>
      </c>
      <c r="B129" s="120" t="s">
        <v>439</v>
      </c>
      <c r="C129" s="288">
        <f>+C130+C131+C132</f>
        <v>0</v>
      </c>
    </row>
    <row r="130" spans="1:3" s="94" customFormat="1" ht="12" customHeight="1">
      <c r="A130" s="422" t="s">
        <v>258</v>
      </c>
      <c r="B130" s="9" t="s">
        <v>507</v>
      </c>
      <c r="C130" s="255"/>
    </row>
    <row r="131" spans="1:3" ht="12" customHeight="1">
      <c r="A131" s="422" t="s">
        <v>259</v>
      </c>
      <c r="B131" s="9" t="s">
        <v>447</v>
      </c>
      <c r="C131" s="255"/>
    </row>
    <row r="132" spans="1:3" ht="12" customHeight="1" thickBot="1">
      <c r="A132" s="431" t="s">
        <v>260</v>
      </c>
      <c r="B132" s="7" t="s">
        <v>506</v>
      </c>
      <c r="C132" s="255"/>
    </row>
    <row r="133" spans="1:3" ht="12" customHeight="1" thickBot="1">
      <c r="A133" s="29" t="s">
        <v>21</v>
      </c>
      <c r="B133" s="120" t="s">
        <v>440</v>
      </c>
      <c r="C133" s="288">
        <f>+C134+C135+C136+C137+C138+C139</f>
        <v>0</v>
      </c>
    </row>
    <row r="134" spans="1:3" ht="12" customHeight="1">
      <c r="A134" s="422" t="s">
        <v>89</v>
      </c>
      <c r="B134" s="9" t="s">
        <v>449</v>
      </c>
      <c r="C134" s="255"/>
    </row>
    <row r="135" spans="1:3" ht="12" customHeight="1">
      <c r="A135" s="422" t="s">
        <v>90</v>
      </c>
      <c r="B135" s="9" t="s">
        <v>441</v>
      </c>
      <c r="C135" s="255"/>
    </row>
    <row r="136" spans="1:3" ht="12" customHeight="1">
      <c r="A136" s="422" t="s">
        <v>91</v>
      </c>
      <c r="B136" s="9" t="s">
        <v>442</v>
      </c>
      <c r="C136" s="255"/>
    </row>
    <row r="137" spans="1:3" ht="12" customHeight="1">
      <c r="A137" s="422" t="s">
        <v>166</v>
      </c>
      <c r="B137" s="9" t="s">
        <v>505</v>
      </c>
      <c r="C137" s="255"/>
    </row>
    <row r="138" spans="1:3" ht="12" customHeight="1">
      <c r="A138" s="422" t="s">
        <v>167</v>
      </c>
      <c r="B138" s="9" t="s">
        <v>444</v>
      </c>
      <c r="C138" s="255"/>
    </row>
    <row r="139" spans="1:3" s="94" customFormat="1" ht="12" customHeight="1" thickBot="1">
      <c r="A139" s="431" t="s">
        <v>168</v>
      </c>
      <c r="B139" s="7" t="s">
        <v>445</v>
      </c>
      <c r="C139" s="255"/>
    </row>
    <row r="140" spans="1:11" ht="12" customHeight="1" thickBot="1">
      <c r="A140" s="29" t="s">
        <v>22</v>
      </c>
      <c r="B140" s="120" t="s">
        <v>531</v>
      </c>
      <c r="C140" s="294">
        <f>+C141+C142+C144+C145+C143</f>
        <v>0</v>
      </c>
      <c r="K140" s="238"/>
    </row>
    <row r="141" spans="1:3" ht="12.75">
      <c r="A141" s="422" t="s">
        <v>92</v>
      </c>
      <c r="B141" s="9" t="s">
        <v>361</v>
      </c>
      <c r="C141" s="255"/>
    </row>
    <row r="142" spans="1:3" ht="12" customHeight="1">
      <c r="A142" s="422" t="s">
        <v>93</v>
      </c>
      <c r="B142" s="9" t="s">
        <v>362</v>
      </c>
      <c r="C142" s="255"/>
    </row>
    <row r="143" spans="1:3" s="94" customFormat="1" ht="12" customHeight="1">
      <c r="A143" s="422" t="s">
        <v>278</v>
      </c>
      <c r="B143" s="9" t="s">
        <v>530</v>
      </c>
      <c r="C143" s="255"/>
    </row>
    <row r="144" spans="1:3" s="94" customFormat="1" ht="12" customHeight="1">
      <c r="A144" s="422" t="s">
        <v>279</v>
      </c>
      <c r="B144" s="9" t="s">
        <v>454</v>
      </c>
      <c r="C144" s="255"/>
    </row>
    <row r="145" spans="1:3" s="94" customFormat="1" ht="12" customHeight="1" thickBot="1">
      <c r="A145" s="431" t="s">
        <v>280</v>
      </c>
      <c r="B145" s="7" t="s">
        <v>380</v>
      </c>
      <c r="C145" s="255"/>
    </row>
    <row r="146" spans="1:3" s="94" customFormat="1" ht="12" customHeight="1" thickBot="1">
      <c r="A146" s="29" t="s">
        <v>23</v>
      </c>
      <c r="B146" s="120" t="s">
        <v>455</v>
      </c>
      <c r="C146" s="297">
        <f>+C147+C148+C149+C150+C151</f>
        <v>0</v>
      </c>
    </row>
    <row r="147" spans="1:3" s="94" customFormat="1" ht="12" customHeight="1">
      <c r="A147" s="422" t="s">
        <v>94</v>
      </c>
      <c r="B147" s="9" t="s">
        <v>450</v>
      </c>
      <c r="C147" s="255"/>
    </row>
    <row r="148" spans="1:3" s="94" customFormat="1" ht="12" customHeight="1">
      <c r="A148" s="422" t="s">
        <v>95</v>
      </c>
      <c r="B148" s="9" t="s">
        <v>457</v>
      </c>
      <c r="C148" s="255"/>
    </row>
    <row r="149" spans="1:3" s="94" customFormat="1" ht="12" customHeight="1">
      <c r="A149" s="422" t="s">
        <v>290</v>
      </c>
      <c r="B149" s="9" t="s">
        <v>452</v>
      </c>
      <c r="C149" s="255"/>
    </row>
    <row r="150" spans="1:3" ht="12.75" customHeight="1">
      <c r="A150" s="422" t="s">
        <v>291</v>
      </c>
      <c r="B150" s="9" t="s">
        <v>508</v>
      </c>
      <c r="C150" s="255"/>
    </row>
    <row r="151" spans="1:3" ht="12.75" customHeight="1" thickBot="1">
      <c r="A151" s="431" t="s">
        <v>456</v>
      </c>
      <c r="B151" s="7" t="s">
        <v>459</v>
      </c>
      <c r="C151" s="257"/>
    </row>
    <row r="152" spans="1:3" ht="12.75" customHeight="1" thickBot="1">
      <c r="A152" s="477" t="s">
        <v>24</v>
      </c>
      <c r="B152" s="120" t="s">
        <v>460</v>
      </c>
      <c r="C152" s="297"/>
    </row>
    <row r="153" spans="1:3" ht="12" customHeight="1" thickBot="1">
      <c r="A153" s="477" t="s">
        <v>25</v>
      </c>
      <c r="B153" s="120" t="s">
        <v>461</v>
      </c>
      <c r="C153" s="297"/>
    </row>
    <row r="154" spans="1:3" ht="15" customHeight="1" thickBot="1">
      <c r="A154" s="29" t="s">
        <v>26</v>
      </c>
      <c r="B154" s="120" t="s">
        <v>463</v>
      </c>
      <c r="C154" s="413">
        <f>+C129+C133+C140+C146+C152+C153</f>
        <v>0</v>
      </c>
    </row>
    <row r="155" spans="1:3" ht="13.5" thickBot="1">
      <c r="A155" s="433" t="s">
        <v>27</v>
      </c>
      <c r="B155" s="367" t="s">
        <v>462</v>
      </c>
      <c r="C155" s="413">
        <f>+C128+C154</f>
        <v>0</v>
      </c>
    </row>
    <row r="156" spans="1:3" ht="15" customHeight="1" thickBot="1">
      <c r="A156" s="375"/>
      <c r="B156" s="376"/>
      <c r="C156" s="609">
        <f>C90-C155</f>
        <v>0</v>
      </c>
    </row>
    <row r="157" spans="1:3" ht="14.25" customHeight="1" thickBot="1">
      <c r="A157" s="236" t="s">
        <v>509</v>
      </c>
      <c r="B157" s="237"/>
      <c r="C157" s="117"/>
    </row>
    <row r="158" spans="1:3" ht="13.5" thickBot="1">
      <c r="A158" s="236" t="s">
        <v>196</v>
      </c>
      <c r="B158" s="237"/>
      <c r="C158" s="117"/>
    </row>
    <row r="159" spans="1:3" ht="12.75">
      <c r="A159" s="606"/>
      <c r="B159" s="607"/>
      <c r="C159" s="608"/>
    </row>
    <row r="160" spans="1:2" ht="12.75">
      <c r="A160" s="606"/>
      <c r="B160" s="607"/>
    </row>
    <row r="161" spans="1:3" ht="12.75">
      <c r="A161" s="606"/>
      <c r="B161" s="607"/>
      <c r="C161" s="608"/>
    </row>
    <row r="162" spans="1:3" ht="12.75">
      <c r="A162" s="606"/>
      <c r="B162" s="607"/>
      <c r="C162" s="608"/>
    </row>
    <row r="163" spans="1:3" ht="12.75">
      <c r="A163" s="606"/>
      <c r="B163" s="607"/>
      <c r="C163" s="608"/>
    </row>
    <row r="164" spans="1:3" ht="12.75">
      <c r="A164" s="606"/>
      <c r="B164" s="607"/>
      <c r="C164" s="608"/>
    </row>
    <row r="165" spans="1:3" ht="12.75">
      <c r="A165" s="606"/>
      <c r="B165" s="607"/>
      <c r="C165" s="608"/>
    </row>
    <row r="166" spans="1:3" ht="12.75">
      <c r="A166" s="606"/>
      <c r="B166" s="607"/>
      <c r="C166" s="608"/>
    </row>
    <row r="167" spans="1:3" ht="12.75">
      <c r="A167" s="606"/>
      <c r="B167" s="607"/>
      <c r="C167" s="608"/>
    </row>
    <row r="168" spans="1:3" ht="12.75">
      <c r="A168" s="606"/>
      <c r="B168" s="607"/>
      <c r="C168" s="608"/>
    </row>
    <row r="169" spans="1:3" ht="12.75">
      <c r="A169" s="606"/>
      <c r="B169" s="607"/>
      <c r="C169" s="608"/>
    </row>
    <row r="170" spans="1:3" ht="12.75">
      <c r="A170" s="606"/>
      <c r="B170" s="607"/>
      <c r="C170" s="608"/>
    </row>
    <row r="171" spans="1:3" ht="12.75">
      <c r="A171" s="606"/>
      <c r="B171" s="607"/>
      <c r="C171" s="608"/>
    </row>
    <row r="172" spans="1:3" ht="12.75">
      <c r="A172" s="606"/>
      <c r="B172" s="607"/>
      <c r="C172" s="608"/>
    </row>
    <row r="173" spans="1:3" ht="12.75">
      <c r="A173" s="606"/>
      <c r="B173" s="607"/>
      <c r="C173" s="608"/>
    </row>
    <row r="174" spans="1:3" ht="12.75">
      <c r="A174" s="606"/>
      <c r="B174" s="607"/>
      <c r="C174" s="608"/>
    </row>
    <row r="175" spans="1:3" ht="12.75">
      <c r="A175" s="606"/>
      <c r="B175" s="607"/>
      <c r="C175" s="608"/>
    </row>
    <row r="176" spans="1:3" ht="12.75">
      <c r="A176" s="606"/>
      <c r="B176" s="607"/>
      <c r="C176" s="60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25">
      <selection activeCell="C47" sqref="C47:C49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587"/>
      <c r="B1" s="588"/>
      <c r="C1" s="582" t="str">
        <f>CONCATENATE("9.2. melléklet ",ALAPADATOK!A7," ",ALAPADATOK!B7," ",ALAPADATOK!C7," ",ALAPADATOK!D7," ",ALAPADATOK!E7," ",ALAPADATOK!F7," ",ALAPADATOK!G7," ",ALAPADATOK!H7)</f>
        <v>9.2. melléklet a 1 / 2020 ( II.12. ) önkormányzati rendelethez</v>
      </c>
    </row>
    <row r="2" spans="1:3" s="442" customFormat="1" ht="36">
      <c r="A2" s="589" t="s">
        <v>194</v>
      </c>
      <c r="B2" s="590" t="str">
        <f>CONCATENATE(ALAPADATOK!A11)</f>
        <v>Balatonszárszói Közös Önkormányzati Hivatal</v>
      </c>
      <c r="C2" s="610" t="s">
        <v>57</v>
      </c>
    </row>
    <row r="3" spans="1:3" s="442" customFormat="1" ht="24.75" thickBot="1">
      <c r="A3" s="611" t="s">
        <v>193</v>
      </c>
      <c r="B3" s="593" t="s">
        <v>388</v>
      </c>
      <c r="C3" s="612" t="s">
        <v>52</v>
      </c>
    </row>
    <row r="4" spans="1:3" s="443" customFormat="1" ht="15.75" customHeight="1" thickBot="1">
      <c r="A4" s="595"/>
      <c r="B4" s="595"/>
      <c r="C4" s="596" t="str">
        <f>'KV_9.1.3.sz.mell'!C4</f>
        <v>Forintban!</v>
      </c>
    </row>
    <row r="5" spans="1:3" ht="13.5" thickBot="1">
      <c r="A5" s="597" t="s">
        <v>195</v>
      </c>
      <c r="B5" s="598" t="s">
        <v>553</v>
      </c>
      <c r="C5" s="613" t="s">
        <v>53</v>
      </c>
    </row>
    <row r="6" spans="1:3" s="444" customFormat="1" ht="12.75" customHeight="1" thickBot="1">
      <c r="A6" s="600"/>
      <c r="B6" s="601" t="s">
        <v>483</v>
      </c>
      <c r="C6" s="602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511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512</v>
      </c>
      <c r="C26" s="308">
        <f>+C27+C28+C29</f>
        <v>0</v>
      </c>
    </row>
    <row r="27" spans="1:3" s="445" customFormat="1" ht="12" customHeight="1">
      <c r="A27" s="439" t="s">
        <v>258</v>
      </c>
      <c r="B27" s="440" t="s">
        <v>253</v>
      </c>
      <c r="C27" s="73"/>
    </row>
    <row r="28" spans="1:3" s="445" customFormat="1" ht="12" customHeight="1">
      <c r="A28" s="439" t="s">
        <v>259</v>
      </c>
      <c r="B28" s="440" t="s">
        <v>392</v>
      </c>
      <c r="C28" s="306"/>
    </row>
    <row r="29" spans="1:3" s="445" customFormat="1" ht="12" customHeight="1">
      <c r="A29" s="439" t="s">
        <v>260</v>
      </c>
      <c r="B29" s="441" t="s">
        <v>395</v>
      </c>
      <c r="C29" s="306"/>
    </row>
    <row r="30" spans="1:3" s="445" customFormat="1" ht="12" customHeight="1" thickBot="1">
      <c r="A30" s="438" t="s">
        <v>261</v>
      </c>
      <c r="B30" s="137" t="s">
        <v>513</v>
      </c>
      <c r="C30" s="80"/>
    </row>
    <row r="31" spans="1:3" s="445" customFormat="1" ht="12" customHeight="1" thickBot="1">
      <c r="A31" s="196" t="s">
        <v>21</v>
      </c>
      <c r="B31" s="120" t="s">
        <v>396</v>
      </c>
      <c r="C31" s="308">
        <f>+C32+C33+C34</f>
        <v>0</v>
      </c>
    </row>
    <row r="32" spans="1:3" s="445" customFormat="1" ht="12" customHeight="1">
      <c r="A32" s="439" t="s">
        <v>89</v>
      </c>
      <c r="B32" s="440" t="s">
        <v>281</v>
      </c>
      <c r="C32" s="73"/>
    </row>
    <row r="33" spans="1:3" s="445" customFormat="1" ht="12" customHeight="1">
      <c r="A33" s="439" t="s">
        <v>90</v>
      </c>
      <c r="B33" s="441" t="s">
        <v>282</v>
      </c>
      <c r="C33" s="309"/>
    </row>
    <row r="34" spans="1:3" s="445" customFormat="1" ht="12" customHeight="1" thickBot="1">
      <c r="A34" s="438" t="s">
        <v>91</v>
      </c>
      <c r="B34" s="137" t="s">
        <v>283</v>
      </c>
      <c r="C34" s="80"/>
    </row>
    <row r="35" spans="1:3" s="359" customFormat="1" ht="12" customHeight="1" thickBot="1">
      <c r="A35" s="196" t="s">
        <v>22</v>
      </c>
      <c r="B35" s="120" t="s">
        <v>366</v>
      </c>
      <c r="C35" s="334"/>
    </row>
    <row r="36" spans="1:3" s="359" customFormat="1" ht="12" customHeight="1" thickBot="1">
      <c r="A36" s="196" t="s">
        <v>23</v>
      </c>
      <c r="B36" s="120" t="s">
        <v>397</v>
      </c>
      <c r="C36" s="351"/>
    </row>
    <row r="37" spans="1:3" s="359" customFormat="1" ht="12" customHeight="1" thickBot="1">
      <c r="A37" s="188" t="s">
        <v>24</v>
      </c>
      <c r="B37" s="120" t="s">
        <v>398</v>
      </c>
      <c r="C37" s="352">
        <f>+C8+C20+C25+C26+C31+C35+C36</f>
        <v>0</v>
      </c>
    </row>
    <row r="38" spans="1:3" s="359" customFormat="1" ht="12" customHeight="1" thickBot="1">
      <c r="A38" s="225" t="s">
        <v>25</v>
      </c>
      <c r="B38" s="120" t="s">
        <v>399</v>
      </c>
      <c r="C38" s="352">
        <f>+C39+C40+C41</f>
        <v>119373100</v>
      </c>
    </row>
    <row r="39" spans="1:3" s="359" customFormat="1" ht="12" customHeight="1">
      <c r="A39" s="439" t="s">
        <v>400</v>
      </c>
      <c r="B39" s="440" t="s">
        <v>226</v>
      </c>
      <c r="C39" s="73">
        <v>16999</v>
      </c>
    </row>
    <row r="40" spans="1:3" s="359" customFormat="1" ht="12" customHeight="1">
      <c r="A40" s="439" t="s">
        <v>401</v>
      </c>
      <c r="B40" s="441" t="s">
        <v>2</v>
      </c>
      <c r="C40" s="309"/>
    </row>
    <row r="41" spans="1:3" s="445" customFormat="1" ht="12" customHeight="1" thickBot="1">
      <c r="A41" s="438" t="s">
        <v>402</v>
      </c>
      <c r="B41" s="137" t="s">
        <v>403</v>
      </c>
      <c r="C41" s="80">
        <v>119356101</v>
      </c>
    </row>
    <row r="42" spans="1:3" s="445" customFormat="1" ht="15" customHeight="1" thickBot="1">
      <c r="A42" s="225" t="s">
        <v>26</v>
      </c>
      <c r="B42" s="226" t="s">
        <v>404</v>
      </c>
      <c r="C42" s="355">
        <f>+C37+C38</f>
        <v>119373100</v>
      </c>
    </row>
    <row r="43" spans="1:3" s="445" customFormat="1" ht="15" customHeight="1">
      <c r="A43" s="227"/>
      <c r="B43" s="228"/>
      <c r="C43" s="353"/>
    </row>
    <row r="44" spans="1:3" ht="13.5" thickBot="1">
      <c r="A44" s="229"/>
      <c r="B44" s="230"/>
      <c r="C44" s="354"/>
    </row>
    <row r="45" spans="1:3" s="444" customFormat="1" ht="16.5" customHeight="1" thickBot="1">
      <c r="A45" s="231"/>
      <c r="B45" s="232" t="s">
        <v>55</v>
      </c>
      <c r="C45" s="355"/>
    </row>
    <row r="46" spans="1:3" s="446" customFormat="1" ht="12" customHeight="1" thickBot="1">
      <c r="A46" s="196" t="s">
        <v>17</v>
      </c>
      <c r="B46" s="120" t="s">
        <v>405</v>
      </c>
      <c r="C46" s="308">
        <f>SUM(C47:C51)</f>
        <v>119373100</v>
      </c>
    </row>
    <row r="47" spans="1:3" ht="12" customHeight="1">
      <c r="A47" s="438" t="s">
        <v>96</v>
      </c>
      <c r="B47" s="9" t="s">
        <v>47</v>
      </c>
      <c r="C47" s="73">
        <v>88795160</v>
      </c>
    </row>
    <row r="48" spans="1:3" ht="12" customHeight="1">
      <c r="A48" s="438" t="s">
        <v>97</v>
      </c>
      <c r="B48" s="8" t="s">
        <v>174</v>
      </c>
      <c r="C48" s="76">
        <v>17577940</v>
      </c>
    </row>
    <row r="49" spans="1:3" ht="12" customHeight="1">
      <c r="A49" s="438" t="s">
        <v>98</v>
      </c>
      <c r="B49" s="8" t="s">
        <v>131</v>
      </c>
      <c r="C49" s="76">
        <v>13000000</v>
      </c>
    </row>
    <row r="50" spans="1:3" ht="12" customHeight="1">
      <c r="A50" s="438" t="s">
        <v>99</v>
      </c>
      <c r="B50" s="8" t="s">
        <v>175</v>
      </c>
      <c r="C50" s="76"/>
    </row>
    <row r="51" spans="1:3" ht="12" customHeight="1" thickBot="1">
      <c r="A51" s="438" t="s">
        <v>139</v>
      </c>
      <c r="B51" s="8" t="s">
        <v>176</v>
      </c>
      <c r="C51" s="76"/>
    </row>
    <row r="52" spans="1:3" ht="12" customHeight="1" thickBot="1">
      <c r="A52" s="196" t="s">
        <v>18</v>
      </c>
      <c r="B52" s="120" t="s">
        <v>406</v>
      </c>
      <c r="C52" s="308">
        <f>SUM(C53:C55)</f>
        <v>0</v>
      </c>
    </row>
    <row r="53" spans="1:3" s="446" customFormat="1" ht="12" customHeight="1">
      <c r="A53" s="438" t="s">
        <v>102</v>
      </c>
      <c r="B53" s="9" t="s">
        <v>220</v>
      </c>
      <c r="C53" s="73"/>
    </row>
    <row r="54" spans="1:3" ht="12" customHeight="1">
      <c r="A54" s="438" t="s">
        <v>103</v>
      </c>
      <c r="B54" s="8" t="s">
        <v>178</v>
      </c>
      <c r="C54" s="76"/>
    </row>
    <row r="55" spans="1:3" ht="12" customHeight="1">
      <c r="A55" s="438" t="s">
        <v>104</v>
      </c>
      <c r="B55" s="8" t="s">
        <v>56</v>
      </c>
      <c r="C55" s="76"/>
    </row>
    <row r="56" spans="1:3" ht="12" customHeight="1" thickBot="1">
      <c r="A56" s="438" t="s">
        <v>105</v>
      </c>
      <c r="B56" s="8" t="s">
        <v>514</v>
      </c>
      <c r="C56" s="76"/>
    </row>
    <row r="57" spans="1:3" ht="12" customHeight="1" thickBot="1">
      <c r="A57" s="196" t="s">
        <v>19</v>
      </c>
      <c r="B57" s="120" t="s">
        <v>13</v>
      </c>
      <c r="C57" s="334"/>
    </row>
    <row r="58" spans="1:3" ht="15" customHeight="1" thickBot="1">
      <c r="A58" s="196" t="s">
        <v>20</v>
      </c>
      <c r="B58" s="233" t="s">
        <v>519</v>
      </c>
      <c r="C58" s="356">
        <f>+C46+C52+C57</f>
        <v>119373100</v>
      </c>
    </row>
    <row r="59" ht="13.5" thickBot="1">
      <c r="C59" s="617">
        <f>C42-C58</f>
        <v>0</v>
      </c>
    </row>
    <row r="60" spans="1:3" ht="15" customHeight="1" thickBot="1">
      <c r="A60" s="236" t="s">
        <v>509</v>
      </c>
      <c r="B60" s="237"/>
      <c r="C60" s="117">
        <v>21</v>
      </c>
    </row>
    <row r="61" spans="1:3" ht="14.25" customHeight="1" thickBot="1">
      <c r="A61" s="236" t="s">
        <v>196</v>
      </c>
      <c r="B61" s="237"/>
      <c r="C61" s="117"/>
    </row>
    <row r="62" spans="1:3" ht="12.75">
      <c r="A62" s="614"/>
      <c r="B62" s="615"/>
      <c r="C62" s="615"/>
    </row>
    <row r="63" spans="1:2" ht="12.75">
      <c r="A63" s="614"/>
      <c r="B63" s="615"/>
    </row>
    <row r="64" spans="1:3" ht="12.75">
      <c r="A64" s="614"/>
      <c r="B64" s="615"/>
      <c r="C64" s="615"/>
    </row>
    <row r="65" spans="1:3" ht="12.75">
      <c r="A65" s="614"/>
      <c r="B65" s="615"/>
      <c r="C65" s="615"/>
    </row>
    <row r="66" spans="1:3" ht="12.75">
      <c r="A66" s="614"/>
      <c r="B66" s="615"/>
      <c r="C66" s="615"/>
    </row>
    <row r="67" spans="1:3" ht="12.75">
      <c r="A67" s="614"/>
      <c r="B67" s="615"/>
      <c r="C67" s="615"/>
    </row>
    <row r="68" spans="1:3" ht="12.75">
      <c r="A68" s="614"/>
      <c r="B68" s="615"/>
      <c r="C68" s="615"/>
    </row>
    <row r="69" spans="1:3" ht="12.75">
      <c r="A69" s="614"/>
      <c r="B69" s="615"/>
      <c r="C69" s="615"/>
    </row>
    <row r="70" spans="1:3" ht="12.75">
      <c r="A70" s="614"/>
      <c r="B70" s="615"/>
      <c r="C70" s="615"/>
    </row>
    <row r="71" spans="1:3" ht="12.75">
      <c r="A71" s="614"/>
      <c r="B71" s="615"/>
      <c r="C71" s="615"/>
    </row>
    <row r="72" spans="1:3" ht="12.75">
      <c r="A72" s="614"/>
      <c r="B72" s="615"/>
      <c r="C72" s="615"/>
    </row>
    <row r="73" spans="1:3" ht="12.75">
      <c r="A73" s="614"/>
      <c r="B73" s="615"/>
      <c r="C73" s="615"/>
    </row>
    <row r="74" spans="1:3" ht="12.75">
      <c r="A74" s="614"/>
      <c r="B74" s="615"/>
      <c r="C74" s="615"/>
    </row>
    <row r="75" spans="1:3" ht="12.75">
      <c r="A75" s="614"/>
      <c r="B75" s="615"/>
      <c r="C75" s="615"/>
    </row>
    <row r="76" spans="1:3" ht="12.75">
      <c r="A76" s="614"/>
      <c r="B76" s="615"/>
      <c r="C76" s="615"/>
    </row>
    <row r="77" spans="1:3" ht="12.75">
      <c r="A77" s="614"/>
      <c r="B77" s="615"/>
      <c r="C77" s="615"/>
    </row>
    <row r="78" spans="1:3" ht="12.75">
      <c r="A78" s="614"/>
      <c r="B78" s="615"/>
      <c r="C78" s="615"/>
    </row>
    <row r="79" spans="1:3" ht="12.75">
      <c r="A79" s="614"/>
      <c r="B79" s="615"/>
      <c r="C79" s="615"/>
    </row>
    <row r="80" spans="1:3" ht="12.75">
      <c r="A80" s="614"/>
      <c r="B80" s="615"/>
      <c r="C80" s="615"/>
    </row>
    <row r="81" spans="1:3" ht="12.75">
      <c r="A81" s="614"/>
      <c r="B81" s="615"/>
      <c r="C81" s="615"/>
    </row>
    <row r="82" spans="1:3" ht="12.75">
      <c r="A82" s="614"/>
      <c r="B82" s="615"/>
      <c r="C82" s="615"/>
    </row>
    <row r="83" spans="1:3" ht="12.75">
      <c r="A83" s="614"/>
      <c r="B83" s="615"/>
      <c r="C83" s="61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3"/>
  <sheetViews>
    <sheetView zoomScale="120" zoomScaleNormal="120" workbookViewId="0" topLeftCell="B31">
      <selection activeCell="H57" sqref="H57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CONCATENATE("9.2.1. melléklet ",ALAPADATOK!A7," ",ALAPADATOK!B7," ",ALAPADATOK!C7," ",ALAPADATOK!D7," ",ALAPADATOK!E7," ",ALAPADATOK!F7," ",ALAPADATOK!G7," ",ALAPADATOK!H7)</f>
        <v>9.2.1. melléklet a 1 / 2020 ( II.12. ) önkormányzati rendelethez</v>
      </c>
    </row>
    <row r="2" spans="1:3" s="442" customFormat="1" ht="36">
      <c r="A2" s="394" t="s">
        <v>194</v>
      </c>
      <c r="B2" s="580" t="str">
        <f>CONCATENATE(ALAPADATOK!A11)</f>
        <v>Balatonszárszói Közös Önkormányzati Hivatal</v>
      </c>
      <c r="C2" s="357" t="s">
        <v>57</v>
      </c>
    </row>
    <row r="3" spans="1:3" s="442" customFormat="1" ht="24.75" thickBot="1">
      <c r="A3" s="436" t="s">
        <v>193</v>
      </c>
      <c r="B3" s="581" t="s">
        <v>407</v>
      </c>
      <c r="C3" s="358" t="s">
        <v>57</v>
      </c>
    </row>
    <row r="4" spans="1:3" s="443" customFormat="1" ht="15.75" customHeight="1" thickBot="1">
      <c r="A4" s="217"/>
      <c r="B4" s="217"/>
      <c r="C4" s="218" t="str">
        <f>'KV_9.2.sz.mell'!C4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511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512</v>
      </c>
      <c r="C26" s="308">
        <f>+C27+C28+C29</f>
        <v>0</v>
      </c>
    </row>
    <row r="27" spans="1:3" s="445" customFormat="1" ht="12" customHeight="1">
      <c r="A27" s="439" t="s">
        <v>258</v>
      </c>
      <c r="B27" s="440" t="s">
        <v>253</v>
      </c>
      <c r="C27" s="73"/>
    </row>
    <row r="28" spans="1:3" s="445" customFormat="1" ht="12" customHeight="1">
      <c r="A28" s="439" t="s">
        <v>259</v>
      </c>
      <c r="B28" s="440" t="s">
        <v>392</v>
      </c>
      <c r="C28" s="306"/>
    </row>
    <row r="29" spans="1:3" s="445" customFormat="1" ht="12" customHeight="1">
      <c r="A29" s="439" t="s">
        <v>260</v>
      </c>
      <c r="B29" s="441" t="s">
        <v>395</v>
      </c>
      <c r="C29" s="306"/>
    </row>
    <row r="30" spans="1:3" s="445" customFormat="1" ht="12" customHeight="1" thickBot="1">
      <c r="A30" s="438" t="s">
        <v>261</v>
      </c>
      <c r="B30" s="137" t="s">
        <v>513</v>
      </c>
      <c r="C30" s="80"/>
    </row>
    <row r="31" spans="1:3" s="445" customFormat="1" ht="12" customHeight="1" thickBot="1">
      <c r="A31" s="196" t="s">
        <v>21</v>
      </c>
      <c r="B31" s="120" t="s">
        <v>396</v>
      </c>
      <c r="C31" s="308">
        <f>+C32+C33+C34</f>
        <v>0</v>
      </c>
    </row>
    <row r="32" spans="1:3" s="445" customFormat="1" ht="12" customHeight="1">
      <c r="A32" s="439" t="s">
        <v>89</v>
      </c>
      <c r="B32" s="440" t="s">
        <v>281</v>
      </c>
      <c r="C32" s="73"/>
    </row>
    <row r="33" spans="1:3" s="445" customFormat="1" ht="12" customHeight="1">
      <c r="A33" s="439" t="s">
        <v>90</v>
      </c>
      <c r="B33" s="441" t="s">
        <v>282</v>
      </c>
      <c r="C33" s="309"/>
    </row>
    <row r="34" spans="1:3" s="445" customFormat="1" ht="12" customHeight="1" thickBot="1">
      <c r="A34" s="438" t="s">
        <v>91</v>
      </c>
      <c r="B34" s="137" t="s">
        <v>283</v>
      </c>
      <c r="C34" s="80"/>
    </row>
    <row r="35" spans="1:3" s="359" customFormat="1" ht="12" customHeight="1" thickBot="1">
      <c r="A35" s="196" t="s">
        <v>22</v>
      </c>
      <c r="B35" s="120" t="s">
        <v>366</v>
      </c>
      <c r="C35" s="334"/>
    </row>
    <row r="36" spans="1:3" s="359" customFormat="1" ht="12" customHeight="1" thickBot="1">
      <c r="A36" s="196" t="s">
        <v>23</v>
      </c>
      <c r="B36" s="120" t="s">
        <v>397</v>
      </c>
      <c r="C36" s="351"/>
    </row>
    <row r="37" spans="1:3" s="359" customFormat="1" ht="12" customHeight="1" thickBot="1">
      <c r="A37" s="188" t="s">
        <v>24</v>
      </c>
      <c r="B37" s="120" t="s">
        <v>398</v>
      </c>
      <c r="C37" s="352">
        <f>+C8+C20+C25+C26+C31+C35+C36</f>
        <v>0</v>
      </c>
    </row>
    <row r="38" spans="1:3" s="359" customFormat="1" ht="12" customHeight="1" thickBot="1">
      <c r="A38" s="225" t="s">
        <v>25</v>
      </c>
      <c r="B38" s="120" t="s">
        <v>399</v>
      </c>
      <c r="C38" s="352">
        <f>+C39+C40+C41</f>
        <v>119373100</v>
      </c>
    </row>
    <row r="39" spans="1:3" s="359" customFormat="1" ht="12" customHeight="1">
      <c r="A39" s="439" t="s">
        <v>400</v>
      </c>
      <c r="B39" s="440" t="s">
        <v>226</v>
      </c>
      <c r="C39" s="73">
        <v>16999</v>
      </c>
    </row>
    <row r="40" spans="1:3" s="359" customFormat="1" ht="12" customHeight="1">
      <c r="A40" s="439" t="s">
        <v>401</v>
      </c>
      <c r="B40" s="441" t="s">
        <v>2</v>
      </c>
      <c r="C40" s="309"/>
    </row>
    <row r="41" spans="1:3" s="445" customFormat="1" ht="12" customHeight="1" thickBot="1">
      <c r="A41" s="438" t="s">
        <v>402</v>
      </c>
      <c r="B41" s="137" t="s">
        <v>403</v>
      </c>
      <c r="C41" s="80">
        <v>119356101</v>
      </c>
    </row>
    <row r="42" spans="1:3" s="445" customFormat="1" ht="15" customHeight="1" thickBot="1">
      <c r="A42" s="225" t="s">
        <v>26</v>
      </c>
      <c r="B42" s="226" t="s">
        <v>404</v>
      </c>
      <c r="C42" s="355">
        <f>+C37+C38</f>
        <v>119373100</v>
      </c>
    </row>
    <row r="43" spans="1:3" s="445" customFormat="1" ht="15" customHeight="1">
      <c r="A43" s="227"/>
      <c r="B43" s="228"/>
      <c r="C43" s="353"/>
    </row>
    <row r="44" spans="1:3" ht="13.5" thickBot="1">
      <c r="A44" s="229"/>
      <c r="B44" s="230"/>
      <c r="C44" s="354"/>
    </row>
    <row r="45" spans="1:3" s="444" customFormat="1" ht="16.5" customHeight="1" thickBot="1">
      <c r="A45" s="231"/>
      <c r="B45" s="232" t="s">
        <v>55</v>
      </c>
      <c r="C45" s="355"/>
    </row>
    <row r="46" spans="1:3" s="446" customFormat="1" ht="12" customHeight="1" thickBot="1">
      <c r="A46" s="196" t="s">
        <v>17</v>
      </c>
      <c r="B46" s="120" t="s">
        <v>405</v>
      </c>
      <c r="C46" s="308">
        <f>SUM(C47:C51)</f>
        <v>119373100</v>
      </c>
    </row>
    <row r="47" spans="1:3" ht="12" customHeight="1">
      <c r="A47" s="438" t="s">
        <v>96</v>
      </c>
      <c r="B47" s="9" t="s">
        <v>47</v>
      </c>
      <c r="C47" s="73">
        <v>88795160</v>
      </c>
    </row>
    <row r="48" spans="1:3" ht="12" customHeight="1">
      <c r="A48" s="438" t="s">
        <v>97</v>
      </c>
      <c r="B48" s="8" t="s">
        <v>174</v>
      </c>
      <c r="C48" s="76">
        <v>17577940</v>
      </c>
    </row>
    <row r="49" spans="1:3" ht="12" customHeight="1">
      <c r="A49" s="438" t="s">
        <v>98</v>
      </c>
      <c r="B49" s="8" t="s">
        <v>131</v>
      </c>
      <c r="C49" s="76">
        <v>13000000</v>
      </c>
    </row>
    <row r="50" spans="1:3" ht="12" customHeight="1">
      <c r="A50" s="438" t="s">
        <v>99</v>
      </c>
      <c r="B50" s="8" t="s">
        <v>175</v>
      </c>
      <c r="C50" s="76"/>
    </row>
    <row r="51" spans="1:3" ht="12" customHeight="1" thickBot="1">
      <c r="A51" s="438" t="s">
        <v>139</v>
      </c>
      <c r="B51" s="8" t="s">
        <v>176</v>
      </c>
      <c r="C51" s="76"/>
    </row>
    <row r="52" spans="1:3" ht="12" customHeight="1" thickBot="1">
      <c r="A52" s="196" t="s">
        <v>18</v>
      </c>
      <c r="B52" s="120" t="s">
        <v>406</v>
      </c>
      <c r="C52" s="308">
        <f>SUM(C53:C55)</f>
        <v>0</v>
      </c>
    </row>
    <row r="53" spans="1:3" s="446" customFormat="1" ht="12" customHeight="1">
      <c r="A53" s="438" t="s">
        <v>102</v>
      </c>
      <c r="B53" s="9" t="s">
        <v>220</v>
      </c>
      <c r="C53" s="73"/>
    </row>
    <row r="54" spans="1:3" ht="12" customHeight="1">
      <c r="A54" s="438" t="s">
        <v>103</v>
      </c>
      <c r="B54" s="8" t="s">
        <v>178</v>
      </c>
      <c r="C54" s="76"/>
    </row>
    <row r="55" spans="1:3" ht="12" customHeight="1">
      <c r="A55" s="438" t="s">
        <v>104</v>
      </c>
      <c r="B55" s="8" t="s">
        <v>56</v>
      </c>
      <c r="C55" s="76"/>
    </row>
    <row r="56" spans="1:3" ht="12" customHeight="1" thickBot="1">
      <c r="A56" s="438" t="s">
        <v>105</v>
      </c>
      <c r="B56" s="8" t="s">
        <v>514</v>
      </c>
      <c r="C56" s="76"/>
    </row>
    <row r="57" spans="1:3" ht="15" customHeight="1" thickBot="1">
      <c r="A57" s="196" t="s">
        <v>19</v>
      </c>
      <c r="B57" s="120" t="s">
        <v>13</v>
      </c>
      <c r="C57" s="334"/>
    </row>
    <row r="58" spans="1:3" ht="13.5" thickBot="1">
      <c r="A58" s="196" t="s">
        <v>20</v>
      </c>
      <c r="B58" s="233" t="s">
        <v>519</v>
      </c>
      <c r="C58" s="356">
        <f>+C46+C52+C57</f>
        <v>119373100</v>
      </c>
    </row>
    <row r="59" ht="15" customHeight="1" thickBot="1">
      <c r="C59" s="617">
        <f>C42-C58</f>
        <v>0</v>
      </c>
    </row>
    <row r="60" spans="1:3" ht="14.25" customHeight="1" thickBot="1">
      <c r="A60" s="236" t="s">
        <v>509</v>
      </c>
      <c r="B60" s="237"/>
      <c r="C60" s="117">
        <v>21</v>
      </c>
    </row>
    <row r="61" spans="1:3" ht="13.5" thickBot="1">
      <c r="A61" s="236" t="s">
        <v>196</v>
      </c>
      <c r="B61" s="237"/>
      <c r="C61" s="117"/>
    </row>
    <row r="63" ht="12.75">
      <c r="C63" s="5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52">
      <selection activeCell="E82" sqref="E82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CONCATENATE("9.2.2. melléklet ",ALAPADATOK!A7," ",ALAPADATOK!B7," ",ALAPADATOK!C7," ",ALAPADATOK!D7," ",ALAPADATOK!E7," ",ALAPADATOK!F7," ",ALAPADATOK!G7," ",ALAPADATOK!H7)</f>
        <v>9.2.2. melléklet a 1 / 2020 ( II.12. ) önkormányzati rendelethez</v>
      </c>
    </row>
    <row r="2" spans="1:3" s="442" customFormat="1" ht="36">
      <c r="A2" s="394" t="s">
        <v>194</v>
      </c>
      <c r="B2" s="580" t="str">
        <f>CONCATENATE(ALAPADATOK!A11)</f>
        <v>Balatonszárszói Közös Önkormányzati Hivatal</v>
      </c>
      <c r="C2" s="357" t="s">
        <v>57</v>
      </c>
    </row>
    <row r="3" spans="1:3" s="442" customFormat="1" ht="24.75" thickBot="1">
      <c r="A3" s="436" t="s">
        <v>193</v>
      </c>
      <c r="B3" s="581" t="s">
        <v>408</v>
      </c>
      <c r="C3" s="358" t="s">
        <v>58</v>
      </c>
    </row>
    <row r="4" spans="1:3" s="443" customFormat="1" ht="15.75" customHeight="1" thickBot="1">
      <c r="A4" s="217"/>
      <c r="B4" s="217"/>
      <c r="C4" s="218" t="str">
        <f>'KV_9.2.1.sz.mell'!C4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511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512</v>
      </c>
      <c r="C26" s="308">
        <f>+C27+C28+C29</f>
        <v>0</v>
      </c>
    </row>
    <row r="27" spans="1:3" s="445" customFormat="1" ht="12" customHeight="1">
      <c r="A27" s="439" t="s">
        <v>258</v>
      </c>
      <c r="B27" s="440" t="s">
        <v>253</v>
      </c>
      <c r="C27" s="73"/>
    </row>
    <row r="28" spans="1:3" s="445" customFormat="1" ht="12" customHeight="1">
      <c r="A28" s="439" t="s">
        <v>259</v>
      </c>
      <c r="B28" s="440" t="s">
        <v>392</v>
      </c>
      <c r="C28" s="306"/>
    </row>
    <row r="29" spans="1:3" s="445" customFormat="1" ht="12" customHeight="1">
      <c r="A29" s="439" t="s">
        <v>260</v>
      </c>
      <c r="B29" s="441" t="s">
        <v>395</v>
      </c>
      <c r="C29" s="306"/>
    </row>
    <row r="30" spans="1:3" s="445" customFormat="1" ht="12" customHeight="1" thickBot="1">
      <c r="A30" s="438" t="s">
        <v>261</v>
      </c>
      <c r="B30" s="137" t="s">
        <v>513</v>
      </c>
      <c r="C30" s="80"/>
    </row>
    <row r="31" spans="1:3" s="445" customFormat="1" ht="12" customHeight="1" thickBot="1">
      <c r="A31" s="196" t="s">
        <v>21</v>
      </c>
      <c r="B31" s="120" t="s">
        <v>396</v>
      </c>
      <c r="C31" s="308">
        <f>+C32+C33+C34</f>
        <v>0</v>
      </c>
    </row>
    <row r="32" spans="1:3" s="445" customFormat="1" ht="12" customHeight="1">
      <c r="A32" s="439" t="s">
        <v>89</v>
      </c>
      <c r="B32" s="440" t="s">
        <v>281</v>
      </c>
      <c r="C32" s="73"/>
    </row>
    <row r="33" spans="1:3" s="445" customFormat="1" ht="12" customHeight="1">
      <c r="A33" s="439" t="s">
        <v>90</v>
      </c>
      <c r="B33" s="441" t="s">
        <v>282</v>
      </c>
      <c r="C33" s="309"/>
    </row>
    <row r="34" spans="1:3" s="445" customFormat="1" ht="12" customHeight="1" thickBot="1">
      <c r="A34" s="438" t="s">
        <v>91</v>
      </c>
      <c r="B34" s="137" t="s">
        <v>283</v>
      </c>
      <c r="C34" s="80"/>
    </row>
    <row r="35" spans="1:3" s="359" customFormat="1" ht="12" customHeight="1" thickBot="1">
      <c r="A35" s="196" t="s">
        <v>22</v>
      </c>
      <c r="B35" s="120" t="s">
        <v>366</v>
      </c>
      <c r="C35" s="334"/>
    </row>
    <row r="36" spans="1:3" s="359" customFormat="1" ht="12" customHeight="1" thickBot="1">
      <c r="A36" s="196" t="s">
        <v>23</v>
      </c>
      <c r="B36" s="120" t="s">
        <v>397</v>
      </c>
      <c r="C36" s="351"/>
    </row>
    <row r="37" spans="1:3" s="359" customFormat="1" ht="12" customHeight="1" thickBot="1">
      <c r="A37" s="188" t="s">
        <v>24</v>
      </c>
      <c r="B37" s="120" t="s">
        <v>398</v>
      </c>
      <c r="C37" s="352">
        <f>+C8+C20+C25+C26+C31+C35+C36</f>
        <v>0</v>
      </c>
    </row>
    <row r="38" spans="1:3" s="359" customFormat="1" ht="12" customHeight="1" thickBot="1">
      <c r="A38" s="225" t="s">
        <v>25</v>
      </c>
      <c r="B38" s="120" t="s">
        <v>399</v>
      </c>
      <c r="C38" s="352">
        <f>+C39+C40+C41</f>
        <v>0</v>
      </c>
    </row>
    <row r="39" spans="1:3" s="359" customFormat="1" ht="12" customHeight="1">
      <c r="A39" s="439" t="s">
        <v>400</v>
      </c>
      <c r="B39" s="440" t="s">
        <v>226</v>
      </c>
      <c r="C39" s="73"/>
    </row>
    <row r="40" spans="1:3" s="359" customFormat="1" ht="12" customHeight="1">
      <c r="A40" s="439" t="s">
        <v>401</v>
      </c>
      <c r="B40" s="441" t="s">
        <v>2</v>
      </c>
      <c r="C40" s="309"/>
    </row>
    <row r="41" spans="1:3" s="445" customFormat="1" ht="12" customHeight="1" thickBot="1">
      <c r="A41" s="438" t="s">
        <v>402</v>
      </c>
      <c r="B41" s="137" t="s">
        <v>403</v>
      </c>
      <c r="C41" s="80"/>
    </row>
    <row r="42" spans="1:3" s="445" customFormat="1" ht="15" customHeight="1" thickBot="1">
      <c r="A42" s="225" t="s">
        <v>26</v>
      </c>
      <c r="B42" s="226" t="s">
        <v>404</v>
      </c>
      <c r="C42" s="355">
        <f>+C37+C38</f>
        <v>0</v>
      </c>
    </row>
    <row r="43" spans="1:3" s="445" customFormat="1" ht="15" customHeight="1">
      <c r="A43" s="227"/>
      <c r="B43" s="228"/>
      <c r="C43" s="353"/>
    </row>
    <row r="44" spans="1:3" ht="13.5" thickBot="1">
      <c r="A44" s="229"/>
      <c r="B44" s="230"/>
      <c r="C44" s="354"/>
    </row>
    <row r="45" spans="1:3" s="444" customFormat="1" ht="16.5" customHeight="1" thickBot="1">
      <c r="A45" s="231"/>
      <c r="B45" s="232" t="s">
        <v>55</v>
      </c>
      <c r="C45" s="355"/>
    </row>
    <row r="46" spans="1:3" s="446" customFormat="1" ht="12" customHeight="1" thickBot="1">
      <c r="A46" s="196" t="s">
        <v>17</v>
      </c>
      <c r="B46" s="120" t="s">
        <v>405</v>
      </c>
      <c r="C46" s="308">
        <f>SUM(C47:C51)</f>
        <v>0</v>
      </c>
    </row>
    <row r="47" spans="1:3" ht="12" customHeight="1">
      <c r="A47" s="438" t="s">
        <v>96</v>
      </c>
      <c r="B47" s="9" t="s">
        <v>47</v>
      </c>
      <c r="C47" s="73"/>
    </row>
    <row r="48" spans="1:3" ht="12" customHeight="1">
      <c r="A48" s="438" t="s">
        <v>97</v>
      </c>
      <c r="B48" s="8" t="s">
        <v>174</v>
      </c>
      <c r="C48" s="76"/>
    </row>
    <row r="49" spans="1:3" ht="12" customHeight="1">
      <c r="A49" s="438" t="s">
        <v>98</v>
      </c>
      <c r="B49" s="8" t="s">
        <v>131</v>
      </c>
      <c r="C49" s="76"/>
    </row>
    <row r="50" spans="1:3" ht="12" customHeight="1">
      <c r="A50" s="438" t="s">
        <v>99</v>
      </c>
      <c r="B50" s="8" t="s">
        <v>175</v>
      </c>
      <c r="C50" s="76"/>
    </row>
    <row r="51" spans="1:3" ht="12" customHeight="1" thickBot="1">
      <c r="A51" s="438" t="s">
        <v>139</v>
      </c>
      <c r="B51" s="8" t="s">
        <v>176</v>
      </c>
      <c r="C51" s="76"/>
    </row>
    <row r="52" spans="1:3" ht="12" customHeight="1" thickBot="1">
      <c r="A52" s="196" t="s">
        <v>18</v>
      </c>
      <c r="B52" s="120" t="s">
        <v>406</v>
      </c>
      <c r="C52" s="308">
        <f>SUM(C53:C55)</f>
        <v>0</v>
      </c>
    </row>
    <row r="53" spans="1:3" s="446" customFormat="1" ht="12" customHeight="1">
      <c r="A53" s="438" t="s">
        <v>102</v>
      </c>
      <c r="B53" s="9" t="s">
        <v>220</v>
      </c>
      <c r="C53" s="73"/>
    </row>
    <row r="54" spans="1:3" ht="12" customHeight="1">
      <c r="A54" s="438" t="s">
        <v>103</v>
      </c>
      <c r="B54" s="8" t="s">
        <v>178</v>
      </c>
      <c r="C54" s="76"/>
    </row>
    <row r="55" spans="1:3" ht="12" customHeight="1">
      <c r="A55" s="438" t="s">
        <v>104</v>
      </c>
      <c r="B55" s="8" t="s">
        <v>56</v>
      </c>
      <c r="C55" s="76"/>
    </row>
    <row r="56" spans="1:3" ht="12" customHeight="1" thickBot="1">
      <c r="A56" s="438" t="s">
        <v>105</v>
      </c>
      <c r="B56" s="8" t="s">
        <v>514</v>
      </c>
      <c r="C56" s="76"/>
    </row>
    <row r="57" spans="1:3" ht="15" customHeight="1" thickBot="1">
      <c r="A57" s="196" t="s">
        <v>19</v>
      </c>
      <c r="B57" s="120" t="s">
        <v>13</v>
      </c>
      <c r="C57" s="334"/>
    </row>
    <row r="58" spans="1:3" ht="13.5" thickBot="1">
      <c r="A58" s="196" t="s">
        <v>20</v>
      </c>
      <c r="B58" s="233" t="s">
        <v>519</v>
      </c>
      <c r="C58" s="356">
        <f>+C46+C52+C57</f>
        <v>0</v>
      </c>
    </row>
    <row r="59" ht="15" customHeight="1" thickBot="1">
      <c r="C59" s="617">
        <f>C42-C58</f>
        <v>0</v>
      </c>
    </row>
    <row r="60" spans="1:3" ht="14.25" customHeight="1" thickBot="1">
      <c r="A60" s="236" t="s">
        <v>509</v>
      </c>
      <c r="B60" s="237"/>
      <c r="C60" s="117"/>
    </row>
    <row r="61" spans="1:3" ht="13.5" thickBot="1">
      <c r="A61" s="236" t="s">
        <v>196</v>
      </c>
      <c r="B61" s="237"/>
      <c r="C61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20" zoomScaleNormal="120" workbookViewId="0" topLeftCell="A25">
      <selection activeCell="C47" sqref="C47:C48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CONCATENATE("9.2.3. melléklet ",ALAPADATOK!A7," ",ALAPADATOK!B7," ",ALAPADATOK!C7," ",ALAPADATOK!D7," ",ALAPADATOK!E7," ",ALAPADATOK!F7," ",ALAPADATOK!G7," ",ALAPADATOK!H7)</f>
        <v>9.2.3. melléklet a 1 / 2020 ( II.12. ) önkormányzati rendelethez</v>
      </c>
    </row>
    <row r="2" spans="1:3" s="442" customFormat="1" ht="36">
      <c r="A2" s="394" t="s">
        <v>194</v>
      </c>
      <c r="B2" s="580" t="str">
        <f>CONCATENATE(ALAPADATOK!A11)</f>
        <v>Balatonszárszói Közös Önkormányzati Hivatal</v>
      </c>
      <c r="C2" s="357" t="s">
        <v>57</v>
      </c>
    </row>
    <row r="3" spans="1:3" s="442" customFormat="1" ht="24.75" thickBot="1">
      <c r="A3" s="436" t="s">
        <v>193</v>
      </c>
      <c r="B3" s="581" t="s">
        <v>520</v>
      </c>
      <c r="C3" s="358" t="s">
        <v>421</v>
      </c>
    </row>
    <row r="4" spans="1:3" s="443" customFormat="1" ht="15.75" customHeight="1" thickBot="1">
      <c r="A4" s="217"/>
      <c r="B4" s="217"/>
      <c r="C4" s="218" t="str">
        <f>'KV_9.2.2.sz.mell'!C4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511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512</v>
      </c>
      <c r="C26" s="308">
        <f>+C27+C28+C29</f>
        <v>0</v>
      </c>
    </row>
    <row r="27" spans="1:3" s="445" customFormat="1" ht="12" customHeight="1">
      <c r="A27" s="439" t="s">
        <v>258</v>
      </c>
      <c r="B27" s="440" t="s">
        <v>253</v>
      </c>
      <c r="C27" s="73"/>
    </row>
    <row r="28" spans="1:3" s="445" customFormat="1" ht="12" customHeight="1">
      <c r="A28" s="439" t="s">
        <v>259</v>
      </c>
      <c r="B28" s="440" t="s">
        <v>392</v>
      </c>
      <c r="C28" s="306"/>
    </row>
    <row r="29" spans="1:3" s="445" customFormat="1" ht="12" customHeight="1">
      <c r="A29" s="439" t="s">
        <v>260</v>
      </c>
      <c r="B29" s="441" t="s">
        <v>395</v>
      </c>
      <c r="C29" s="306"/>
    </row>
    <row r="30" spans="1:3" s="445" customFormat="1" ht="12" customHeight="1" thickBot="1">
      <c r="A30" s="438" t="s">
        <v>261</v>
      </c>
      <c r="B30" s="137" t="s">
        <v>513</v>
      </c>
      <c r="C30" s="80"/>
    </row>
    <row r="31" spans="1:3" s="445" customFormat="1" ht="12" customHeight="1" thickBot="1">
      <c r="A31" s="196" t="s">
        <v>21</v>
      </c>
      <c r="B31" s="120" t="s">
        <v>396</v>
      </c>
      <c r="C31" s="308">
        <f>+C32+C33+C34</f>
        <v>0</v>
      </c>
    </row>
    <row r="32" spans="1:3" s="445" customFormat="1" ht="12" customHeight="1">
      <c r="A32" s="439" t="s">
        <v>89</v>
      </c>
      <c r="B32" s="440" t="s">
        <v>281</v>
      </c>
      <c r="C32" s="73"/>
    </row>
    <row r="33" spans="1:3" s="445" customFormat="1" ht="12" customHeight="1">
      <c r="A33" s="439" t="s">
        <v>90</v>
      </c>
      <c r="B33" s="441" t="s">
        <v>282</v>
      </c>
      <c r="C33" s="309"/>
    </row>
    <row r="34" spans="1:3" s="445" customFormat="1" ht="12" customHeight="1" thickBot="1">
      <c r="A34" s="438" t="s">
        <v>91</v>
      </c>
      <c r="B34" s="137" t="s">
        <v>283</v>
      </c>
      <c r="C34" s="80"/>
    </row>
    <row r="35" spans="1:3" s="359" customFormat="1" ht="12" customHeight="1" thickBot="1">
      <c r="A35" s="196" t="s">
        <v>22</v>
      </c>
      <c r="B35" s="120" t="s">
        <v>366</v>
      </c>
      <c r="C35" s="334"/>
    </row>
    <row r="36" spans="1:3" s="359" customFormat="1" ht="12" customHeight="1" thickBot="1">
      <c r="A36" s="196" t="s">
        <v>23</v>
      </c>
      <c r="B36" s="120" t="s">
        <v>397</v>
      </c>
      <c r="C36" s="351"/>
    </row>
    <row r="37" spans="1:3" s="359" customFormat="1" ht="12" customHeight="1" thickBot="1">
      <c r="A37" s="188" t="s">
        <v>24</v>
      </c>
      <c r="B37" s="120" t="s">
        <v>398</v>
      </c>
      <c r="C37" s="352">
        <f>+C8+C20+C25+C26+C31+C35+C36</f>
        <v>0</v>
      </c>
    </row>
    <row r="38" spans="1:3" s="359" customFormat="1" ht="12" customHeight="1" thickBot="1">
      <c r="A38" s="225" t="s">
        <v>25</v>
      </c>
      <c r="B38" s="120" t="s">
        <v>399</v>
      </c>
      <c r="C38" s="352">
        <f>+C39+C40+C41</f>
        <v>0</v>
      </c>
    </row>
    <row r="39" spans="1:3" s="359" customFormat="1" ht="12" customHeight="1">
      <c r="A39" s="439" t="s">
        <v>400</v>
      </c>
      <c r="B39" s="440" t="s">
        <v>226</v>
      </c>
      <c r="C39" s="73"/>
    </row>
    <row r="40" spans="1:3" s="359" customFormat="1" ht="12" customHeight="1">
      <c r="A40" s="439" t="s">
        <v>401</v>
      </c>
      <c r="B40" s="441" t="s">
        <v>2</v>
      </c>
      <c r="C40" s="309"/>
    </row>
    <row r="41" spans="1:3" s="445" customFormat="1" ht="12" customHeight="1" thickBot="1">
      <c r="A41" s="438" t="s">
        <v>402</v>
      </c>
      <c r="B41" s="137" t="s">
        <v>403</v>
      </c>
      <c r="C41" s="80"/>
    </row>
    <row r="42" spans="1:3" s="445" customFormat="1" ht="15" customHeight="1" thickBot="1">
      <c r="A42" s="225" t="s">
        <v>26</v>
      </c>
      <c r="B42" s="226" t="s">
        <v>404</v>
      </c>
      <c r="C42" s="355">
        <f>+C37+C38</f>
        <v>0</v>
      </c>
    </row>
    <row r="43" spans="1:3" s="445" customFormat="1" ht="15" customHeight="1">
      <c r="A43" s="227"/>
      <c r="B43" s="228"/>
      <c r="C43" s="353"/>
    </row>
    <row r="44" spans="1:3" ht="13.5" thickBot="1">
      <c r="A44" s="229"/>
      <c r="B44" s="230"/>
      <c r="C44" s="354"/>
    </row>
    <row r="45" spans="1:3" s="444" customFormat="1" ht="16.5" customHeight="1" thickBot="1">
      <c r="A45" s="231"/>
      <c r="B45" s="232" t="s">
        <v>55</v>
      </c>
      <c r="C45" s="355"/>
    </row>
    <row r="46" spans="1:3" s="446" customFormat="1" ht="12" customHeight="1" thickBot="1">
      <c r="A46" s="196" t="s">
        <v>17</v>
      </c>
      <c r="B46" s="120" t="s">
        <v>405</v>
      </c>
      <c r="C46" s="308">
        <f>SUM(C47:C51)</f>
        <v>0</v>
      </c>
    </row>
    <row r="47" spans="1:3" ht="12" customHeight="1">
      <c r="A47" s="438" t="s">
        <v>96</v>
      </c>
      <c r="B47" s="9" t="s">
        <v>47</v>
      </c>
      <c r="C47" s="73"/>
    </row>
    <row r="48" spans="1:3" ht="12" customHeight="1">
      <c r="A48" s="438" t="s">
        <v>97</v>
      </c>
      <c r="B48" s="8" t="s">
        <v>174</v>
      </c>
      <c r="C48" s="76"/>
    </row>
    <row r="49" spans="1:3" ht="12" customHeight="1">
      <c r="A49" s="438" t="s">
        <v>98</v>
      </c>
      <c r="B49" s="8" t="s">
        <v>131</v>
      </c>
      <c r="C49" s="76"/>
    </row>
    <row r="50" spans="1:3" ht="12" customHeight="1">
      <c r="A50" s="438" t="s">
        <v>99</v>
      </c>
      <c r="B50" s="8" t="s">
        <v>175</v>
      </c>
      <c r="C50" s="76"/>
    </row>
    <row r="51" spans="1:3" ht="12" customHeight="1" thickBot="1">
      <c r="A51" s="438" t="s">
        <v>139</v>
      </c>
      <c r="B51" s="8" t="s">
        <v>176</v>
      </c>
      <c r="C51" s="76"/>
    </row>
    <row r="52" spans="1:3" ht="12" customHeight="1" thickBot="1">
      <c r="A52" s="196" t="s">
        <v>18</v>
      </c>
      <c r="B52" s="120" t="s">
        <v>406</v>
      </c>
      <c r="C52" s="308">
        <f>SUM(C53:C55)</f>
        <v>0</v>
      </c>
    </row>
    <row r="53" spans="1:3" s="446" customFormat="1" ht="12" customHeight="1">
      <c r="A53" s="438" t="s">
        <v>102</v>
      </c>
      <c r="B53" s="9" t="s">
        <v>220</v>
      </c>
      <c r="C53" s="73"/>
    </row>
    <row r="54" spans="1:3" ht="12" customHeight="1">
      <c r="A54" s="438" t="s">
        <v>103</v>
      </c>
      <c r="B54" s="8" t="s">
        <v>178</v>
      </c>
      <c r="C54" s="76"/>
    </row>
    <row r="55" spans="1:3" ht="12" customHeight="1">
      <c r="A55" s="438" t="s">
        <v>104</v>
      </c>
      <c r="B55" s="8" t="s">
        <v>56</v>
      </c>
      <c r="C55" s="76"/>
    </row>
    <row r="56" spans="1:3" ht="12" customHeight="1" thickBot="1">
      <c r="A56" s="438" t="s">
        <v>105</v>
      </c>
      <c r="B56" s="8" t="s">
        <v>514</v>
      </c>
      <c r="C56" s="76"/>
    </row>
    <row r="57" spans="1:3" ht="15" customHeight="1" thickBot="1">
      <c r="A57" s="196" t="s">
        <v>19</v>
      </c>
      <c r="B57" s="120" t="s">
        <v>13</v>
      </c>
      <c r="C57" s="334"/>
    </row>
    <row r="58" spans="1:3" ht="13.5" thickBot="1">
      <c r="A58" s="196" t="s">
        <v>20</v>
      </c>
      <c r="B58" s="233" t="s">
        <v>519</v>
      </c>
      <c r="C58" s="356">
        <f>+C46+C52+C57</f>
        <v>0</v>
      </c>
    </row>
    <row r="59" ht="15" customHeight="1" thickBot="1">
      <c r="C59" s="617">
        <f>C42-C58</f>
        <v>0</v>
      </c>
    </row>
    <row r="60" spans="1:3" ht="14.25" customHeight="1" thickBot="1">
      <c r="A60" s="236" t="s">
        <v>509</v>
      </c>
      <c r="B60" s="237"/>
      <c r="C60" s="117"/>
    </row>
    <row r="61" spans="1:3" ht="13.5" thickBot="1">
      <c r="A61" s="236" t="s">
        <v>196</v>
      </c>
      <c r="B61" s="237"/>
      <c r="C61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2">
      <selection activeCell="C46" sqref="C46:C48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CONCATENATE("9.3. melléklet ",ALAPADATOK!A7," ",ALAPADATOK!B7," ",ALAPADATOK!C7," ",ALAPADATOK!D7," ",ALAPADATOK!E7," ",ALAPADATOK!F7," ",ALAPADATOK!G7," ",ALAPADATOK!H7)</f>
        <v>9.3. melléklet a 1 / 2020 ( II.12. ) önkormányzati rendelethez</v>
      </c>
    </row>
    <row r="2" spans="1:3" s="442" customFormat="1" ht="36">
      <c r="A2" s="394" t="s">
        <v>194</v>
      </c>
      <c r="B2" s="639" t="str">
        <f>CONCATENATE(ALAPADATOK!B13)</f>
        <v>Balatonszárszói József Attila Művelődési Ház</v>
      </c>
      <c r="C2" s="357" t="s">
        <v>58</v>
      </c>
    </row>
    <row r="3" spans="1:3" s="442" customFormat="1" ht="24.75" thickBot="1">
      <c r="A3" s="436" t="s">
        <v>193</v>
      </c>
      <c r="B3" s="581" t="s">
        <v>388</v>
      </c>
      <c r="C3" s="358" t="s">
        <v>52</v>
      </c>
    </row>
    <row r="4" spans="1:3" s="443" customFormat="1" ht="15.75" customHeight="1" thickBot="1">
      <c r="A4" s="217"/>
      <c r="B4" s="217"/>
      <c r="C4" s="218" t="str">
        <f>'KV_9.2.3.sz.mell'!C4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1000000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>
        <v>1000000</v>
      </c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515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394</v>
      </c>
      <c r="C26" s="308">
        <f>+C27+C28</f>
        <v>0</v>
      </c>
    </row>
    <row r="27" spans="1:3" s="445" customFormat="1" ht="12" customHeight="1">
      <c r="A27" s="439" t="s">
        <v>258</v>
      </c>
      <c r="B27" s="440" t="s">
        <v>392</v>
      </c>
      <c r="C27" s="73"/>
    </row>
    <row r="28" spans="1:3" s="445" customFormat="1" ht="12" customHeight="1">
      <c r="A28" s="439" t="s">
        <v>259</v>
      </c>
      <c r="B28" s="441" t="s">
        <v>395</v>
      </c>
      <c r="C28" s="309"/>
    </row>
    <row r="29" spans="1:3" s="445" customFormat="1" ht="12" customHeight="1" thickBot="1">
      <c r="A29" s="438" t="s">
        <v>260</v>
      </c>
      <c r="B29" s="137" t="s">
        <v>516</v>
      </c>
      <c r="C29" s="80"/>
    </row>
    <row r="30" spans="1:3" s="445" customFormat="1" ht="12" customHeight="1" thickBot="1">
      <c r="A30" s="196" t="s">
        <v>21</v>
      </c>
      <c r="B30" s="120" t="s">
        <v>396</v>
      </c>
      <c r="C30" s="308">
        <f>+C31+C32+C33</f>
        <v>0</v>
      </c>
    </row>
    <row r="31" spans="1:3" s="445" customFormat="1" ht="12" customHeight="1">
      <c r="A31" s="439" t="s">
        <v>89</v>
      </c>
      <c r="B31" s="440" t="s">
        <v>281</v>
      </c>
      <c r="C31" s="73"/>
    </row>
    <row r="32" spans="1:3" s="445" customFormat="1" ht="12" customHeight="1">
      <c r="A32" s="439" t="s">
        <v>90</v>
      </c>
      <c r="B32" s="441" t="s">
        <v>282</v>
      </c>
      <c r="C32" s="309"/>
    </row>
    <row r="33" spans="1:3" s="445" customFormat="1" ht="12" customHeight="1" thickBot="1">
      <c r="A33" s="438" t="s">
        <v>91</v>
      </c>
      <c r="B33" s="137" t="s">
        <v>283</v>
      </c>
      <c r="C33" s="80"/>
    </row>
    <row r="34" spans="1:3" s="359" customFormat="1" ht="12" customHeight="1" thickBot="1">
      <c r="A34" s="196" t="s">
        <v>22</v>
      </c>
      <c r="B34" s="120" t="s">
        <v>366</v>
      </c>
      <c r="C34" s="334"/>
    </row>
    <row r="35" spans="1:3" s="359" customFormat="1" ht="12" customHeight="1" thickBot="1">
      <c r="A35" s="196" t="s">
        <v>23</v>
      </c>
      <c r="B35" s="120" t="s">
        <v>397</v>
      </c>
      <c r="C35" s="351"/>
    </row>
    <row r="36" spans="1:3" s="359" customFormat="1" ht="12" customHeight="1" thickBot="1">
      <c r="A36" s="188" t="s">
        <v>24</v>
      </c>
      <c r="B36" s="120" t="s">
        <v>517</v>
      </c>
      <c r="C36" s="352">
        <f>+C8+C20+C25+C26+C30+C34+C35</f>
        <v>1000000</v>
      </c>
    </row>
    <row r="37" spans="1:3" s="359" customFormat="1" ht="12" customHeight="1" thickBot="1">
      <c r="A37" s="225" t="s">
        <v>25</v>
      </c>
      <c r="B37" s="120" t="s">
        <v>399</v>
      </c>
      <c r="C37" s="352">
        <f>+C38+C39+C40</f>
        <v>33145950</v>
      </c>
    </row>
    <row r="38" spans="1:3" s="359" customFormat="1" ht="12" customHeight="1">
      <c r="A38" s="439" t="s">
        <v>400</v>
      </c>
      <c r="B38" s="440" t="s">
        <v>226</v>
      </c>
      <c r="C38" s="73">
        <v>543010</v>
      </c>
    </row>
    <row r="39" spans="1:3" s="359" customFormat="1" ht="12" customHeight="1">
      <c r="A39" s="439" t="s">
        <v>401</v>
      </c>
      <c r="B39" s="441" t="s">
        <v>2</v>
      </c>
      <c r="C39" s="309"/>
    </row>
    <row r="40" spans="1:3" s="445" customFormat="1" ht="12" customHeight="1" thickBot="1">
      <c r="A40" s="438" t="s">
        <v>402</v>
      </c>
      <c r="B40" s="137" t="s">
        <v>403</v>
      </c>
      <c r="C40" s="80">
        <v>32602940</v>
      </c>
    </row>
    <row r="41" spans="1:3" s="445" customFormat="1" ht="15" customHeight="1" thickBot="1">
      <c r="A41" s="225" t="s">
        <v>26</v>
      </c>
      <c r="B41" s="226" t="s">
        <v>404</v>
      </c>
      <c r="C41" s="355">
        <f>+C36+C37</f>
        <v>34145950</v>
      </c>
    </row>
    <row r="42" spans="1:3" s="445" customFormat="1" ht="15" customHeight="1">
      <c r="A42" s="227"/>
      <c r="B42" s="228"/>
      <c r="C42" s="353"/>
    </row>
    <row r="43" spans="1:3" ht="13.5" thickBot="1">
      <c r="A43" s="229"/>
      <c r="B43" s="230"/>
      <c r="C43" s="354"/>
    </row>
    <row r="44" spans="1:3" s="444" customFormat="1" ht="16.5" customHeight="1" thickBot="1">
      <c r="A44" s="231"/>
      <c r="B44" s="232" t="s">
        <v>55</v>
      </c>
      <c r="C44" s="355"/>
    </row>
    <row r="45" spans="1:3" s="446" customFormat="1" ht="12" customHeight="1" thickBot="1">
      <c r="A45" s="196" t="s">
        <v>17</v>
      </c>
      <c r="B45" s="120" t="s">
        <v>405</v>
      </c>
      <c r="C45" s="308">
        <f>SUM(C46:C50)</f>
        <v>34145950</v>
      </c>
    </row>
    <row r="46" spans="1:3" ht="12" customHeight="1">
      <c r="A46" s="438" t="s">
        <v>96</v>
      </c>
      <c r="B46" s="9" t="s">
        <v>47</v>
      </c>
      <c r="C46" s="73">
        <v>13194000</v>
      </c>
    </row>
    <row r="47" spans="1:3" ht="12" customHeight="1">
      <c r="A47" s="438" t="s">
        <v>97</v>
      </c>
      <c r="B47" s="8" t="s">
        <v>174</v>
      </c>
      <c r="C47" s="76">
        <v>2308950</v>
      </c>
    </row>
    <row r="48" spans="1:3" ht="12" customHeight="1">
      <c r="A48" s="438" t="s">
        <v>98</v>
      </c>
      <c r="B48" s="8" t="s">
        <v>131</v>
      </c>
      <c r="C48" s="76">
        <v>18643000</v>
      </c>
    </row>
    <row r="49" spans="1:3" ht="12" customHeight="1">
      <c r="A49" s="438" t="s">
        <v>99</v>
      </c>
      <c r="B49" s="8" t="s">
        <v>175</v>
      </c>
      <c r="C49" s="76"/>
    </row>
    <row r="50" spans="1:3" ht="12" customHeight="1" thickBot="1">
      <c r="A50" s="438" t="s">
        <v>139</v>
      </c>
      <c r="B50" s="8" t="s">
        <v>176</v>
      </c>
      <c r="C50" s="76"/>
    </row>
    <row r="51" spans="1:3" ht="12" customHeight="1" thickBot="1">
      <c r="A51" s="196" t="s">
        <v>18</v>
      </c>
      <c r="B51" s="120" t="s">
        <v>406</v>
      </c>
      <c r="C51" s="308">
        <f>SUM(C52:C54)</f>
        <v>0</v>
      </c>
    </row>
    <row r="52" spans="1:3" s="446" customFormat="1" ht="12" customHeight="1">
      <c r="A52" s="438" t="s">
        <v>102</v>
      </c>
      <c r="B52" s="9" t="s">
        <v>220</v>
      </c>
      <c r="C52" s="73"/>
    </row>
    <row r="53" spans="1:3" ht="12" customHeight="1">
      <c r="A53" s="438" t="s">
        <v>103</v>
      </c>
      <c r="B53" s="8" t="s">
        <v>178</v>
      </c>
      <c r="C53" s="76"/>
    </row>
    <row r="54" spans="1:3" ht="12" customHeight="1">
      <c r="A54" s="438" t="s">
        <v>104</v>
      </c>
      <c r="B54" s="8" t="s">
        <v>56</v>
      </c>
      <c r="C54" s="76"/>
    </row>
    <row r="55" spans="1:3" ht="12" customHeight="1" thickBot="1">
      <c r="A55" s="438" t="s">
        <v>105</v>
      </c>
      <c r="B55" s="8" t="s">
        <v>514</v>
      </c>
      <c r="C55" s="76"/>
    </row>
    <row r="56" spans="1:3" ht="15" customHeight="1" thickBot="1">
      <c r="A56" s="196" t="s">
        <v>19</v>
      </c>
      <c r="B56" s="120" t="s">
        <v>13</v>
      </c>
      <c r="C56" s="334"/>
    </row>
    <row r="57" spans="1:3" ht="13.5" thickBot="1">
      <c r="A57" s="196" t="s">
        <v>20</v>
      </c>
      <c r="B57" s="233" t="s">
        <v>519</v>
      </c>
      <c r="C57" s="356">
        <f>+C45+C51+C56</f>
        <v>34145950</v>
      </c>
    </row>
    <row r="58" ht="15" customHeight="1" thickBot="1">
      <c r="C58" s="617">
        <f>C41-C57</f>
        <v>0</v>
      </c>
    </row>
    <row r="59" spans="1:3" ht="14.25" customHeight="1" thickBot="1">
      <c r="A59" s="236" t="s">
        <v>509</v>
      </c>
      <c r="B59" s="237"/>
      <c r="C59" s="117">
        <v>1</v>
      </c>
    </row>
    <row r="60" spans="1:3" ht="13.5" thickBot="1">
      <c r="A60" s="236" t="s">
        <v>196</v>
      </c>
      <c r="B60" s="237"/>
      <c r="C60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25">
      <selection activeCell="G42" sqref="G42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CONCATENATE("9.3.1. melléklet ",ALAPADATOK!A7," ",ALAPADATOK!B7," ",ALAPADATOK!C7," ",ALAPADATOK!D7," ",ALAPADATOK!E7," ",ALAPADATOK!F7," ",ALAPADATOK!G7," ",ALAPADATOK!H7)</f>
        <v>9.3.1. melléklet a 1 / 2020 ( II.12. ) önkormányzati rendelethez</v>
      </c>
    </row>
    <row r="2" spans="1:3" s="442" customFormat="1" ht="36">
      <c r="A2" s="394" t="s">
        <v>194</v>
      </c>
      <c r="B2" s="580" t="str">
        <f>CONCATENATE('KV_9.3.sz.mell'!B2)</f>
        <v>Balatonszárszói József Attila Művelődési Ház</v>
      </c>
      <c r="C2" s="357" t="s">
        <v>58</v>
      </c>
    </row>
    <row r="3" spans="1:3" s="442" customFormat="1" ht="24.75" thickBot="1">
      <c r="A3" s="436" t="s">
        <v>193</v>
      </c>
      <c r="B3" s="581" t="s">
        <v>407</v>
      </c>
      <c r="C3" s="358" t="s">
        <v>57</v>
      </c>
    </row>
    <row r="4" spans="1:3" s="443" customFormat="1" ht="15.75" customHeight="1" thickBot="1">
      <c r="A4" s="217"/>
      <c r="B4" s="217"/>
      <c r="C4" s="218" t="str">
        <f>'KV_9.3.sz.mell'!C4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515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394</v>
      </c>
      <c r="C26" s="308">
        <f>+C27+C28</f>
        <v>0</v>
      </c>
    </row>
    <row r="27" spans="1:3" s="445" customFormat="1" ht="12" customHeight="1">
      <c r="A27" s="439" t="s">
        <v>258</v>
      </c>
      <c r="B27" s="440" t="s">
        <v>392</v>
      </c>
      <c r="C27" s="73"/>
    </row>
    <row r="28" spans="1:3" s="445" customFormat="1" ht="12" customHeight="1">
      <c r="A28" s="439" t="s">
        <v>259</v>
      </c>
      <c r="B28" s="441" t="s">
        <v>395</v>
      </c>
      <c r="C28" s="309"/>
    </row>
    <row r="29" spans="1:3" s="445" customFormat="1" ht="12" customHeight="1" thickBot="1">
      <c r="A29" s="438" t="s">
        <v>260</v>
      </c>
      <c r="B29" s="137" t="s">
        <v>516</v>
      </c>
      <c r="C29" s="80"/>
    </row>
    <row r="30" spans="1:3" s="445" customFormat="1" ht="12" customHeight="1" thickBot="1">
      <c r="A30" s="196" t="s">
        <v>21</v>
      </c>
      <c r="B30" s="120" t="s">
        <v>396</v>
      </c>
      <c r="C30" s="308">
        <f>+C31+C32+C33</f>
        <v>0</v>
      </c>
    </row>
    <row r="31" spans="1:3" s="445" customFormat="1" ht="12" customHeight="1">
      <c r="A31" s="439" t="s">
        <v>89</v>
      </c>
      <c r="B31" s="440" t="s">
        <v>281</v>
      </c>
      <c r="C31" s="73"/>
    </row>
    <row r="32" spans="1:3" s="445" customFormat="1" ht="12" customHeight="1">
      <c r="A32" s="439" t="s">
        <v>90</v>
      </c>
      <c r="B32" s="441" t="s">
        <v>282</v>
      </c>
      <c r="C32" s="309"/>
    </row>
    <row r="33" spans="1:3" s="445" customFormat="1" ht="12" customHeight="1" thickBot="1">
      <c r="A33" s="438" t="s">
        <v>91</v>
      </c>
      <c r="B33" s="137" t="s">
        <v>283</v>
      </c>
      <c r="C33" s="80"/>
    </row>
    <row r="34" spans="1:3" s="359" customFormat="1" ht="12" customHeight="1" thickBot="1">
      <c r="A34" s="196" t="s">
        <v>22</v>
      </c>
      <c r="B34" s="120" t="s">
        <v>366</v>
      </c>
      <c r="C34" s="334"/>
    </row>
    <row r="35" spans="1:3" s="359" customFormat="1" ht="12" customHeight="1" thickBot="1">
      <c r="A35" s="196" t="s">
        <v>23</v>
      </c>
      <c r="B35" s="120" t="s">
        <v>397</v>
      </c>
      <c r="C35" s="351"/>
    </row>
    <row r="36" spans="1:3" s="359" customFormat="1" ht="12" customHeight="1" thickBot="1">
      <c r="A36" s="188" t="s">
        <v>24</v>
      </c>
      <c r="B36" s="120" t="s">
        <v>517</v>
      </c>
      <c r="C36" s="352">
        <f>+C8+C20+C25+C26+C30+C34+C35</f>
        <v>0</v>
      </c>
    </row>
    <row r="37" spans="1:3" s="359" customFormat="1" ht="12" customHeight="1" thickBot="1">
      <c r="A37" s="225" t="s">
        <v>25</v>
      </c>
      <c r="B37" s="120" t="s">
        <v>399</v>
      </c>
      <c r="C37" s="352">
        <f>+C38+C39+C40</f>
        <v>33145950</v>
      </c>
    </row>
    <row r="38" spans="1:3" s="359" customFormat="1" ht="12" customHeight="1">
      <c r="A38" s="439" t="s">
        <v>400</v>
      </c>
      <c r="B38" s="440" t="s">
        <v>226</v>
      </c>
      <c r="C38" s="73">
        <v>543010</v>
      </c>
    </row>
    <row r="39" spans="1:3" s="359" customFormat="1" ht="12" customHeight="1">
      <c r="A39" s="439" t="s">
        <v>401</v>
      </c>
      <c r="B39" s="441" t="s">
        <v>2</v>
      </c>
      <c r="C39" s="309"/>
    </row>
    <row r="40" spans="1:3" s="445" customFormat="1" ht="12" customHeight="1" thickBot="1">
      <c r="A40" s="438" t="s">
        <v>402</v>
      </c>
      <c r="B40" s="137" t="s">
        <v>403</v>
      </c>
      <c r="C40" s="80">
        <v>32602940</v>
      </c>
    </row>
    <row r="41" spans="1:3" s="445" customFormat="1" ht="15" customHeight="1" thickBot="1">
      <c r="A41" s="225" t="s">
        <v>26</v>
      </c>
      <c r="B41" s="226" t="s">
        <v>404</v>
      </c>
      <c r="C41" s="355">
        <f>+C36+C37</f>
        <v>33145950</v>
      </c>
    </row>
    <row r="42" spans="1:3" s="445" customFormat="1" ht="15" customHeight="1">
      <c r="A42" s="227"/>
      <c r="B42" s="228"/>
      <c r="C42" s="353"/>
    </row>
    <row r="43" spans="1:3" ht="13.5" thickBot="1">
      <c r="A43" s="229"/>
      <c r="B43" s="230"/>
      <c r="C43" s="354"/>
    </row>
    <row r="44" spans="1:3" s="444" customFormat="1" ht="16.5" customHeight="1" thickBot="1">
      <c r="A44" s="231"/>
      <c r="B44" s="232" t="s">
        <v>55</v>
      </c>
      <c r="C44" s="355"/>
    </row>
    <row r="45" spans="1:3" s="446" customFormat="1" ht="12" customHeight="1" thickBot="1">
      <c r="A45" s="196" t="s">
        <v>17</v>
      </c>
      <c r="B45" s="120" t="s">
        <v>405</v>
      </c>
      <c r="C45" s="308">
        <f>SUM(C46:C50)</f>
        <v>33145950</v>
      </c>
    </row>
    <row r="46" spans="1:3" ht="12" customHeight="1">
      <c r="A46" s="438" t="s">
        <v>96</v>
      </c>
      <c r="B46" s="9" t="s">
        <v>47</v>
      </c>
      <c r="C46" s="73">
        <v>13194000</v>
      </c>
    </row>
    <row r="47" spans="1:3" ht="12" customHeight="1">
      <c r="A47" s="438" t="s">
        <v>97</v>
      </c>
      <c r="B47" s="8" t="s">
        <v>174</v>
      </c>
      <c r="C47" s="76">
        <v>2308950</v>
      </c>
    </row>
    <row r="48" spans="1:3" ht="12" customHeight="1">
      <c r="A48" s="438" t="s">
        <v>98</v>
      </c>
      <c r="B48" s="8" t="s">
        <v>131</v>
      </c>
      <c r="C48" s="76">
        <v>17643000</v>
      </c>
    </row>
    <row r="49" spans="1:3" ht="12" customHeight="1">
      <c r="A49" s="438" t="s">
        <v>99</v>
      </c>
      <c r="B49" s="8" t="s">
        <v>175</v>
      </c>
      <c r="C49" s="76"/>
    </row>
    <row r="50" spans="1:3" ht="12" customHeight="1" thickBot="1">
      <c r="A50" s="438" t="s">
        <v>139</v>
      </c>
      <c r="B50" s="8" t="s">
        <v>176</v>
      </c>
      <c r="C50" s="76"/>
    </row>
    <row r="51" spans="1:3" ht="12" customHeight="1" thickBot="1">
      <c r="A51" s="196" t="s">
        <v>18</v>
      </c>
      <c r="B51" s="120" t="s">
        <v>406</v>
      </c>
      <c r="C51" s="308">
        <f>SUM(C52:C54)</f>
        <v>0</v>
      </c>
    </row>
    <row r="52" spans="1:3" s="446" customFormat="1" ht="12" customHeight="1">
      <c r="A52" s="438" t="s">
        <v>102</v>
      </c>
      <c r="B52" s="9" t="s">
        <v>220</v>
      </c>
      <c r="C52" s="73"/>
    </row>
    <row r="53" spans="1:3" ht="12" customHeight="1">
      <c r="A53" s="438" t="s">
        <v>103</v>
      </c>
      <c r="B53" s="8" t="s">
        <v>178</v>
      </c>
      <c r="C53" s="76"/>
    </row>
    <row r="54" spans="1:3" ht="12" customHeight="1">
      <c r="A54" s="438" t="s">
        <v>104</v>
      </c>
      <c r="B54" s="8" t="s">
        <v>56</v>
      </c>
      <c r="C54" s="76"/>
    </row>
    <row r="55" spans="1:3" ht="12" customHeight="1" thickBot="1">
      <c r="A55" s="438" t="s">
        <v>105</v>
      </c>
      <c r="B55" s="8" t="s">
        <v>514</v>
      </c>
      <c r="C55" s="76"/>
    </row>
    <row r="56" spans="1:3" ht="15" customHeight="1" thickBot="1">
      <c r="A56" s="196" t="s">
        <v>19</v>
      </c>
      <c r="B56" s="120" t="s">
        <v>13</v>
      </c>
      <c r="C56" s="334"/>
    </row>
    <row r="57" spans="1:3" ht="13.5" thickBot="1">
      <c r="A57" s="196" t="s">
        <v>20</v>
      </c>
      <c r="B57" s="233" t="s">
        <v>519</v>
      </c>
      <c r="C57" s="356">
        <f>+C45+C51+C56</f>
        <v>33145950</v>
      </c>
    </row>
    <row r="58" ht="15" customHeight="1" thickBot="1">
      <c r="C58" s="617">
        <f>C41-C57</f>
        <v>0</v>
      </c>
    </row>
    <row r="59" spans="1:3" ht="14.25" customHeight="1" thickBot="1">
      <c r="A59" s="236" t="s">
        <v>509</v>
      </c>
      <c r="B59" s="237"/>
      <c r="C59" s="117"/>
    </row>
    <row r="60" spans="1:3" ht="13.5" thickBot="1">
      <c r="A60" s="236" t="s">
        <v>196</v>
      </c>
      <c r="B60" s="237"/>
      <c r="C60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9">
      <selection activeCell="E51" sqref="E51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214"/>
      <c r="B1" s="216"/>
      <c r="C1" s="582" t="str">
        <f>CONCATENATE("9.3.2. melléklet ",ALAPADATOK!A7," ",ALAPADATOK!B7," ",ALAPADATOK!C7," ",ALAPADATOK!D7," ",ALAPADATOK!E7," ",ALAPADATOK!F7," ",ALAPADATOK!G7," ",ALAPADATOK!H7)</f>
        <v>9.3.2. melléklet a 1 / 2020 ( II.12. ) önkormányzati rendelethez</v>
      </c>
    </row>
    <row r="2" spans="1:3" s="442" customFormat="1" ht="36">
      <c r="A2" s="394" t="s">
        <v>194</v>
      </c>
      <c r="B2" s="580" t="str">
        <f>CONCATENATE('KV_9.3.1.sz.mell'!B2)</f>
        <v>Balatonszárszói József Attila Művelődési Ház</v>
      </c>
      <c r="C2" s="357" t="s">
        <v>58</v>
      </c>
    </row>
    <row r="3" spans="1:3" s="442" customFormat="1" ht="24.75" thickBot="1">
      <c r="A3" s="436" t="s">
        <v>193</v>
      </c>
      <c r="B3" s="581" t="s">
        <v>408</v>
      </c>
      <c r="C3" s="358" t="s">
        <v>58</v>
      </c>
    </row>
    <row r="4" spans="1:3" s="443" customFormat="1" ht="15.75" customHeight="1" thickBot="1">
      <c r="A4" s="217"/>
      <c r="B4" s="217"/>
      <c r="C4" s="218" t="str">
        <f>'KV_9.3.1.sz.mell'!C4</f>
        <v>Forintban!</v>
      </c>
    </row>
    <row r="5" spans="1:3" ht="13.5" thickBot="1">
      <c r="A5" s="395" t="s">
        <v>195</v>
      </c>
      <c r="B5" s="219" t="s">
        <v>553</v>
      </c>
      <c r="C5" s="220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1000000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>
        <v>1000000</v>
      </c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515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394</v>
      </c>
      <c r="C26" s="308">
        <f>+C27+C28</f>
        <v>0</v>
      </c>
    </row>
    <row r="27" spans="1:3" s="445" customFormat="1" ht="12" customHeight="1">
      <c r="A27" s="439" t="s">
        <v>258</v>
      </c>
      <c r="B27" s="440" t="s">
        <v>392</v>
      </c>
      <c r="C27" s="73"/>
    </row>
    <row r="28" spans="1:3" s="445" customFormat="1" ht="12" customHeight="1">
      <c r="A28" s="439" t="s">
        <v>259</v>
      </c>
      <c r="B28" s="441" t="s">
        <v>395</v>
      </c>
      <c r="C28" s="309"/>
    </row>
    <row r="29" spans="1:3" s="445" customFormat="1" ht="12" customHeight="1" thickBot="1">
      <c r="A29" s="438" t="s">
        <v>260</v>
      </c>
      <c r="B29" s="137" t="s">
        <v>516</v>
      </c>
      <c r="C29" s="80"/>
    </row>
    <row r="30" spans="1:3" s="445" customFormat="1" ht="12" customHeight="1" thickBot="1">
      <c r="A30" s="196" t="s">
        <v>21</v>
      </c>
      <c r="B30" s="120" t="s">
        <v>396</v>
      </c>
      <c r="C30" s="308">
        <f>+C31+C32+C33</f>
        <v>0</v>
      </c>
    </row>
    <row r="31" spans="1:3" s="445" customFormat="1" ht="12" customHeight="1">
      <c r="A31" s="439" t="s">
        <v>89</v>
      </c>
      <c r="B31" s="440" t="s">
        <v>281</v>
      </c>
      <c r="C31" s="73"/>
    </row>
    <row r="32" spans="1:3" s="445" customFormat="1" ht="12" customHeight="1">
      <c r="A32" s="439" t="s">
        <v>90</v>
      </c>
      <c r="B32" s="441" t="s">
        <v>282</v>
      </c>
      <c r="C32" s="309"/>
    </row>
    <row r="33" spans="1:3" s="445" customFormat="1" ht="12" customHeight="1" thickBot="1">
      <c r="A33" s="438" t="s">
        <v>91</v>
      </c>
      <c r="B33" s="137" t="s">
        <v>283</v>
      </c>
      <c r="C33" s="80"/>
    </row>
    <row r="34" spans="1:3" s="359" customFormat="1" ht="12" customHeight="1" thickBot="1">
      <c r="A34" s="196" t="s">
        <v>22</v>
      </c>
      <c r="B34" s="120" t="s">
        <v>366</v>
      </c>
      <c r="C34" s="334"/>
    </row>
    <row r="35" spans="1:3" s="359" customFormat="1" ht="12" customHeight="1" thickBot="1">
      <c r="A35" s="196" t="s">
        <v>23</v>
      </c>
      <c r="B35" s="120" t="s">
        <v>397</v>
      </c>
      <c r="C35" s="351"/>
    </row>
    <row r="36" spans="1:3" s="359" customFormat="1" ht="12" customHeight="1" thickBot="1">
      <c r="A36" s="188" t="s">
        <v>24</v>
      </c>
      <c r="B36" s="120" t="s">
        <v>517</v>
      </c>
      <c r="C36" s="352">
        <f>+C8+C20+C25+C26+C30+C34+C35</f>
        <v>1000000</v>
      </c>
    </row>
    <row r="37" spans="1:3" s="359" customFormat="1" ht="12" customHeight="1" thickBot="1">
      <c r="A37" s="225" t="s">
        <v>25</v>
      </c>
      <c r="B37" s="120" t="s">
        <v>399</v>
      </c>
      <c r="C37" s="352">
        <f>+C38+C39+C40</f>
        <v>0</v>
      </c>
    </row>
    <row r="38" spans="1:3" s="359" customFormat="1" ht="12" customHeight="1">
      <c r="A38" s="439" t="s">
        <v>400</v>
      </c>
      <c r="B38" s="440" t="s">
        <v>226</v>
      </c>
      <c r="C38" s="73"/>
    </row>
    <row r="39" spans="1:3" s="359" customFormat="1" ht="12" customHeight="1">
      <c r="A39" s="439" t="s">
        <v>401</v>
      </c>
      <c r="B39" s="441" t="s">
        <v>2</v>
      </c>
      <c r="C39" s="309"/>
    </row>
    <row r="40" spans="1:3" s="445" customFormat="1" ht="12" customHeight="1" thickBot="1">
      <c r="A40" s="438" t="s">
        <v>402</v>
      </c>
      <c r="B40" s="137" t="s">
        <v>403</v>
      </c>
      <c r="C40" s="80"/>
    </row>
    <row r="41" spans="1:3" s="445" customFormat="1" ht="15" customHeight="1" thickBot="1">
      <c r="A41" s="225" t="s">
        <v>26</v>
      </c>
      <c r="B41" s="226" t="s">
        <v>404</v>
      </c>
      <c r="C41" s="355">
        <f>+C36+C37</f>
        <v>1000000</v>
      </c>
    </row>
    <row r="42" spans="1:3" s="445" customFormat="1" ht="15" customHeight="1">
      <c r="A42" s="227"/>
      <c r="B42" s="228"/>
      <c r="C42" s="353"/>
    </row>
    <row r="43" spans="1:3" ht="13.5" thickBot="1">
      <c r="A43" s="229"/>
      <c r="B43" s="230"/>
      <c r="C43" s="354"/>
    </row>
    <row r="44" spans="1:3" s="444" customFormat="1" ht="16.5" customHeight="1" thickBot="1">
      <c r="A44" s="231"/>
      <c r="B44" s="232" t="s">
        <v>55</v>
      </c>
      <c r="C44" s="355"/>
    </row>
    <row r="45" spans="1:3" s="446" customFormat="1" ht="12" customHeight="1" thickBot="1">
      <c r="A45" s="196" t="s">
        <v>17</v>
      </c>
      <c r="B45" s="120" t="s">
        <v>405</v>
      </c>
      <c r="C45" s="308">
        <f>SUM(C46:C50)</f>
        <v>1000000</v>
      </c>
    </row>
    <row r="46" spans="1:3" ht="12" customHeight="1">
      <c r="A46" s="438" t="s">
        <v>96</v>
      </c>
      <c r="B46" s="9" t="s">
        <v>47</v>
      </c>
      <c r="C46" s="73"/>
    </row>
    <row r="47" spans="1:3" ht="12" customHeight="1">
      <c r="A47" s="438" t="s">
        <v>97</v>
      </c>
      <c r="B47" s="8" t="s">
        <v>174</v>
      </c>
      <c r="C47" s="76"/>
    </row>
    <row r="48" spans="1:3" ht="12" customHeight="1">
      <c r="A48" s="438" t="s">
        <v>98</v>
      </c>
      <c r="B48" s="8" t="s">
        <v>131</v>
      </c>
      <c r="C48" s="76">
        <v>1000000</v>
      </c>
    </row>
    <row r="49" spans="1:3" ht="12" customHeight="1">
      <c r="A49" s="438" t="s">
        <v>99</v>
      </c>
      <c r="B49" s="8" t="s">
        <v>175</v>
      </c>
      <c r="C49" s="76"/>
    </row>
    <row r="50" spans="1:3" ht="12" customHeight="1" thickBot="1">
      <c r="A50" s="438" t="s">
        <v>139</v>
      </c>
      <c r="B50" s="8" t="s">
        <v>176</v>
      </c>
      <c r="C50" s="76"/>
    </row>
    <row r="51" spans="1:3" ht="12" customHeight="1" thickBot="1">
      <c r="A51" s="196" t="s">
        <v>18</v>
      </c>
      <c r="B51" s="120" t="s">
        <v>406</v>
      </c>
      <c r="C51" s="308">
        <f>SUM(C52:C54)</f>
        <v>0</v>
      </c>
    </row>
    <row r="52" spans="1:3" s="446" customFormat="1" ht="12" customHeight="1">
      <c r="A52" s="438" t="s">
        <v>102</v>
      </c>
      <c r="B52" s="9" t="s">
        <v>220</v>
      </c>
      <c r="C52" s="73"/>
    </row>
    <row r="53" spans="1:3" ht="12" customHeight="1">
      <c r="A53" s="438" t="s">
        <v>103</v>
      </c>
      <c r="B53" s="8" t="s">
        <v>178</v>
      </c>
      <c r="C53" s="76"/>
    </row>
    <row r="54" spans="1:3" ht="12" customHeight="1">
      <c r="A54" s="438" t="s">
        <v>104</v>
      </c>
      <c r="B54" s="8" t="s">
        <v>56</v>
      </c>
      <c r="C54" s="76"/>
    </row>
    <row r="55" spans="1:3" ht="12" customHeight="1" thickBot="1">
      <c r="A55" s="438" t="s">
        <v>105</v>
      </c>
      <c r="B55" s="8" t="s">
        <v>514</v>
      </c>
      <c r="C55" s="76"/>
    </row>
    <row r="56" spans="1:3" ht="15" customHeight="1" thickBot="1">
      <c r="A56" s="196" t="s">
        <v>19</v>
      </c>
      <c r="B56" s="120" t="s">
        <v>13</v>
      </c>
      <c r="C56" s="334"/>
    </row>
    <row r="57" spans="1:3" ht="13.5" thickBot="1">
      <c r="A57" s="196" t="s">
        <v>20</v>
      </c>
      <c r="B57" s="233" t="s">
        <v>519</v>
      </c>
      <c r="C57" s="356">
        <f>+C45+C51+C56</f>
        <v>1000000</v>
      </c>
    </row>
    <row r="58" ht="15" customHeight="1" thickBot="1">
      <c r="C58" s="617">
        <f>C41-C57</f>
        <v>0</v>
      </c>
    </row>
    <row r="59" spans="1:3" ht="14.25" customHeight="1" thickBot="1">
      <c r="A59" s="236" t="s">
        <v>509</v>
      </c>
      <c r="B59" s="237"/>
      <c r="C59" s="117"/>
    </row>
    <row r="60" spans="1:3" ht="13.5" thickBot="1">
      <c r="A60" s="236" t="s">
        <v>196</v>
      </c>
      <c r="B60" s="237"/>
      <c r="C60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20" workbookViewId="0" topLeftCell="A1">
      <selection activeCell="C39" sqref="C39"/>
    </sheetView>
  </sheetViews>
  <sheetFormatPr defaultColWidth="9.00390625" defaultRowHeight="12.75"/>
  <cols>
    <col min="1" max="1" width="13.875" style="234" customWidth="1"/>
    <col min="2" max="2" width="79.125" style="235" customWidth="1"/>
    <col min="3" max="3" width="25.00390625" style="235" customWidth="1"/>
    <col min="4" max="16384" width="9.375" style="235" customWidth="1"/>
  </cols>
  <sheetData>
    <row r="1" spans="1:3" s="215" customFormat="1" ht="21" customHeight="1" thickBot="1">
      <c r="A1" s="587"/>
      <c r="B1" s="588"/>
      <c r="C1" s="582" t="str">
        <f>CONCATENATE("9.3.3. melléklet ",ALAPADATOK!A7," ",ALAPADATOK!B7," ",ALAPADATOK!C7," ",ALAPADATOK!D7," ",ALAPADATOK!E7," ",ALAPADATOK!F7," ",ALAPADATOK!G7," ",ALAPADATOK!H7)</f>
        <v>9.3.3. melléklet a 1 / 2020 ( II.12. ) önkormányzati rendelethez</v>
      </c>
    </row>
    <row r="2" spans="1:3" s="442" customFormat="1" ht="36">
      <c r="A2" s="589" t="s">
        <v>194</v>
      </c>
      <c r="B2" s="590" t="str">
        <f>CONCATENATE('KV_9.3.2.sz.mell'!B2)</f>
        <v>Balatonszárszói József Attila Művelődési Ház</v>
      </c>
      <c r="C2" s="610" t="s">
        <v>58</v>
      </c>
    </row>
    <row r="3" spans="1:3" s="442" customFormat="1" ht="24.75" thickBot="1">
      <c r="A3" s="611" t="s">
        <v>193</v>
      </c>
      <c r="B3" s="593" t="s">
        <v>520</v>
      </c>
      <c r="C3" s="612" t="s">
        <v>421</v>
      </c>
    </row>
    <row r="4" spans="1:3" s="443" customFormat="1" ht="15.75" customHeight="1" thickBot="1">
      <c r="A4" s="595"/>
      <c r="B4" s="595"/>
      <c r="C4" s="596" t="str">
        <f>'KV_9.3.2.sz.mell'!C4</f>
        <v>Forintban!</v>
      </c>
    </row>
    <row r="5" spans="1:3" ht="13.5" thickBot="1">
      <c r="A5" s="395" t="s">
        <v>195</v>
      </c>
      <c r="B5" s="219" t="s">
        <v>553</v>
      </c>
      <c r="C5" s="541" t="s">
        <v>53</v>
      </c>
    </row>
    <row r="6" spans="1:3" s="444" customFormat="1" ht="12.75" customHeight="1" thickBot="1">
      <c r="A6" s="188"/>
      <c r="B6" s="189" t="s">
        <v>483</v>
      </c>
      <c r="C6" s="190" t="s">
        <v>484</v>
      </c>
    </row>
    <row r="7" spans="1:3" s="444" customFormat="1" ht="15.75" customHeight="1" thickBot="1">
      <c r="A7" s="221"/>
      <c r="B7" s="222" t="s">
        <v>54</v>
      </c>
      <c r="C7" s="223"/>
    </row>
    <row r="8" spans="1:3" s="359" customFormat="1" ht="12" customHeight="1" thickBot="1">
      <c r="A8" s="188" t="s">
        <v>17</v>
      </c>
      <c r="B8" s="224" t="s">
        <v>510</v>
      </c>
      <c r="C8" s="308">
        <f>SUM(C9:C19)</f>
        <v>0</v>
      </c>
    </row>
    <row r="9" spans="1:3" s="359" customFormat="1" ht="12" customHeight="1">
      <c r="A9" s="437" t="s">
        <v>96</v>
      </c>
      <c r="B9" s="10" t="s">
        <v>267</v>
      </c>
      <c r="C9" s="349"/>
    </row>
    <row r="10" spans="1:3" s="359" customFormat="1" ht="12" customHeight="1">
      <c r="A10" s="438" t="s">
        <v>97</v>
      </c>
      <c r="B10" s="8" t="s">
        <v>268</v>
      </c>
      <c r="C10" s="306"/>
    </row>
    <row r="11" spans="1:3" s="359" customFormat="1" ht="12" customHeight="1">
      <c r="A11" s="438" t="s">
        <v>98</v>
      </c>
      <c r="B11" s="8" t="s">
        <v>269</v>
      </c>
      <c r="C11" s="306"/>
    </row>
    <row r="12" spans="1:3" s="359" customFormat="1" ht="12" customHeight="1">
      <c r="A12" s="438" t="s">
        <v>99</v>
      </c>
      <c r="B12" s="8" t="s">
        <v>270</v>
      </c>
      <c r="C12" s="306"/>
    </row>
    <row r="13" spans="1:3" s="359" customFormat="1" ht="12" customHeight="1">
      <c r="A13" s="438" t="s">
        <v>139</v>
      </c>
      <c r="B13" s="8" t="s">
        <v>271</v>
      </c>
      <c r="C13" s="306"/>
    </row>
    <row r="14" spans="1:3" s="359" customFormat="1" ht="12" customHeight="1">
      <c r="A14" s="438" t="s">
        <v>100</v>
      </c>
      <c r="B14" s="8" t="s">
        <v>389</v>
      </c>
      <c r="C14" s="306"/>
    </row>
    <row r="15" spans="1:3" s="359" customFormat="1" ht="12" customHeight="1">
      <c r="A15" s="438" t="s">
        <v>101</v>
      </c>
      <c r="B15" s="7" t="s">
        <v>390</v>
      </c>
      <c r="C15" s="306"/>
    </row>
    <row r="16" spans="1:3" s="359" customFormat="1" ht="12" customHeight="1">
      <c r="A16" s="438" t="s">
        <v>111</v>
      </c>
      <c r="B16" s="8" t="s">
        <v>274</v>
      </c>
      <c r="C16" s="350"/>
    </row>
    <row r="17" spans="1:3" s="445" customFormat="1" ht="12" customHeight="1">
      <c r="A17" s="438" t="s">
        <v>112</v>
      </c>
      <c r="B17" s="8" t="s">
        <v>275</v>
      </c>
      <c r="C17" s="306"/>
    </row>
    <row r="18" spans="1:3" s="445" customFormat="1" ht="12" customHeight="1">
      <c r="A18" s="438" t="s">
        <v>113</v>
      </c>
      <c r="B18" s="8" t="s">
        <v>426</v>
      </c>
      <c r="C18" s="307"/>
    </row>
    <row r="19" spans="1:3" s="445" customFormat="1" ht="12" customHeight="1" thickBot="1">
      <c r="A19" s="438" t="s">
        <v>114</v>
      </c>
      <c r="B19" s="7" t="s">
        <v>276</v>
      </c>
      <c r="C19" s="307"/>
    </row>
    <row r="20" spans="1:3" s="359" customFormat="1" ht="12" customHeight="1" thickBot="1">
      <c r="A20" s="188" t="s">
        <v>18</v>
      </c>
      <c r="B20" s="224" t="s">
        <v>391</v>
      </c>
      <c r="C20" s="308">
        <f>SUM(C21:C23)</f>
        <v>0</v>
      </c>
    </row>
    <row r="21" spans="1:3" s="445" customFormat="1" ht="12" customHeight="1">
      <c r="A21" s="438" t="s">
        <v>102</v>
      </c>
      <c r="B21" s="9" t="s">
        <v>248</v>
      </c>
      <c r="C21" s="306"/>
    </row>
    <row r="22" spans="1:3" s="445" customFormat="1" ht="12" customHeight="1">
      <c r="A22" s="438" t="s">
        <v>103</v>
      </c>
      <c r="B22" s="8" t="s">
        <v>392</v>
      </c>
      <c r="C22" s="306"/>
    </row>
    <row r="23" spans="1:3" s="445" customFormat="1" ht="12" customHeight="1">
      <c r="A23" s="438" t="s">
        <v>104</v>
      </c>
      <c r="B23" s="8" t="s">
        <v>393</v>
      </c>
      <c r="C23" s="306"/>
    </row>
    <row r="24" spans="1:3" s="445" customFormat="1" ht="12" customHeight="1" thickBot="1">
      <c r="A24" s="438" t="s">
        <v>105</v>
      </c>
      <c r="B24" s="8" t="s">
        <v>515</v>
      </c>
      <c r="C24" s="306"/>
    </row>
    <row r="25" spans="1:3" s="445" customFormat="1" ht="12" customHeight="1" thickBot="1">
      <c r="A25" s="196" t="s">
        <v>19</v>
      </c>
      <c r="B25" s="120" t="s">
        <v>165</v>
      </c>
      <c r="C25" s="334"/>
    </row>
    <row r="26" spans="1:3" s="445" customFormat="1" ht="12" customHeight="1" thickBot="1">
      <c r="A26" s="196" t="s">
        <v>20</v>
      </c>
      <c r="B26" s="120" t="s">
        <v>394</v>
      </c>
      <c r="C26" s="308">
        <f>+C27+C28</f>
        <v>0</v>
      </c>
    </row>
    <row r="27" spans="1:3" s="445" customFormat="1" ht="12" customHeight="1">
      <c r="A27" s="439" t="s">
        <v>258</v>
      </c>
      <c r="B27" s="440" t="s">
        <v>392</v>
      </c>
      <c r="C27" s="73"/>
    </row>
    <row r="28" spans="1:3" s="445" customFormat="1" ht="12" customHeight="1">
      <c r="A28" s="439" t="s">
        <v>259</v>
      </c>
      <c r="B28" s="441" t="s">
        <v>395</v>
      </c>
      <c r="C28" s="309"/>
    </row>
    <row r="29" spans="1:3" s="445" customFormat="1" ht="12" customHeight="1" thickBot="1">
      <c r="A29" s="438" t="s">
        <v>260</v>
      </c>
      <c r="B29" s="137" t="s">
        <v>516</v>
      </c>
      <c r="C29" s="80"/>
    </row>
    <row r="30" spans="1:3" s="445" customFormat="1" ht="12" customHeight="1" thickBot="1">
      <c r="A30" s="196" t="s">
        <v>21</v>
      </c>
      <c r="B30" s="120" t="s">
        <v>396</v>
      </c>
      <c r="C30" s="308">
        <f>+C31+C32+C33</f>
        <v>0</v>
      </c>
    </row>
    <row r="31" spans="1:3" s="445" customFormat="1" ht="12" customHeight="1">
      <c r="A31" s="439" t="s">
        <v>89</v>
      </c>
      <c r="B31" s="440" t="s">
        <v>281</v>
      </c>
      <c r="C31" s="73"/>
    </row>
    <row r="32" spans="1:3" s="445" customFormat="1" ht="12" customHeight="1">
      <c r="A32" s="439" t="s">
        <v>90</v>
      </c>
      <c r="B32" s="441" t="s">
        <v>282</v>
      </c>
      <c r="C32" s="309"/>
    </row>
    <row r="33" spans="1:3" s="445" customFormat="1" ht="12" customHeight="1" thickBot="1">
      <c r="A33" s="438" t="s">
        <v>91</v>
      </c>
      <c r="B33" s="137" t="s">
        <v>283</v>
      </c>
      <c r="C33" s="80"/>
    </row>
    <row r="34" spans="1:3" s="359" customFormat="1" ht="12" customHeight="1" thickBot="1">
      <c r="A34" s="196" t="s">
        <v>22</v>
      </c>
      <c r="B34" s="120" t="s">
        <v>366</v>
      </c>
      <c r="C34" s="334"/>
    </row>
    <row r="35" spans="1:3" s="359" customFormat="1" ht="12" customHeight="1" thickBot="1">
      <c r="A35" s="196" t="s">
        <v>23</v>
      </c>
      <c r="B35" s="120" t="s">
        <v>397</v>
      </c>
      <c r="C35" s="351"/>
    </row>
    <row r="36" spans="1:3" s="359" customFormat="1" ht="12" customHeight="1" thickBot="1">
      <c r="A36" s="188" t="s">
        <v>24</v>
      </c>
      <c r="B36" s="120" t="s">
        <v>517</v>
      </c>
      <c r="C36" s="352">
        <f>+C8+C20+C25+C26+C30+C34+C35</f>
        <v>0</v>
      </c>
    </row>
    <row r="37" spans="1:3" s="359" customFormat="1" ht="12" customHeight="1" thickBot="1">
      <c r="A37" s="225" t="s">
        <v>25</v>
      </c>
      <c r="B37" s="120" t="s">
        <v>399</v>
      </c>
      <c r="C37" s="352">
        <f>+C38+C39+C40</f>
        <v>0</v>
      </c>
    </row>
    <row r="38" spans="1:3" s="359" customFormat="1" ht="12" customHeight="1">
      <c r="A38" s="439" t="s">
        <v>400</v>
      </c>
      <c r="B38" s="440" t="s">
        <v>226</v>
      </c>
      <c r="C38" s="73"/>
    </row>
    <row r="39" spans="1:3" s="359" customFormat="1" ht="12" customHeight="1">
      <c r="A39" s="439" t="s">
        <v>401</v>
      </c>
      <c r="B39" s="441" t="s">
        <v>2</v>
      </c>
      <c r="C39" s="309"/>
    </row>
    <row r="40" spans="1:3" s="445" customFormat="1" ht="12" customHeight="1" thickBot="1">
      <c r="A40" s="438" t="s">
        <v>402</v>
      </c>
      <c r="B40" s="137" t="s">
        <v>403</v>
      </c>
      <c r="C40" s="80"/>
    </row>
    <row r="41" spans="1:3" s="445" customFormat="1" ht="15" customHeight="1" thickBot="1">
      <c r="A41" s="225" t="s">
        <v>26</v>
      </c>
      <c r="B41" s="226" t="s">
        <v>404</v>
      </c>
      <c r="C41" s="355">
        <f>+C36+C37</f>
        <v>0</v>
      </c>
    </row>
    <row r="42" spans="1:3" s="445" customFormat="1" ht="15" customHeight="1">
      <c r="A42" s="227"/>
      <c r="B42" s="228"/>
      <c r="C42" s="353"/>
    </row>
    <row r="43" spans="1:3" ht="13.5" thickBot="1">
      <c r="A43" s="229"/>
      <c r="B43" s="230"/>
      <c r="C43" s="354"/>
    </row>
    <row r="44" spans="1:3" s="444" customFormat="1" ht="16.5" customHeight="1" thickBot="1">
      <c r="A44" s="231"/>
      <c r="B44" s="232" t="s">
        <v>55</v>
      </c>
      <c r="C44" s="355"/>
    </row>
    <row r="45" spans="1:3" s="446" customFormat="1" ht="12" customHeight="1" thickBot="1">
      <c r="A45" s="196" t="s">
        <v>17</v>
      </c>
      <c r="B45" s="120" t="s">
        <v>405</v>
      </c>
      <c r="C45" s="308">
        <f>SUM(C46:C50)</f>
        <v>0</v>
      </c>
    </row>
    <row r="46" spans="1:3" ht="12" customHeight="1">
      <c r="A46" s="438" t="s">
        <v>96</v>
      </c>
      <c r="B46" s="9" t="s">
        <v>47</v>
      </c>
      <c r="C46" s="73"/>
    </row>
    <row r="47" spans="1:3" ht="12" customHeight="1">
      <c r="A47" s="438" t="s">
        <v>97</v>
      </c>
      <c r="B47" s="8" t="s">
        <v>174</v>
      </c>
      <c r="C47" s="76"/>
    </row>
    <row r="48" spans="1:3" ht="12" customHeight="1">
      <c r="A48" s="438" t="s">
        <v>98</v>
      </c>
      <c r="B48" s="8" t="s">
        <v>131</v>
      </c>
      <c r="C48" s="76"/>
    </row>
    <row r="49" spans="1:3" ht="12" customHeight="1">
      <c r="A49" s="438" t="s">
        <v>99</v>
      </c>
      <c r="B49" s="8" t="s">
        <v>175</v>
      </c>
      <c r="C49" s="76"/>
    </row>
    <row r="50" spans="1:3" ht="12" customHeight="1" thickBot="1">
      <c r="A50" s="438" t="s">
        <v>139</v>
      </c>
      <c r="B50" s="8" t="s">
        <v>176</v>
      </c>
      <c r="C50" s="76"/>
    </row>
    <row r="51" spans="1:3" ht="12" customHeight="1" thickBot="1">
      <c r="A51" s="196" t="s">
        <v>18</v>
      </c>
      <c r="B51" s="120" t="s">
        <v>406</v>
      </c>
      <c r="C51" s="308">
        <f>SUM(C52:C54)</f>
        <v>0</v>
      </c>
    </row>
    <row r="52" spans="1:3" s="446" customFormat="1" ht="12" customHeight="1">
      <c r="A52" s="438" t="s">
        <v>102</v>
      </c>
      <c r="B52" s="9" t="s">
        <v>220</v>
      </c>
      <c r="C52" s="73"/>
    </row>
    <row r="53" spans="1:3" ht="12" customHeight="1">
      <c r="A53" s="438" t="s">
        <v>103</v>
      </c>
      <c r="B53" s="8" t="s">
        <v>178</v>
      </c>
      <c r="C53" s="76"/>
    </row>
    <row r="54" spans="1:3" ht="12" customHeight="1">
      <c r="A54" s="438" t="s">
        <v>104</v>
      </c>
      <c r="B54" s="8" t="s">
        <v>56</v>
      </c>
      <c r="C54" s="76"/>
    </row>
    <row r="55" spans="1:3" ht="12" customHeight="1" thickBot="1">
      <c r="A55" s="438" t="s">
        <v>105</v>
      </c>
      <c r="B55" s="8" t="s">
        <v>514</v>
      </c>
      <c r="C55" s="76"/>
    </row>
    <row r="56" spans="1:3" ht="15" customHeight="1" thickBot="1">
      <c r="A56" s="196" t="s">
        <v>19</v>
      </c>
      <c r="B56" s="120" t="s">
        <v>13</v>
      </c>
      <c r="C56" s="334"/>
    </row>
    <row r="57" spans="1:3" ht="13.5" thickBot="1">
      <c r="A57" s="196" t="s">
        <v>20</v>
      </c>
      <c r="B57" s="233" t="s">
        <v>519</v>
      </c>
      <c r="C57" s="356">
        <f>+C45+C51+C56</f>
        <v>0</v>
      </c>
    </row>
    <row r="58" ht="15" customHeight="1" thickBot="1">
      <c r="C58" s="617">
        <f>C41-C57</f>
        <v>0</v>
      </c>
    </row>
    <row r="59" spans="1:3" ht="14.25" customHeight="1" thickBot="1">
      <c r="A59" s="236" t="s">
        <v>509</v>
      </c>
      <c r="B59" s="237"/>
      <c r="C59" s="117"/>
    </row>
    <row r="60" spans="1:3" ht="13.5" thickBot="1">
      <c r="A60" s="236" t="s">
        <v>196</v>
      </c>
      <c r="B60" s="237"/>
      <c r="C60" s="11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17" sqref="L17"/>
    </sheetView>
  </sheetViews>
  <sheetFormatPr defaultColWidth="9.00390625" defaultRowHeight="12.75"/>
  <cols>
    <col min="1" max="1" width="5.50390625" style="42" customWidth="1"/>
    <col min="2" max="2" width="33.125" style="42" customWidth="1"/>
    <col min="3" max="3" width="12.375" style="42" customWidth="1"/>
    <col min="4" max="4" width="11.50390625" style="42" customWidth="1"/>
    <col min="5" max="5" width="11.375" style="42" customWidth="1"/>
    <col min="6" max="6" width="11.00390625" style="42" customWidth="1"/>
    <col min="7" max="7" width="14.375" style="42" customWidth="1"/>
    <col min="8" max="16384" width="9.375" style="42" customWidth="1"/>
  </cols>
  <sheetData>
    <row r="2" spans="2:7" ht="15">
      <c r="B2" s="734" t="str">
        <f>CONCATENATE("10. melléklet ",ALAPADATOK!A7," ",ALAPADATOK!B7," ",ALAPADATOK!C7," ",ALAPADATOK!D7," ",ALAPADATOK!E7," ",ALAPADATOK!F7," ",ALAPADATOK!G7," ",ALAPADATOK!H7)</f>
        <v>10. melléklet a 1 / 2020 ( II.12. ) önkormányzati rendelethez</v>
      </c>
      <c r="C2" s="734"/>
      <c r="D2" s="734"/>
      <c r="E2" s="734"/>
      <c r="F2" s="734"/>
      <c r="G2" s="734"/>
    </row>
    <row r="4" spans="1:7" ht="43.5" customHeight="1">
      <c r="A4" s="733" t="s">
        <v>3</v>
      </c>
      <c r="B4" s="733"/>
      <c r="C4" s="733"/>
      <c r="D4" s="733"/>
      <c r="E4" s="733"/>
      <c r="F4" s="733"/>
      <c r="G4" s="733"/>
    </row>
    <row r="6" spans="1:7" s="155" customFormat="1" ht="27" customHeight="1">
      <c r="A6" s="677" t="s">
        <v>200</v>
      </c>
      <c r="C6" s="732" t="s">
        <v>201</v>
      </c>
      <c r="D6" s="732"/>
      <c r="E6" s="732"/>
      <c r="F6" s="732"/>
      <c r="G6" s="732"/>
    </row>
    <row r="7" s="155" customFormat="1" ht="15.75"/>
    <row r="8" spans="1:6" s="155" customFormat="1" ht="24.75" customHeight="1">
      <c r="A8" s="677" t="s">
        <v>202</v>
      </c>
      <c r="C8" s="732" t="s">
        <v>201</v>
      </c>
      <c r="D8" s="732"/>
      <c r="E8" s="732"/>
      <c r="F8" s="732"/>
    </row>
    <row r="9" s="156" customFormat="1" ht="12.75"/>
    <row r="10" spans="1:7" s="157" customFormat="1" ht="15" customHeight="1">
      <c r="A10" s="253" t="s">
        <v>555</v>
      </c>
      <c r="B10" s="252"/>
      <c r="C10" s="252"/>
      <c r="D10" s="252"/>
      <c r="E10" s="252"/>
      <c r="F10" s="252"/>
      <c r="G10" s="252"/>
    </row>
    <row r="11" spans="1:7" s="157" customFormat="1" ht="15" customHeight="1" thickBot="1">
      <c r="A11" s="253" t="s">
        <v>203</v>
      </c>
      <c r="B11" s="252"/>
      <c r="C11" s="252"/>
      <c r="D11" s="252"/>
      <c r="E11" s="252"/>
      <c r="F11" s="252"/>
      <c r="G11" s="665" t="str">
        <f>'KV_9.3.3.sz.mell'!C4</f>
        <v>Forintban!</v>
      </c>
    </row>
    <row r="12" spans="1:7" s="72" customFormat="1" ht="42" customHeight="1" thickBot="1">
      <c r="A12" s="185" t="s">
        <v>15</v>
      </c>
      <c r="B12" s="186" t="s">
        <v>204</v>
      </c>
      <c r="C12" s="186" t="s">
        <v>205</v>
      </c>
      <c r="D12" s="186" t="s">
        <v>206</v>
      </c>
      <c r="E12" s="186" t="s">
        <v>207</v>
      </c>
      <c r="F12" s="186" t="s">
        <v>208</v>
      </c>
      <c r="G12" s="187" t="s">
        <v>51</v>
      </c>
    </row>
    <row r="13" spans="1:7" ht="24" customHeight="1">
      <c r="A13" s="239" t="s">
        <v>17</v>
      </c>
      <c r="B13" s="194" t="s">
        <v>209</v>
      </c>
      <c r="C13" s="158"/>
      <c r="D13" s="158"/>
      <c r="E13" s="158"/>
      <c r="F13" s="158"/>
      <c r="G13" s="240">
        <f>SUM(C13:F13)</f>
        <v>0</v>
      </c>
    </row>
    <row r="14" spans="1:7" ht="24" customHeight="1">
      <c r="A14" s="241" t="s">
        <v>18</v>
      </c>
      <c r="B14" s="195" t="s">
        <v>210</v>
      </c>
      <c r="C14" s="159"/>
      <c r="D14" s="159"/>
      <c r="E14" s="159"/>
      <c r="F14" s="159"/>
      <c r="G14" s="242">
        <f aca="true" t="shared" si="0" ref="G14:G19">SUM(C14:F14)</f>
        <v>0</v>
      </c>
    </row>
    <row r="15" spans="1:7" ht="24" customHeight="1">
      <c r="A15" s="241" t="s">
        <v>19</v>
      </c>
      <c r="B15" s="195" t="s">
        <v>211</v>
      </c>
      <c r="C15" s="159"/>
      <c r="D15" s="159"/>
      <c r="E15" s="159"/>
      <c r="F15" s="159"/>
      <c r="G15" s="242">
        <f t="shared" si="0"/>
        <v>0</v>
      </c>
    </row>
    <row r="16" spans="1:7" ht="24" customHeight="1">
      <c r="A16" s="241" t="s">
        <v>20</v>
      </c>
      <c r="B16" s="195" t="s">
        <v>212</v>
      </c>
      <c r="C16" s="159"/>
      <c r="D16" s="159"/>
      <c r="E16" s="159"/>
      <c r="F16" s="159"/>
      <c r="G16" s="242">
        <f t="shared" si="0"/>
        <v>0</v>
      </c>
    </row>
    <row r="17" spans="1:7" ht="24" customHeight="1">
      <c r="A17" s="241" t="s">
        <v>21</v>
      </c>
      <c r="B17" s="195" t="s">
        <v>213</v>
      </c>
      <c r="C17" s="159"/>
      <c r="D17" s="159"/>
      <c r="E17" s="159"/>
      <c r="F17" s="159"/>
      <c r="G17" s="242">
        <f t="shared" si="0"/>
        <v>0</v>
      </c>
    </row>
    <row r="18" spans="1:7" ht="24" customHeight="1" thickBot="1">
      <c r="A18" s="243" t="s">
        <v>22</v>
      </c>
      <c r="B18" s="244" t="s">
        <v>214</v>
      </c>
      <c r="C18" s="160"/>
      <c r="D18" s="160"/>
      <c r="E18" s="160"/>
      <c r="F18" s="160"/>
      <c r="G18" s="245">
        <f t="shared" si="0"/>
        <v>0</v>
      </c>
    </row>
    <row r="19" spans="1:7" s="161" customFormat="1" ht="24" customHeight="1" thickBot="1">
      <c r="A19" s="246" t="s">
        <v>23</v>
      </c>
      <c r="B19" s="247" t="s">
        <v>51</v>
      </c>
      <c r="C19" s="248">
        <f>SUM(C13:C18)</f>
        <v>0</v>
      </c>
      <c r="D19" s="248">
        <f>SUM(D13:D18)</f>
        <v>0</v>
      </c>
      <c r="E19" s="248">
        <f>SUM(E13:E18)</f>
        <v>0</v>
      </c>
      <c r="F19" s="248">
        <f>SUM(F13:F18)</f>
        <v>0</v>
      </c>
      <c r="G19" s="249">
        <f t="shared" si="0"/>
        <v>0</v>
      </c>
    </row>
    <row r="20" spans="1:7" s="156" customFormat="1" ht="12.75">
      <c r="A20" s="200"/>
      <c r="B20" s="200"/>
      <c r="C20" s="200"/>
      <c r="D20" s="200"/>
      <c r="E20" s="200"/>
      <c r="F20" s="200"/>
      <c r="G20" s="200"/>
    </row>
    <row r="21" spans="1:7" s="156" customFormat="1" ht="12.75">
      <c r="A21" s="200"/>
      <c r="B21" s="200"/>
      <c r="C21" s="200"/>
      <c r="D21" s="200"/>
      <c r="E21" s="200"/>
      <c r="F21" s="200"/>
      <c r="G21" s="200"/>
    </row>
    <row r="22" spans="1:7" s="156" customFormat="1" ht="12.75">
      <c r="A22" s="200"/>
      <c r="B22" s="200"/>
      <c r="C22" s="200"/>
      <c r="D22" s="200"/>
      <c r="E22" s="200"/>
      <c r="F22" s="200"/>
      <c r="G22" s="200"/>
    </row>
    <row r="23" spans="1:7" s="156" customFormat="1" ht="15.75">
      <c r="A23" s="155" t="str">
        <f>+CONCATENATE("......................, ",LEFT(KV_ÖSSZEFÜGGÉSEK!A5,4),". .......................... hó ..... nap")</f>
        <v>......................, 2020. .......................... hó ..... nap</v>
      </c>
      <c r="F23" s="200"/>
      <c r="G23" s="200"/>
    </row>
    <row r="24" spans="6:7" s="156" customFormat="1" ht="12.75">
      <c r="F24" s="200"/>
      <c r="G24" s="200"/>
    </row>
    <row r="25" spans="1:7" ht="12.75">
      <c r="A25" s="200"/>
      <c r="B25" s="200"/>
      <c r="C25" s="200"/>
      <c r="D25" s="200"/>
      <c r="E25" s="200"/>
      <c r="F25" s="200"/>
      <c r="G25" s="200"/>
    </row>
    <row r="26" spans="1:7" ht="12.75">
      <c r="A26" s="200"/>
      <c r="B26" s="200"/>
      <c r="C26" s="156"/>
      <c r="D26" s="156"/>
      <c r="E26" s="156"/>
      <c r="F26" s="156"/>
      <c r="G26" s="200"/>
    </row>
    <row r="27" spans="1:7" ht="13.5">
      <c r="A27" s="200"/>
      <c r="B27" s="200"/>
      <c r="C27" s="250"/>
      <c r="D27" s="251" t="s">
        <v>215</v>
      </c>
      <c r="E27" s="251"/>
      <c r="F27" s="250"/>
      <c r="G27" s="200"/>
    </row>
    <row r="28" spans="3:6" ht="13.5">
      <c r="C28" s="162"/>
      <c r="D28" s="163"/>
      <c r="E28" s="163"/>
      <c r="F28" s="162"/>
    </row>
    <row r="29" spans="3:6" ht="13.5">
      <c r="C29" s="162"/>
      <c r="D29" s="163"/>
      <c r="E29" s="163"/>
      <c r="F29" s="162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618" t="s">
        <v>142</v>
      </c>
    </row>
    <row r="4" spans="1:2" ht="12.75">
      <c r="A4" s="132"/>
      <c r="B4" s="132"/>
    </row>
    <row r="5" spans="1:2" s="143" customFormat="1" ht="15.75">
      <c r="A5" s="83" t="s">
        <v>709</v>
      </c>
      <c r="B5" s="142"/>
    </row>
    <row r="6" spans="1:2" ht="12.75">
      <c r="A6" s="132"/>
      <c r="B6" s="132"/>
    </row>
    <row r="7" spans="1:2" ht="12.75">
      <c r="A7" s="132" t="s">
        <v>534</v>
      </c>
      <c r="B7" s="132" t="s">
        <v>477</v>
      </c>
    </row>
    <row r="8" spans="1:2" ht="12.75">
      <c r="A8" s="132" t="s">
        <v>535</v>
      </c>
      <c r="B8" s="132" t="s">
        <v>478</v>
      </c>
    </row>
    <row r="9" spans="1:2" ht="12.75">
      <c r="A9" s="132" t="s">
        <v>536</v>
      </c>
      <c r="B9" s="132" t="s">
        <v>479</v>
      </c>
    </row>
    <row r="10" spans="1:2" ht="12.75">
      <c r="A10" s="132"/>
      <c r="B10" s="132"/>
    </row>
    <row r="11" spans="1:2" ht="12.75">
      <c r="A11" s="132"/>
      <c r="B11" s="132"/>
    </row>
    <row r="12" spans="1:2" s="143" customFormat="1" ht="15.75">
      <c r="A12" s="83" t="str">
        <f>+CONCATENATE(LEFT(A5,4),". évi előirányzat KIADÁSOK")</f>
        <v>2020. évi előirányzat KIADÁSOK</v>
      </c>
      <c r="B12" s="142"/>
    </row>
    <row r="13" spans="1:2" ht="12.75">
      <c r="A13" s="132"/>
      <c r="B13" s="132"/>
    </row>
    <row r="14" spans="1:2" ht="12.75">
      <c r="A14" s="132" t="s">
        <v>537</v>
      </c>
      <c r="B14" s="132" t="s">
        <v>480</v>
      </c>
    </row>
    <row r="15" spans="1:2" ht="12.75">
      <c r="A15" s="132" t="s">
        <v>538</v>
      </c>
      <c r="B15" s="132" t="s">
        <v>481</v>
      </c>
    </row>
    <row r="16" spans="1:2" ht="12.75">
      <c r="A16" s="132" t="s">
        <v>539</v>
      </c>
      <c r="B16" s="132" t="s">
        <v>482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view="pageBreakPreview" zoomScaleNormal="120" zoomScaleSheetLayoutView="100" workbookViewId="0" topLeftCell="A124">
      <selection activeCell="K127" sqref="K127"/>
    </sheetView>
  </sheetViews>
  <sheetFormatPr defaultColWidth="9.00390625" defaultRowHeight="12.75"/>
  <cols>
    <col min="1" max="1" width="9.00390625" style="370" customWidth="1"/>
    <col min="2" max="2" width="75.875" style="370" customWidth="1"/>
    <col min="3" max="3" width="15.50390625" style="371" customWidth="1"/>
    <col min="4" max="5" width="15.50390625" style="370" customWidth="1"/>
    <col min="6" max="6" width="9.00390625" style="34" customWidth="1"/>
    <col min="7" max="16384" width="9.375" style="34" customWidth="1"/>
  </cols>
  <sheetData>
    <row r="1" spans="1:5" ht="14.25" customHeight="1">
      <c r="A1" s="619"/>
      <c r="B1" s="619"/>
      <c r="C1" s="623"/>
      <c r="D1" s="619"/>
      <c r="E1" s="654" t="str">
        <f>CONCATENATE("1. tájékoztató tábla ",ALAPADATOK!A7," ",ALAPADATOK!B7," ",ALAPADATOK!C7," ",ALAPADATOK!D7," ",ALAPADATOK!E7," ",ALAPADATOK!F7," ",ALAPADATOK!G7," ",ALAPADATOK!H7)</f>
        <v>1. tájékoztató tábla a 1 / 2020 ( II.12. ) önkormányzati rendelethez</v>
      </c>
    </row>
    <row r="2" spans="1:5" ht="15.75">
      <c r="A2" s="735" t="str">
        <f>CONCATENATE(ALAPADATOK!A3)</f>
        <v>BALATONSZÁRSZÓ NAGYKÖZSÉG ÖNKORMÁNYZATA</v>
      </c>
      <c r="B2" s="735"/>
      <c r="C2" s="736"/>
      <c r="D2" s="735"/>
      <c r="E2" s="735"/>
    </row>
    <row r="3" spans="1:5" ht="15.75">
      <c r="A3" s="735" t="s">
        <v>593</v>
      </c>
      <c r="B3" s="735"/>
      <c r="C3" s="736"/>
      <c r="D3" s="735"/>
      <c r="E3" s="735"/>
    </row>
    <row r="4" spans="1:5" ht="15.75" customHeight="1">
      <c r="A4" s="697" t="s">
        <v>14</v>
      </c>
      <c r="B4" s="697"/>
      <c r="C4" s="697"/>
      <c r="D4" s="697"/>
      <c r="E4" s="697"/>
    </row>
    <row r="5" spans="1:5" ht="15.75" customHeight="1" thickBot="1">
      <c r="A5" s="698" t="s">
        <v>143</v>
      </c>
      <c r="B5" s="698"/>
      <c r="C5" s="623"/>
      <c r="D5" s="655"/>
      <c r="E5" s="666" t="str">
        <f>'KV_10.sz.mell'!G11</f>
        <v>Forintban!</v>
      </c>
    </row>
    <row r="6" spans="1:5" ht="30.75" customHeight="1" thickBot="1">
      <c r="A6" s="624" t="s">
        <v>67</v>
      </c>
      <c r="B6" s="625" t="s">
        <v>16</v>
      </c>
      <c r="C6" s="625" t="str">
        <f>+CONCATENATE(LEFT(KV_ÖSSZEFÜGGÉSEK!A5,4)-2,". évi tény")</f>
        <v>2018. évi tény</v>
      </c>
      <c r="D6" s="667" t="str">
        <f>+CONCATENATE(LEFT(KV_ÖSSZEFÜGGÉSEK!A5,4)-1,". évi várható")</f>
        <v>2019. évi várható</v>
      </c>
      <c r="E6" s="668" t="str">
        <f>+'KV_1.1.sz.mell.'!C8</f>
        <v>2020.évi előirányzat</v>
      </c>
    </row>
    <row r="7" spans="1:5" s="35" customFormat="1" ht="12" customHeight="1" thickBot="1">
      <c r="A7" s="29" t="s">
        <v>483</v>
      </c>
      <c r="B7" s="30" t="s">
        <v>484</v>
      </c>
      <c r="C7" s="30" t="s">
        <v>485</v>
      </c>
      <c r="D7" s="30" t="s">
        <v>487</v>
      </c>
      <c r="E7" s="435" t="s">
        <v>486</v>
      </c>
    </row>
    <row r="8" spans="1:5" s="1" customFormat="1" ht="12" customHeight="1" thickBot="1">
      <c r="A8" s="20" t="s">
        <v>17</v>
      </c>
      <c r="B8" s="21" t="s">
        <v>242</v>
      </c>
      <c r="C8" s="384">
        <f>+C9+C10+C11+C12+C13+C14</f>
        <v>253786204</v>
      </c>
      <c r="D8" s="384">
        <f>+D9+D10+D11+D12+D13+D14</f>
        <v>234575062</v>
      </c>
      <c r="E8" s="254">
        <f>+E9+E10+E11+E12+E13+E14</f>
        <v>228691919</v>
      </c>
    </row>
    <row r="9" spans="1:5" s="1" customFormat="1" ht="12" customHeight="1">
      <c r="A9" s="15" t="s">
        <v>96</v>
      </c>
      <c r="B9" s="403" t="s">
        <v>243</v>
      </c>
      <c r="C9" s="386">
        <v>106417446</v>
      </c>
      <c r="D9" s="386">
        <v>101197575</v>
      </c>
      <c r="E9" s="256">
        <v>121714659</v>
      </c>
    </row>
    <row r="10" spans="1:5" s="1" customFormat="1" ht="12" customHeight="1">
      <c r="A10" s="14" t="s">
        <v>97</v>
      </c>
      <c r="B10" s="404" t="s">
        <v>244</v>
      </c>
      <c r="C10" s="385">
        <v>48885300</v>
      </c>
      <c r="D10" s="385">
        <v>46636799</v>
      </c>
      <c r="E10" s="255">
        <v>43331450</v>
      </c>
    </row>
    <row r="11" spans="1:5" s="1" customFormat="1" ht="12" customHeight="1">
      <c r="A11" s="14" t="s">
        <v>98</v>
      </c>
      <c r="B11" s="404" t="s">
        <v>245</v>
      </c>
      <c r="C11" s="385">
        <v>63282708</v>
      </c>
      <c r="D11" s="385">
        <v>50500467</v>
      </c>
      <c r="E11" s="255">
        <v>60853578</v>
      </c>
    </row>
    <row r="12" spans="1:5" s="1" customFormat="1" ht="12" customHeight="1">
      <c r="A12" s="14" t="s">
        <v>99</v>
      </c>
      <c r="B12" s="404" t="s">
        <v>246</v>
      </c>
      <c r="C12" s="385">
        <v>8797399</v>
      </c>
      <c r="D12" s="385">
        <v>8442881</v>
      </c>
      <c r="E12" s="255">
        <v>2792232</v>
      </c>
    </row>
    <row r="13" spans="1:5" s="1" customFormat="1" ht="12" customHeight="1">
      <c r="A13" s="14" t="s">
        <v>139</v>
      </c>
      <c r="B13" s="284" t="s">
        <v>422</v>
      </c>
      <c r="C13" s="385">
        <v>25807186</v>
      </c>
      <c r="D13" s="385">
        <v>27797340</v>
      </c>
      <c r="E13" s="255"/>
    </row>
    <row r="14" spans="1:5" s="1" customFormat="1" ht="12" customHeight="1" thickBot="1">
      <c r="A14" s="16" t="s">
        <v>100</v>
      </c>
      <c r="B14" s="285" t="s">
        <v>423</v>
      </c>
      <c r="C14" s="385">
        <v>596165</v>
      </c>
      <c r="D14" s="385"/>
      <c r="E14" s="255"/>
    </row>
    <row r="15" spans="1:5" s="1" customFormat="1" ht="12" customHeight="1" thickBot="1">
      <c r="A15" s="20" t="s">
        <v>18</v>
      </c>
      <c r="B15" s="283" t="s">
        <v>247</v>
      </c>
      <c r="C15" s="384">
        <f>+C16+C17+C18+C19+C20</f>
        <v>105164595</v>
      </c>
      <c r="D15" s="384">
        <f>+D16+D17+D18+D19+D20</f>
        <v>48488906</v>
      </c>
      <c r="E15" s="254">
        <f>+E16+E17+E18+E19+E20</f>
        <v>23635698</v>
      </c>
    </row>
    <row r="16" spans="1:5" s="1" customFormat="1" ht="12" customHeight="1">
      <c r="A16" s="15" t="s">
        <v>102</v>
      </c>
      <c r="B16" s="403" t="s">
        <v>248</v>
      </c>
      <c r="C16" s="386"/>
      <c r="D16" s="386"/>
      <c r="E16" s="256"/>
    </row>
    <row r="17" spans="1:5" s="1" customFormat="1" ht="12" customHeight="1">
      <c r="A17" s="14" t="s">
        <v>103</v>
      </c>
      <c r="B17" s="404" t="s">
        <v>249</v>
      </c>
      <c r="C17" s="385"/>
      <c r="D17" s="385"/>
      <c r="E17" s="255"/>
    </row>
    <row r="18" spans="1:5" s="1" customFormat="1" ht="12" customHeight="1">
      <c r="A18" s="14" t="s">
        <v>104</v>
      </c>
      <c r="B18" s="404" t="s">
        <v>412</v>
      </c>
      <c r="C18" s="385"/>
      <c r="D18" s="385"/>
      <c r="E18" s="255"/>
    </row>
    <row r="19" spans="1:5" s="1" customFormat="1" ht="12" customHeight="1">
      <c r="A19" s="14" t="s">
        <v>105</v>
      </c>
      <c r="B19" s="404" t="s">
        <v>413</v>
      </c>
      <c r="C19" s="385"/>
      <c r="D19" s="385"/>
      <c r="E19" s="255"/>
    </row>
    <row r="20" spans="1:5" s="1" customFormat="1" ht="12" customHeight="1">
      <c r="A20" s="14" t="s">
        <v>106</v>
      </c>
      <c r="B20" s="404" t="s">
        <v>250</v>
      </c>
      <c r="C20" s="385">
        <v>105164595</v>
      </c>
      <c r="D20" s="385">
        <v>48488906</v>
      </c>
      <c r="E20" s="255">
        <v>23635698</v>
      </c>
    </row>
    <row r="21" spans="1:5" s="1" customFormat="1" ht="12" customHeight="1" thickBot="1">
      <c r="A21" s="16" t="s">
        <v>115</v>
      </c>
      <c r="B21" s="285" t="s">
        <v>251</v>
      </c>
      <c r="C21" s="387"/>
      <c r="D21" s="387"/>
      <c r="E21" s="257"/>
    </row>
    <row r="22" spans="1:5" s="1" customFormat="1" ht="12" customHeight="1" thickBot="1">
      <c r="A22" s="20" t="s">
        <v>19</v>
      </c>
      <c r="B22" s="21" t="s">
        <v>252</v>
      </c>
      <c r="C22" s="384">
        <f>+C23+C24+C25+C26+C27</f>
        <v>49185440</v>
      </c>
      <c r="D22" s="384">
        <f>+D23+D24+D25+D26+D27</f>
        <v>187318535</v>
      </c>
      <c r="E22" s="254">
        <f>+E23+E24+E25+E26+E27</f>
        <v>0</v>
      </c>
    </row>
    <row r="23" spans="1:5" s="1" customFormat="1" ht="12" customHeight="1">
      <c r="A23" s="15" t="s">
        <v>85</v>
      </c>
      <c r="B23" s="403" t="s">
        <v>253</v>
      </c>
      <c r="C23" s="386"/>
      <c r="D23" s="386"/>
      <c r="E23" s="256"/>
    </row>
    <row r="24" spans="1:5" s="1" customFormat="1" ht="12" customHeight="1">
      <c r="A24" s="14" t="s">
        <v>86</v>
      </c>
      <c r="B24" s="404" t="s">
        <v>254</v>
      </c>
      <c r="C24" s="385"/>
      <c r="D24" s="385"/>
      <c r="E24" s="255"/>
    </row>
    <row r="25" spans="1:5" s="1" customFormat="1" ht="12" customHeight="1">
      <c r="A25" s="14" t="s">
        <v>87</v>
      </c>
      <c r="B25" s="404" t="s">
        <v>414</v>
      </c>
      <c r="C25" s="385"/>
      <c r="D25" s="385"/>
      <c r="E25" s="255"/>
    </row>
    <row r="26" spans="1:5" s="1" customFormat="1" ht="12" customHeight="1">
      <c r="A26" s="14" t="s">
        <v>88</v>
      </c>
      <c r="B26" s="404" t="s">
        <v>415</v>
      </c>
      <c r="C26" s="385"/>
      <c r="D26" s="385"/>
      <c r="E26" s="255"/>
    </row>
    <row r="27" spans="1:5" s="1" customFormat="1" ht="12" customHeight="1">
      <c r="A27" s="14" t="s">
        <v>162</v>
      </c>
      <c r="B27" s="404" t="s">
        <v>255</v>
      </c>
      <c r="C27" s="385">
        <v>49185440</v>
      </c>
      <c r="D27" s="385">
        <v>187318535</v>
      </c>
      <c r="E27" s="255"/>
    </row>
    <row r="28" spans="1:5" s="1" customFormat="1" ht="12" customHeight="1" thickBot="1">
      <c r="A28" s="16" t="s">
        <v>163</v>
      </c>
      <c r="B28" s="405" t="s">
        <v>256</v>
      </c>
      <c r="C28" s="387"/>
      <c r="D28" s="387"/>
      <c r="E28" s="257"/>
    </row>
    <row r="29" spans="1:5" s="1" customFormat="1" ht="12" customHeight="1" thickBot="1">
      <c r="A29" s="20" t="s">
        <v>164</v>
      </c>
      <c r="B29" s="21" t="s">
        <v>257</v>
      </c>
      <c r="C29" s="391">
        <f>SUM(C30:C36)</f>
        <v>307751851</v>
      </c>
      <c r="D29" s="391">
        <f>SUM(D30:D36)</f>
        <v>272860882</v>
      </c>
      <c r="E29" s="434">
        <f>SUM(E30:E36)</f>
        <v>231300000</v>
      </c>
    </row>
    <row r="30" spans="1:5" s="1" customFormat="1" ht="12" customHeight="1">
      <c r="A30" s="15" t="s">
        <v>258</v>
      </c>
      <c r="B30" s="403" t="s">
        <v>545</v>
      </c>
      <c r="C30" s="386">
        <v>155448462</v>
      </c>
      <c r="D30" s="386">
        <v>153029021</v>
      </c>
      <c r="E30" s="289">
        <v>145000000</v>
      </c>
    </row>
    <row r="31" spans="1:5" s="1" customFormat="1" ht="12" customHeight="1">
      <c r="A31" s="14" t="s">
        <v>259</v>
      </c>
      <c r="B31" s="404" t="s">
        <v>677</v>
      </c>
      <c r="C31" s="385">
        <v>13867432</v>
      </c>
      <c r="D31" s="385">
        <v>11282088</v>
      </c>
      <c r="E31" s="290">
        <v>10000000</v>
      </c>
    </row>
    <row r="32" spans="1:5" s="1" customFormat="1" ht="12" customHeight="1">
      <c r="A32" s="14" t="s">
        <v>260</v>
      </c>
      <c r="B32" s="404" t="s">
        <v>678</v>
      </c>
      <c r="C32" s="385">
        <v>11557443</v>
      </c>
      <c r="D32" s="385">
        <v>14255497</v>
      </c>
      <c r="E32" s="290">
        <v>13700000</v>
      </c>
    </row>
    <row r="33" spans="1:5" s="1" customFormat="1" ht="12" customHeight="1">
      <c r="A33" s="14" t="s">
        <v>261</v>
      </c>
      <c r="B33" s="404" t="s">
        <v>547</v>
      </c>
      <c r="C33" s="385">
        <v>79902003</v>
      </c>
      <c r="D33" s="385">
        <v>48548517</v>
      </c>
      <c r="E33" s="290">
        <v>25000000</v>
      </c>
    </row>
    <row r="34" spans="1:5" s="1" customFormat="1" ht="12" customHeight="1">
      <c r="A34" s="14" t="s">
        <v>542</v>
      </c>
      <c r="B34" s="404" t="s">
        <v>262</v>
      </c>
      <c r="C34" s="385">
        <v>7598937</v>
      </c>
      <c r="D34" s="385">
        <v>8463835</v>
      </c>
      <c r="E34" s="290">
        <v>6800000</v>
      </c>
    </row>
    <row r="35" spans="1:5" s="1" customFormat="1" ht="12" customHeight="1">
      <c r="A35" s="14" t="s">
        <v>543</v>
      </c>
      <c r="B35" s="404" t="s">
        <v>546</v>
      </c>
      <c r="C35" s="385">
        <v>37705667</v>
      </c>
      <c r="D35" s="385">
        <v>35051802</v>
      </c>
      <c r="E35" s="290">
        <v>30000000</v>
      </c>
    </row>
    <row r="36" spans="1:5" s="1" customFormat="1" ht="12" customHeight="1" thickBot="1">
      <c r="A36" s="16" t="s">
        <v>544</v>
      </c>
      <c r="B36" s="405" t="s">
        <v>264</v>
      </c>
      <c r="C36" s="387">
        <v>1671907</v>
      </c>
      <c r="D36" s="387">
        <v>2230122</v>
      </c>
      <c r="E36" s="296">
        <v>800000</v>
      </c>
    </row>
    <row r="37" spans="1:5" s="1" customFormat="1" ht="12" customHeight="1" thickBot="1">
      <c r="A37" s="20" t="s">
        <v>21</v>
      </c>
      <c r="B37" s="21" t="s">
        <v>424</v>
      </c>
      <c r="C37" s="384">
        <f>SUM(C38:C48)</f>
        <v>39170674</v>
      </c>
      <c r="D37" s="384">
        <f>SUM(D38:D48)</f>
        <v>41171286</v>
      </c>
      <c r="E37" s="254">
        <f>SUM(E38:E48)</f>
        <v>30153220</v>
      </c>
    </row>
    <row r="38" spans="1:5" s="1" customFormat="1" ht="12" customHeight="1">
      <c r="A38" s="15" t="s">
        <v>89</v>
      </c>
      <c r="B38" s="403" t="s">
        <v>267</v>
      </c>
      <c r="C38" s="386"/>
      <c r="D38" s="386"/>
      <c r="E38" s="256"/>
    </row>
    <row r="39" spans="1:5" s="1" customFormat="1" ht="12" customHeight="1">
      <c r="A39" s="14" t="s">
        <v>90</v>
      </c>
      <c r="B39" s="404" t="s">
        <v>268</v>
      </c>
      <c r="C39" s="385">
        <v>13429854</v>
      </c>
      <c r="D39" s="385">
        <v>15350121</v>
      </c>
      <c r="E39" s="255">
        <v>7500000</v>
      </c>
    </row>
    <row r="40" spans="1:5" s="1" customFormat="1" ht="12" customHeight="1">
      <c r="A40" s="14" t="s">
        <v>91</v>
      </c>
      <c r="B40" s="404" t="s">
        <v>269</v>
      </c>
      <c r="C40" s="385">
        <v>3993860</v>
      </c>
      <c r="D40" s="385">
        <v>1769133</v>
      </c>
      <c r="E40" s="255">
        <v>3000000</v>
      </c>
    </row>
    <row r="41" spans="1:5" s="1" customFormat="1" ht="12" customHeight="1">
      <c r="A41" s="14" t="s">
        <v>166</v>
      </c>
      <c r="B41" s="404" t="s">
        <v>270</v>
      </c>
      <c r="C41" s="385">
        <v>16112679</v>
      </c>
      <c r="D41" s="385">
        <v>15976986</v>
      </c>
      <c r="E41" s="255">
        <v>15603220</v>
      </c>
    </row>
    <row r="42" spans="1:5" s="1" customFormat="1" ht="12" customHeight="1">
      <c r="A42" s="14" t="s">
        <v>167</v>
      </c>
      <c r="B42" s="404" t="s">
        <v>271</v>
      </c>
      <c r="C42" s="385"/>
      <c r="D42" s="385"/>
      <c r="E42" s="255"/>
    </row>
    <row r="43" spans="1:5" s="1" customFormat="1" ht="12" customHeight="1">
      <c r="A43" s="14" t="s">
        <v>168</v>
      </c>
      <c r="B43" s="404" t="s">
        <v>272</v>
      </c>
      <c r="C43" s="385">
        <v>3583512</v>
      </c>
      <c r="D43" s="385">
        <v>4375540</v>
      </c>
      <c r="E43" s="255">
        <v>3000000</v>
      </c>
    </row>
    <row r="44" spans="1:5" s="1" customFormat="1" ht="12" customHeight="1">
      <c r="A44" s="14" t="s">
        <v>169</v>
      </c>
      <c r="B44" s="404" t="s">
        <v>273</v>
      </c>
      <c r="C44" s="385">
        <v>1451000</v>
      </c>
      <c r="D44" s="385">
        <v>313000</v>
      </c>
      <c r="E44" s="255"/>
    </row>
    <row r="45" spans="1:5" s="1" customFormat="1" ht="12" customHeight="1">
      <c r="A45" s="14" t="s">
        <v>170</v>
      </c>
      <c r="B45" s="404" t="s">
        <v>549</v>
      </c>
      <c r="C45" s="385">
        <v>43939</v>
      </c>
      <c r="D45" s="385">
        <v>2</v>
      </c>
      <c r="E45" s="255">
        <v>50000</v>
      </c>
    </row>
    <row r="46" spans="1:5" s="1" customFormat="1" ht="12" customHeight="1">
      <c r="A46" s="14" t="s">
        <v>265</v>
      </c>
      <c r="B46" s="404" t="s">
        <v>275</v>
      </c>
      <c r="C46" s="388"/>
      <c r="D46" s="388"/>
      <c r="E46" s="258"/>
    </row>
    <row r="47" spans="1:5" s="1" customFormat="1" ht="12" customHeight="1">
      <c r="A47" s="16" t="s">
        <v>266</v>
      </c>
      <c r="B47" s="405" t="s">
        <v>426</v>
      </c>
      <c r="C47" s="389"/>
      <c r="D47" s="389">
        <v>683874</v>
      </c>
      <c r="E47" s="259"/>
    </row>
    <row r="48" spans="1:5" s="1" customFormat="1" ht="12" customHeight="1" thickBot="1">
      <c r="A48" s="16" t="s">
        <v>425</v>
      </c>
      <c r="B48" s="285" t="s">
        <v>276</v>
      </c>
      <c r="C48" s="389">
        <v>555830</v>
      </c>
      <c r="D48" s="389">
        <v>2702630</v>
      </c>
      <c r="E48" s="259">
        <v>1000000</v>
      </c>
    </row>
    <row r="49" spans="1:5" s="1" customFormat="1" ht="12" customHeight="1" thickBot="1">
      <c r="A49" s="20" t="s">
        <v>22</v>
      </c>
      <c r="B49" s="21" t="s">
        <v>277</v>
      </c>
      <c r="C49" s="384">
        <f>SUM(C50:C54)</f>
        <v>0</v>
      </c>
      <c r="D49" s="384">
        <f>SUM(D50:D54)</f>
        <v>748031</v>
      </c>
      <c r="E49" s="254">
        <f>SUM(E50:E54)</f>
        <v>0</v>
      </c>
    </row>
    <row r="50" spans="1:5" s="1" customFormat="1" ht="12" customHeight="1">
      <c r="A50" s="15" t="s">
        <v>92</v>
      </c>
      <c r="B50" s="403" t="s">
        <v>281</v>
      </c>
      <c r="C50" s="449"/>
      <c r="D50" s="449"/>
      <c r="E50" s="281"/>
    </row>
    <row r="51" spans="1:5" s="1" customFormat="1" ht="12" customHeight="1">
      <c r="A51" s="14" t="s">
        <v>93</v>
      </c>
      <c r="B51" s="404" t="s">
        <v>282</v>
      </c>
      <c r="C51" s="388"/>
      <c r="D51" s="388"/>
      <c r="E51" s="258"/>
    </row>
    <row r="52" spans="1:5" s="1" customFormat="1" ht="12" customHeight="1">
      <c r="A52" s="14" t="s">
        <v>278</v>
      </c>
      <c r="B52" s="404" t="s">
        <v>283</v>
      </c>
      <c r="C52" s="388"/>
      <c r="D52" s="388">
        <v>748031</v>
      </c>
      <c r="E52" s="258"/>
    </row>
    <row r="53" spans="1:5" s="1" customFormat="1" ht="12" customHeight="1">
      <c r="A53" s="14" t="s">
        <v>279</v>
      </c>
      <c r="B53" s="404" t="s">
        <v>284</v>
      </c>
      <c r="C53" s="388"/>
      <c r="D53" s="388"/>
      <c r="E53" s="258"/>
    </row>
    <row r="54" spans="1:5" s="1" customFormat="1" ht="12" customHeight="1" thickBot="1">
      <c r="A54" s="16" t="s">
        <v>280</v>
      </c>
      <c r="B54" s="285" t="s">
        <v>285</v>
      </c>
      <c r="C54" s="389"/>
      <c r="D54" s="389"/>
      <c r="E54" s="259"/>
    </row>
    <row r="55" spans="1:5" s="1" customFormat="1" ht="12" customHeight="1" thickBot="1">
      <c r="A55" s="20" t="s">
        <v>171</v>
      </c>
      <c r="B55" s="21" t="s">
        <v>286</v>
      </c>
      <c r="C55" s="384">
        <f>SUM(C56:C58)</f>
        <v>7173013</v>
      </c>
      <c r="D55" s="384">
        <f>SUM(D56:D58)</f>
        <v>439224</v>
      </c>
      <c r="E55" s="254">
        <f>SUM(E56:E58)</f>
        <v>9332987</v>
      </c>
    </row>
    <row r="56" spans="1:5" s="1" customFormat="1" ht="12" customHeight="1">
      <c r="A56" s="15" t="s">
        <v>94</v>
      </c>
      <c r="B56" s="403" t="s">
        <v>287</v>
      </c>
      <c r="C56" s="386"/>
      <c r="D56" s="386"/>
      <c r="E56" s="256"/>
    </row>
    <row r="57" spans="1:5" s="1" customFormat="1" ht="12" customHeight="1">
      <c r="A57" s="14" t="s">
        <v>95</v>
      </c>
      <c r="B57" s="404" t="s">
        <v>416</v>
      </c>
      <c r="C57" s="385">
        <v>107100</v>
      </c>
      <c r="D57" s="385"/>
      <c r="E57" s="255"/>
    </row>
    <row r="58" spans="1:5" s="1" customFormat="1" ht="12" customHeight="1">
      <c r="A58" s="14" t="s">
        <v>290</v>
      </c>
      <c r="B58" s="404" t="s">
        <v>288</v>
      </c>
      <c r="C58" s="385">
        <v>7065913</v>
      </c>
      <c r="D58" s="385">
        <v>439224</v>
      </c>
      <c r="E58" s="255">
        <v>9332987</v>
      </c>
    </row>
    <row r="59" spans="1:5" s="1" customFormat="1" ht="12" customHeight="1" thickBot="1">
      <c r="A59" s="16" t="s">
        <v>291</v>
      </c>
      <c r="B59" s="285" t="s">
        <v>289</v>
      </c>
      <c r="C59" s="387"/>
      <c r="D59" s="387"/>
      <c r="E59" s="257"/>
    </row>
    <row r="60" spans="1:5" s="1" customFormat="1" ht="12" customHeight="1" thickBot="1">
      <c r="A60" s="20" t="s">
        <v>24</v>
      </c>
      <c r="B60" s="283" t="s">
        <v>292</v>
      </c>
      <c r="C60" s="384">
        <f>SUM(C61:C63)</f>
        <v>190510</v>
      </c>
      <c r="D60" s="384">
        <f>SUM(D61:D63)</f>
        <v>382464</v>
      </c>
      <c r="E60" s="254">
        <f>SUM(E61:E63)</f>
        <v>200000</v>
      </c>
    </row>
    <row r="61" spans="1:5" s="1" customFormat="1" ht="12" customHeight="1">
      <c r="A61" s="15" t="s">
        <v>172</v>
      </c>
      <c r="B61" s="403" t="s">
        <v>294</v>
      </c>
      <c r="C61" s="388"/>
      <c r="D61" s="388"/>
      <c r="E61" s="258"/>
    </row>
    <row r="62" spans="1:5" s="1" customFormat="1" ht="12" customHeight="1">
      <c r="A62" s="14" t="s">
        <v>173</v>
      </c>
      <c r="B62" s="404" t="s">
        <v>417</v>
      </c>
      <c r="C62" s="388"/>
      <c r="D62" s="388"/>
      <c r="E62" s="258"/>
    </row>
    <row r="63" spans="1:5" s="1" customFormat="1" ht="12" customHeight="1">
      <c r="A63" s="14" t="s">
        <v>221</v>
      </c>
      <c r="B63" s="404" t="s">
        <v>295</v>
      </c>
      <c r="C63" s="388">
        <v>190510</v>
      </c>
      <c r="D63" s="388">
        <v>382464</v>
      </c>
      <c r="E63" s="258">
        <v>200000</v>
      </c>
    </row>
    <row r="64" spans="1:5" s="1" customFormat="1" ht="12" customHeight="1" thickBot="1">
      <c r="A64" s="16" t="s">
        <v>293</v>
      </c>
      <c r="B64" s="285" t="s">
        <v>296</v>
      </c>
      <c r="C64" s="388"/>
      <c r="D64" s="388"/>
      <c r="E64" s="258"/>
    </row>
    <row r="65" spans="1:5" s="1" customFormat="1" ht="12" customHeight="1" thickBot="1">
      <c r="A65" s="475" t="s">
        <v>466</v>
      </c>
      <c r="B65" s="21" t="s">
        <v>297</v>
      </c>
      <c r="C65" s="391">
        <f>+C8+C15+C22+C29+C37+C49+C55+C60</f>
        <v>762422287</v>
      </c>
      <c r="D65" s="391">
        <f>+D8+D15+D22+D29+D37+D49+D55+D60</f>
        <v>785984390</v>
      </c>
      <c r="E65" s="434">
        <f>+E8+E15+E22+E29+E37+E49+E55+E60</f>
        <v>523313824</v>
      </c>
    </row>
    <row r="66" spans="1:5" s="1" customFormat="1" ht="12" customHeight="1" thickBot="1">
      <c r="A66" s="450" t="s">
        <v>298</v>
      </c>
      <c r="B66" s="283" t="s">
        <v>533</v>
      </c>
      <c r="C66" s="384">
        <f>SUM(C67:C69)</f>
        <v>0</v>
      </c>
      <c r="D66" s="384">
        <f>SUM(D67:D69)</f>
        <v>0</v>
      </c>
      <c r="E66" s="254">
        <f>SUM(E67:E69)</f>
        <v>0</v>
      </c>
    </row>
    <row r="67" spans="1:5" s="1" customFormat="1" ht="12" customHeight="1">
      <c r="A67" s="15" t="s">
        <v>327</v>
      </c>
      <c r="B67" s="403" t="s">
        <v>300</v>
      </c>
      <c r="C67" s="388"/>
      <c r="D67" s="388"/>
      <c r="E67" s="258"/>
    </row>
    <row r="68" spans="1:5" s="1" customFormat="1" ht="12" customHeight="1">
      <c r="A68" s="14" t="s">
        <v>336</v>
      </c>
      <c r="B68" s="404" t="s">
        <v>301</v>
      </c>
      <c r="C68" s="388"/>
      <c r="D68" s="388"/>
      <c r="E68" s="258"/>
    </row>
    <row r="69" spans="1:5" s="1" customFormat="1" ht="12" customHeight="1" thickBot="1">
      <c r="A69" s="16" t="s">
        <v>337</v>
      </c>
      <c r="B69" s="469" t="s">
        <v>451</v>
      </c>
      <c r="C69" s="388"/>
      <c r="D69" s="388"/>
      <c r="E69" s="258"/>
    </row>
    <row r="70" spans="1:5" s="1" customFormat="1" ht="12" customHeight="1" thickBot="1">
      <c r="A70" s="450" t="s">
        <v>303</v>
      </c>
      <c r="B70" s="283" t="s">
        <v>304</v>
      </c>
      <c r="C70" s="384">
        <f>SUM(C71:C74)</f>
        <v>0</v>
      </c>
      <c r="D70" s="384">
        <f>SUM(D71:D74)</f>
        <v>0</v>
      </c>
      <c r="E70" s="254">
        <f>SUM(E71:E74)</f>
        <v>0</v>
      </c>
    </row>
    <row r="71" spans="1:5" s="1" customFormat="1" ht="12" customHeight="1">
      <c r="A71" s="15" t="s">
        <v>140</v>
      </c>
      <c r="B71" s="546" t="s">
        <v>305</v>
      </c>
      <c r="C71" s="388"/>
      <c r="D71" s="388"/>
      <c r="E71" s="258"/>
    </row>
    <row r="72" spans="1:7" s="1" customFormat="1" ht="13.5" customHeight="1">
      <c r="A72" s="14" t="s">
        <v>141</v>
      </c>
      <c r="B72" s="546" t="s">
        <v>560</v>
      </c>
      <c r="C72" s="388"/>
      <c r="D72" s="388"/>
      <c r="E72" s="258"/>
      <c r="G72" s="36"/>
    </row>
    <row r="73" spans="1:5" s="1" customFormat="1" ht="12" customHeight="1">
      <c r="A73" s="14" t="s">
        <v>328</v>
      </c>
      <c r="B73" s="546" t="s">
        <v>306</v>
      </c>
      <c r="C73" s="388"/>
      <c r="D73" s="388"/>
      <c r="E73" s="258"/>
    </row>
    <row r="74" spans="1:5" s="1" customFormat="1" ht="12" customHeight="1" thickBot="1">
      <c r="A74" s="16" t="s">
        <v>329</v>
      </c>
      <c r="B74" s="547" t="s">
        <v>561</v>
      </c>
      <c r="C74" s="388"/>
      <c r="D74" s="388"/>
      <c r="E74" s="258"/>
    </row>
    <row r="75" spans="1:5" s="1" customFormat="1" ht="12" customHeight="1" thickBot="1">
      <c r="A75" s="450" t="s">
        <v>307</v>
      </c>
      <c r="B75" s="283" t="s">
        <v>308</v>
      </c>
      <c r="C75" s="384">
        <f>SUM(C76:C77)</f>
        <v>286434237</v>
      </c>
      <c r="D75" s="384">
        <f>SUM(D76:D77)</f>
        <v>340433211</v>
      </c>
      <c r="E75" s="254">
        <f>SUM(E76:E77)</f>
        <v>180981295</v>
      </c>
    </row>
    <row r="76" spans="1:5" s="1" customFormat="1" ht="12" customHeight="1">
      <c r="A76" s="15" t="s">
        <v>330</v>
      </c>
      <c r="B76" s="403" t="s">
        <v>309</v>
      </c>
      <c r="C76" s="388">
        <v>286434237</v>
      </c>
      <c r="D76" s="388">
        <v>340433211</v>
      </c>
      <c r="E76" s="258">
        <v>180981295</v>
      </c>
    </row>
    <row r="77" spans="1:5" s="1" customFormat="1" ht="12" customHeight="1" thickBot="1">
      <c r="A77" s="16" t="s">
        <v>331</v>
      </c>
      <c r="B77" s="285" t="s">
        <v>310</v>
      </c>
      <c r="C77" s="388"/>
      <c r="D77" s="388"/>
      <c r="E77" s="258"/>
    </row>
    <row r="78" spans="1:5" s="1" customFormat="1" ht="12" customHeight="1" thickBot="1">
      <c r="A78" s="450" t="s">
        <v>311</v>
      </c>
      <c r="B78" s="283" t="s">
        <v>312</v>
      </c>
      <c r="C78" s="384">
        <f>SUM(C79:C81)</f>
        <v>7249371</v>
      </c>
      <c r="D78" s="384">
        <f>SUM(D79:D81)</f>
        <v>9147676</v>
      </c>
      <c r="E78" s="254">
        <f>SUM(E79:E81)</f>
        <v>0</v>
      </c>
    </row>
    <row r="79" spans="1:5" s="1" customFormat="1" ht="12" customHeight="1">
      <c r="A79" s="15" t="s">
        <v>332</v>
      </c>
      <c r="B79" s="403" t="s">
        <v>313</v>
      </c>
      <c r="C79" s="388">
        <v>7249371</v>
      </c>
      <c r="D79" s="388">
        <v>9147676</v>
      </c>
      <c r="E79" s="258"/>
    </row>
    <row r="80" spans="1:5" s="1" customFormat="1" ht="12" customHeight="1">
      <c r="A80" s="14" t="s">
        <v>333</v>
      </c>
      <c r="B80" s="404" t="s">
        <v>314</v>
      </c>
      <c r="C80" s="388"/>
      <c r="D80" s="388"/>
      <c r="E80" s="258"/>
    </row>
    <row r="81" spans="1:5" s="1" customFormat="1" ht="12" customHeight="1" thickBot="1">
      <c r="A81" s="16" t="s">
        <v>334</v>
      </c>
      <c r="B81" s="285" t="s">
        <v>562</v>
      </c>
      <c r="C81" s="388"/>
      <c r="D81" s="388"/>
      <c r="E81" s="258"/>
    </row>
    <row r="82" spans="1:5" s="1" customFormat="1" ht="12" customHeight="1" thickBot="1">
      <c r="A82" s="450" t="s">
        <v>315</v>
      </c>
      <c r="B82" s="283" t="s">
        <v>335</v>
      </c>
      <c r="C82" s="384">
        <f>SUM(C83:C86)</f>
        <v>0</v>
      </c>
      <c r="D82" s="384">
        <f>SUM(D83:D86)</f>
        <v>0</v>
      </c>
      <c r="E82" s="254">
        <f>SUM(E83:E86)</f>
        <v>0</v>
      </c>
    </row>
    <row r="83" spans="1:5" s="1" customFormat="1" ht="12" customHeight="1">
      <c r="A83" s="407" t="s">
        <v>316</v>
      </c>
      <c r="B83" s="403" t="s">
        <v>317</v>
      </c>
      <c r="C83" s="388"/>
      <c r="D83" s="388"/>
      <c r="E83" s="258"/>
    </row>
    <row r="84" spans="1:5" s="1" customFormat="1" ht="12" customHeight="1">
      <c r="A84" s="408" t="s">
        <v>318</v>
      </c>
      <c r="B84" s="404" t="s">
        <v>319</v>
      </c>
      <c r="C84" s="388"/>
      <c r="D84" s="388"/>
      <c r="E84" s="258"/>
    </row>
    <row r="85" spans="1:5" s="1" customFormat="1" ht="12" customHeight="1">
      <c r="A85" s="408" t="s">
        <v>320</v>
      </c>
      <c r="B85" s="404" t="s">
        <v>321</v>
      </c>
      <c r="C85" s="388"/>
      <c r="D85" s="388"/>
      <c r="E85" s="258"/>
    </row>
    <row r="86" spans="1:5" s="1" customFormat="1" ht="12" customHeight="1" thickBot="1">
      <c r="A86" s="409" t="s">
        <v>322</v>
      </c>
      <c r="B86" s="285" t="s">
        <v>323</v>
      </c>
      <c r="C86" s="388"/>
      <c r="D86" s="388"/>
      <c r="E86" s="258"/>
    </row>
    <row r="87" spans="1:5" s="1" customFormat="1" ht="12" customHeight="1" thickBot="1">
      <c r="A87" s="450" t="s">
        <v>324</v>
      </c>
      <c r="B87" s="283" t="s">
        <v>465</v>
      </c>
      <c r="C87" s="452"/>
      <c r="D87" s="452"/>
      <c r="E87" s="453"/>
    </row>
    <row r="88" spans="1:5" s="1" customFormat="1" ht="12" customHeight="1" thickBot="1">
      <c r="A88" s="450" t="s">
        <v>326</v>
      </c>
      <c r="B88" s="283" t="s">
        <v>325</v>
      </c>
      <c r="C88" s="452"/>
      <c r="D88" s="452"/>
      <c r="E88" s="453"/>
    </row>
    <row r="89" spans="1:5" s="1" customFormat="1" ht="12" customHeight="1" thickBot="1">
      <c r="A89" s="450" t="s">
        <v>338</v>
      </c>
      <c r="B89" s="410" t="s">
        <v>468</v>
      </c>
      <c r="C89" s="391">
        <f>+C66+C70+C75+C78+C82+C88+C87</f>
        <v>293683608</v>
      </c>
      <c r="D89" s="391">
        <f>+D66+D70+D75+D78+D82+D88+D87</f>
        <v>349580887</v>
      </c>
      <c r="E89" s="434">
        <f>+E66+E70+E75+E78+E82+E88+E87</f>
        <v>180981295</v>
      </c>
    </row>
    <row r="90" spans="1:5" s="1" customFormat="1" ht="12" customHeight="1" thickBot="1">
      <c r="A90" s="451" t="s">
        <v>467</v>
      </c>
      <c r="B90" s="411" t="s">
        <v>469</v>
      </c>
      <c r="C90" s="391">
        <f>+C65+C89</f>
        <v>1056105895</v>
      </c>
      <c r="D90" s="391">
        <f>+D65+D89</f>
        <v>1135565277</v>
      </c>
      <c r="E90" s="434">
        <f>+E65+E89</f>
        <v>704295119</v>
      </c>
    </row>
    <row r="91" spans="1:5" s="1" customFormat="1" ht="12" customHeight="1">
      <c r="A91" s="360"/>
      <c r="B91" s="361"/>
      <c r="C91" s="362"/>
      <c r="D91" s="363"/>
      <c r="E91" s="364"/>
    </row>
    <row r="92" spans="1:5" s="1" customFormat="1" ht="12" customHeight="1">
      <c r="A92" s="702" t="s">
        <v>45</v>
      </c>
      <c r="B92" s="702"/>
      <c r="C92" s="702"/>
      <c r="D92" s="702"/>
      <c r="E92" s="702"/>
    </row>
    <row r="93" spans="1:5" s="1" customFormat="1" ht="12" customHeight="1" thickBot="1">
      <c r="A93" s="699" t="s">
        <v>144</v>
      </c>
      <c r="B93" s="699"/>
      <c r="C93" s="371"/>
      <c r="D93" s="136"/>
      <c r="E93" s="298" t="str">
        <f>E5</f>
        <v>Forintban!</v>
      </c>
    </row>
    <row r="94" spans="1:6" s="1" customFormat="1" ht="24" customHeight="1" thickBot="1">
      <c r="A94" s="23" t="s">
        <v>15</v>
      </c>
      <c r="B94" s="24" t="s">
        <v>46</v>
      </c>
      <c r="C94" s="24" t="str">
        <f>+C6</f>
        <v>2018. évi tény</v>
      </c>
      <c r="D94" s="24" t="str">
        <f>+D6</f>
        <v>2019. évi várható</v>
      </c>
      <c r="E94" s="154" t="str">
        <f>+E6</f>
        <v>2020.évi előirányzat</v>
      </c>
      <c r="F94" s="144"/>
    </row>
    <row r="95" spans="1:6" s="1" customFormat="1" ht="12" customHeight="1" thickBot="1">
      <c r="A95" s="29" t="s">
        <v>483</v>
      </c>
      <c r="B95" s="30" t="s">
        <v>484</v>
      </c>
      <c r="C95" s="30" t="s">
        <v>485</v>
      </c>
      <c r="D95" s="30" t="s">
        <v>487</v>
      </c>
      <c r="E95" s="435" t="s">
        <v>486</v>
      </c>
      <c r="F95" s="144"/>
    </row>
    <row r="96" spans="1:6" s="1" customFormat="1" ht="15" customHeight="1" thickBot="1">
      <c r="A96" s="22" t="s">
        <v>17</v>
      </c>
      <c r="B96" s="28" t="s">
        <v>427</v>
      </c>
      <c r="C96" s="383">
        <f>C97+C98+C99+C100+C101+C114</f>
        <v>594884414</v>
      </c>
      <c r="D96" s="383">
        <f>D97+D98+D99+D100+D101+D114</f>
        <v>605698718</v>
      </c>
      <c r="E96" s="478">
        <f>E97+E98+E99+E100+E101+E114</f>
        <v>585212694</v>
      </c>
      <c r="F96" s="144"/>
    </row>
    <row r="97" spans="1:5" s="1" customFormat="1" ht="12.75" customHeight="1">
      <c r="A97" s="17" t="s">
        <v>96</v>
      </c>
      <c r="B97" s="10" t="s">
        <v>47</v>
      </c>
      <c r="C97" s="485">
        <v>150875599</v>
      </c>
      <c r="D97" s="485">
        <v>175168604</v>
      </c>
      <c r="E97" s="479">
        <v>167382918</v>
      </c>
    </row>
    <row r="98" spans="1:5" ht="16.5" customHeight="1">
      <c r="A98" s="14" t="s">
        <v>97</v>
      </c>
      <c r="B98" s="8" t="s">
        <v>174</v>
      </c>
      <c r="C98" s="385">
        <v>30785209</v>
      </c>
      <c r="D98" s="385">
        <v>32383474</v>
      </c>
      <c r="E98" s="255">
        <v>31033298</v>
      </c>
    </row>
    <row r="99" spans="1:5" ht="15.75">
      <c r="A99" s="14" t="s">
        <v>98</v>
      </c>
      <c r="B99" s="8" t="s">
        <v>131</v>
      </c>
      <c r="C99" s="387">
        <v>197196310</v>
      </c>
      <c r="D99" s="387">
        <v>193945792</v>
      </c>
      <c r="E99" s="257">
        <v>148155839</v>
      </c>
    </row>
    <row r="100" spans="1:5" s="35" customFormat="1" ht="12" customHeight="1">
      <c r="A100" s="14" t="s">
        <v>99</v>
      </c>
      <c r="B100" s="11" t="s">
        <v>175</v>
      </c>
      <c r="C100" s="387">
        <v>9255163</v>
      </c>
      <c r="D100" s="387">
        <v>7245135</v>
      </c>
      <c r="E100" s="257">
        <v>9400000</v>
      </c>
    </row>
    <row r="101" spans="1:5" ht="12" customHeight="1">
      <c r="A101" s="14" t="s">
        <v>110</v>
      </c>
      <c r="B101" s="19" t="s">
        <v>176</v>
      </c>
      <c r="C101" s="387">
        <v>206772133</v>
      </c>
      <c r="D101" s="387">
        <v>196955713</v>
      </c>
      <c r="E101" s="257">
        <v>209240639</v>
      </c>
    </row>
    <row r="102" spans="1:5" ht="12" customHeight="1">
      <c r="A102" s="14" t="s">
        <v>100</v>
      </c>
      <c r="B102" s="8" t="s">
        <v>432</v>
      </c>
      <c r="C102" s="387"/>
      <c r="D102" s="387">
        <v>4398283</v>
      </c>
      <c r="E102" s="257"/>
    </row>
    <row r="103" spans="1:5" ht="12" customHeight="1">
      <c r="A103" s="14" t="s">
        <v>101</v>
      </c>
      <c r="B103" s="140" t="s">
        <v>431</v>
      </c>
      <c r="C103" s="387"/>
      <c r="D103" s="387"/>
      <c r="E103" s="257"/>
    </row>
    <row r="104" spans="1:5" ht="12" customHeight="1">
      <c r="A104" s="14" t="s">
        <v>111</v>
      </c>
      <c r="B104" s="140" t="s">
        <v>430</v>
      </c>
      <c r="C104" s="387"/>
      <c r="D104" s="387"/>
      <c r="E104" s="257"/>
    </row>
    <row r="105" spans="1:5" ht="12" customHeight="1">
      <c r="A105" s="14" t="s">
        <v>112</v>
      </c>
      <c r="B105" s="138" t="s">
        <v>341</v>
      </c>
      <c r="C105" s="387"/>
      <c r="D105" s="387"/>
      <c r="E105" s="257"/>
    </row>
    <row r="106" spans="1:5" ht="12" customHeight="1">
      <c r="A106" s="14" t="s">
        <v>113</v>
      </c>
      <c r="B106" s="139" t="s">
        <v>342</v>
      </c>
      <c r="C106" s="387"/>
      <c r="D106" s="387"/>
      <c r="E106" s="257"/>
    </row>
    <row r="107" spans="1:5" ht="12" customHeight="1">
      <c r="A107" s="14" t="s">
        <v>114</v>
      </c>
      <c r="B107" s="139" t="s">
        <v>343</v>
      </c>
      <c r="C107" s="387"/>
      <c r="D107" s="387"/>
      <c r="E107" s="257"/>
    </row>
    <row r="108" spans="1:5" ht="12" customHeight="1">
      <c r="A108" s="14" t="s">
        <v>116</v>
      </c>
      <c r="B108" s="138" t="s">
        <v>344</v>
      </c>
      <c r="C108" s="387">
        <v>107305779</v>
      </c>
      <c r="D108" s="387">
        <v>103636866</v>
      </c>
      <c r="E108" s="257">
        <v>121740639</v>
      </c>
    </row>
    <row r="109" spans="1:5" ht="12" customHeight="1">
      <c r="A109" s="14" t="s">
        <v>177</v>
      </c>
      <c r="B109" s="138" t="s">
        <v>345</v>
      </c>
      <c r="C109" s="387"/>
      <c r="D109" s="387"/>
      <c r="E109" s="257"/>
    </row>
    <row r="110" spans="1:5" ht="12" customHeight="1">
      <c r="A110" s="14" t="s">
        <v>339</v>
      </c>
      <c r="B110" s="139" t="s">
        <v>346</v>
      </c>
      <c r="C110" s="387"/>
      <c r="D110" s="387"/>
      <c r="E110" s="257"/>
    </row>
    <row r="111" spans="1:5" ht="12" customHeight="1">
      <c r="A111" s="13" t="s">
        <v>340</v>
      </c>
      <c r="B111" s="140" t="s">
        <v>347</v>
      </c>
      <c r="C111" s="387"/>
      <c r="D111" s="387"/>
      <c r="E111" s="257"/>
    </row>
    <row r="112" spans="1:5" ht="12" customHeight="1">
      <c r="A112" s="14" t="s">
        <v>428</v>
      </c>
      <c r="B112" s="140" t="s">
        <v>348</v>
      </c>
      <c r="C112" s="387"/>
      <c r="D112" s="387"/>
      <c r="E112" s="257"/>
    </row>
    <row r="113" spans="1:5" ht="12" customHeight="1">
      <c r="A113" s="16" t="s">
        <v>429</v>
      </c>
      <c r="B113" s="140" t="s">
        <v>349</v>
      </c>
      <c r="C113" s="387">
        <v>99466354</v>
      </c>
      <c r="D113" s="387">
        <v>88920564</v>
      </c>
      <c r="E113" s="257">
        <v>87500000</v>
      </c>
    </row>
    <row r="114" spans="1:5" ht="12" customHeight="1">
      <c r="A114" s="14" t="s">
        <v>433</v>
      </c>
      <c r="B114" s="11" t="s">
        <v>48</v>
      </c>
      <c r="C114" s="385"/>
      <c r="D114" s="385"/>
      <c r="E114" s="255">
        <v>20000000</v>
      </c>
    </row>
    <row r="115" spans="1:5" ht="12" customHeight="1">
      <c r="A115" s="14" t="s">
        <v>434</v>
      </c>
      <c r="B115" s="8" t="s">
        <v>436</v>
      </c>
      <c r="C115" s="385"/>
      <c r="D115" s="385"/>
      <c r="E115" s="255">
        <v>20000000</v>
      </c>
    </row>
    <row r="116" spans="1:5" ht="12" customHeight="1" thickBot="1">
      <c r="A116" s="18" t="s">
        <v>435</v>
      </c>
      <c r="B116" s="473" t="s">
        <v>437</v>
      </c>
      <c r="C116" s="486"/>
      <c r="D116" s="486"/>
      <c r="E116" s="480"/>
    </row>
    <row r="117" spans="1:5" ht="12" customHeight="1" thickBot="1">
      <c r="A117" s="470" t="s">
        <v>18</v>
      </c>
      <c r="B117" s="471" t="s">
        <v>350</v>
      </c>
      <c r="C117" s="487">
        <f>+C118+C120+C122</f>
        <v>126233183</v>
      </c>
      <c r="D117" s="487">
        <f>+D118+D120+D122</f>
        <v>342868714</v>
      </c>
      <c r="E117" s="481">
        <f>+E118+E120+E122</f>
        <v>109934749</v>
      </c>
    </row>
    <row r="118" spans="1:5" ht="12" customHeight="1">
      <c r="A118" s="15" t="s">
        <v>102</v>
      </c>
      <c r="B118" s="8" t="s">
        <v>220</v>
      </c>
      <c r="C118" s="386">
        <v>24150233</v>
      </c>
      <c r="D118" s="386">
        <v>174450334</v>
      </c>
      <c r="E118" s="256">
        <v>43136139</v>
      </c>
    </row>
    <row r="119" spans="1:5" ht="15.75">
      <c r="A119" s="15" t="s">
        <v>103</v>
      </c>
      <c r="B119" s="12" t="s">
        <v>354</v>
      </c>
      <c r="C119" s="386"/>
      <c r="D119" s="386"/>
      <c r="E119" s="256"/>
    </row>
    <row r="120" spans="1:5" ht="12" customHeight="1">
      <c r="A120" s="15" t="s">
        <v>104</v>
      </c>
      <c r="B120" s="12" t="s">
        <v>178</v>
      </c>
      <c r="C120" s="385">
        <v>101782950</v>
      </c>
      <c r="D120" s="385">
        <v>168418380</v>
      </c>
      <c r="E120" s="255">
        <v>66498610</v>
      </c>
    </row>
    <row r="121" spans="1:5" ht="12" customHeight="1">
      <c r="A121" s="15" t="s">
        <v>105</v>
      </c>
      <c r="B121" s="12" t="s">
        <v>355</v>
      </c>
      <c r="C121" s="385"/>
      <c r="D121" s="385"/>
      <c r="E121" s="255"/>
    </row>
    <row r="122" spans="1:5" ht="12" customHeight="1">
      <c r="A122" s="15" t="s">
        <v>106</v>
      </c>
      <c r="B122" s="285" t="s">
        <v>222</v>
      </c>
      <c r="C122" s="385">
        <v>300000</v>
      </c>
      <c r="D122" s="385"/>
      <c r="E122" s="255">
        <v>300000</v>
      </c>
    </row>
    <row r="123" spans="1:5" ht="12" customHeight="1">
      <c r="A123" s="15" t="s">
        <v>115</v>
      </c>
      <c r="B123" s="284" t="s">
        <v>418</v>
      </c>
      <c r="C123" s="385"/>
      <c r="D123" s="385"/>
      <c r="E123" s="255"/>
    </row>
    <row r="124" spans="1:5" ht="12" customHeight="1">
      <c r="A124" s="15" t="s">
        <v>117</v>
      </c>
      <c r="B124" s="399" t="s">
        <v>360</v>
      </c>
      <c r="C124" s="385"/>
      <c r="D124" s="385"/>
      <c r="E124" s="255"/>
    </row>
    <row r="125" spans="1:5" ht="12" customHeight="1">
      <c r="A125" s="15" t="s">
        <v>179</v>
      </c>
      <c r="B125" s="139" t="s">
        <v>343</v>
      </c>
      <c r="C125" s="385"/>
      <c r="D125" s="385"/>
      <c r="E125" s="255"/>
    </row>
    <row r="126" spans="1:5" ht="12" customHeight="1">
      <c r="A126" s="15" t="s">
        <v>180</v>
      </c>
      <c r="B126" s="139" t="s">
        <v>359</v>
      </c>
      <c r="C126" s="385"/>
      <c r="D126" s="385"/>
      <c r="E126" s="255"/>
    </row>
    <row r="127" spans="1:5" ht="12" customHeight="1">
      <c r="A127" s="15" t="s">
        <v>181</v>
      </c>
      <c r="B127" s="139" t="s">
        <v>358</v>
      </c>
      <c r="C127" s="385"/>
      <c r="D127" s="385"/>
      <c r="E127" s="255"/>
    </row>
    <row r="128" spans="1:5" ht="12" customHeight="1">
      <c r="A128" s="15" t="s">
        <v>351</v>
      </c>
      <c r="B128" s="139" t="s">
        <v>346</v>
      </c>
      <c r="C128" s="385"/>
      <c r="D128" s="385"/>
      <c r="E128" s="255"/>
    </row>
    <row r="129" spans="1:5" ht="12" customHeight="1">
      <c r="A129" s="15" t="s">
        <v>352</v>
      </c>
      <c r="B129" s="139" t="s">
        <v>357</v>
      </c>
      <c r="C129" s="385"/>
      <c r="D129" s="385"/>
      <c r="E129" s="255"/>
    </row>
    <row r="130" spans="1:5" ht="12" customHeight="1" thickBot="1">
      <c r="A130" s="13" t="s">
        <v>353</v>
      </c>
      <c r="B130" s="139" t="s">
        <v>356</v>
      </c>
      <c r="C130" s="387">
        <v>300000</v>
      </c>
      <c r="D130" s="387"/>
      <c r="E130" s="257">
        <v>300000</v>
      </c>
    </row>
    <row r="131" spans="1:5" ht="12" customHeight="1" thickBot="1">
      <c r="A131" s="20" t="s">
        <v>19</v>
      </c>
      <c r="B131" s="120" t="s">
        <v>438</v>
      </c>
      <c r="C131" s="384">
        <f>+C96+C117</f>
        <v>721117597</v>
      </c>
      <c r="D131" s="384">
        <f>+D96+D117</f>
        <v>948567432</v>
      </c>
      <c r="E131" s="254">
        <f>+E96+E117</f>
        <v>695147443</v>
      </c>
    </row>
    <row r="132" spans="1:5" ht="12" customHeight="1" thickBot="1">
      <c r="A132" s="20" t="s">
        <v>20</v>
      </c>
      <c r="B132" s="120" t="s">
        <v>439</v>
      </c>
      <c r="C132" s="384">
        <f>+C133+C134+C135</f>
        <v>0</v>
      </c>
      <c r="D132" s="384">
        <f>+D133+D134+D135</f>
        <v>0</v>
      </c>
      <c r="E132" s="254">
        <f>+E133+E134+E135</f>
        <v>0</v>
      </c>
    </row>
    <row r="133" spans="1:5" ht="12" customHeight="1">
      <c r="A133" s="15" t="s">
        <v>258</v>
      </c>
      <c r="B133" s="12" t="s">
        <v>446</v>
      </c>
      <c r="C133" s="385"/>
      <c r="D133" s="385"/>
      <c r="E133" s="255"/>
    </row>
    <row r="134" spans="1:5" ht="12" customHeight="1">
      <c r="A134" s="15" t="s">
        <v>259</v>
      </c>
      <c r="B134" s="12" t="s">
        <v>447</v>
      </c>
      <c r="C134" s="385"/>
      <c r="D134" s="385"/>
      <c r="E134" s="255"/>
    </row>
    <row r="135" spans="1:5" ht="12" customHeight="1" thickBot="1">
      <c r="A135" s="13" t="s">
        <v>260</v>
      </c>
      <c r="B135" s="12" t="s">
        <v>448</v>
      </c>
      <c r="C135" s="385"/>
      <c r="D135" s="385"/>
      <c r="E135" s="255"/>
    </row>
    <row r="136" spans="1:5" ht="12" customHeight="1" thickBot="1">
      <c r="A136" s="20" t="s">
        <v>21</v>
      </c>
      <c r="B136" s="120" t="s">
        <v>440</v>
      </c>
      <c r="C136" s="384">
        <f>SUM(C137:C142)</f>
        <v>0</v>
      </c>
      <c r="D136" s="384">
        <f>SUM(D137:D142)</f>
        <v>0</v>
      </c>
      <c r="E136" s="254">
        <f>SUM(E137:E142)</f>
        <v>0</v>
      </c>
    </row>
    <row r="137" spans="1:5" ht="12" customHeight="1">
      <c r="A137" s="15" t="s">
        <v>89</v>
      </c>
      <c r="B137" s="9" t="s">
        <v>449</v>
      </c>
      <c r="C137" s="385"/>
      <c r="D137" s="385"/>
      <c r="E137" s="255"/>
    </row>
    <row r="138" spans="1:5" ht="12" customHeight="1">
      <c r="A138" s="15" t="s">
        <v>90</v>
      </c>
      <c r="B138" s="9" t="s">
        <v>441</v>
      </c>
      <c r="C138" s="385"/>
      <c r="D138" s="385"/>
      <c r="E138" s="255"/>
    </row>
    <row r="139" spans="1:5" ht="12" customHeight="1">
      <c r="A139" s="15" t="s">
        <v>91</v>
      </c>
      <c r="B139" s="9" t="s">
        <v>442</v>
      </c>
      <c r="C139" s="385"/>
      <c r="D139" s="385"/>
      <c r="E139" s="255"/>
    </row>
    <row r="140" spans="1:5" ht="12" customHeight="1">
      <c r="A140" s="15" t="s">
        <v>166</v>
      </c>
      <c r="B140" s="9" t="s">
        <v>443</v>
      </c>
      <c r="C140" s="385"/>
      <c r="D140" s="385"/>
      <c r="E140" s="255"/>
    </row>
    <row r="141" spans="1:5" ht="12" customHeight="1">
      <c r="A141" s="15" t="s">
        <v>167</v>
      </c>
      <c r="B141" s="9" t="s">
        <v>444</v>
      </c>
      <c r="C141" s="385"/>
      <c r="D141" s="385"/>
      <c r="E141" s="255"/>
    </row>
    <row r="142" spans="1:5" ht="12" customHeight="1" thickBot="1">
      <c r="A142" s="13" t="s">
        <v>168</v>
      </c>
      <c r="B142" s="9" t="s">
        <v>445</v>
      </c>
      <c r="C142" s="385"/>
      <c r="D142" s="385"/>
      <c r="E142" s="255"/>
    </row>
    <row r="143" spans="1:5" ht="12" customHeight="1" thickBot="1">
      <c r="A143" s="20" t="s">
        <v>22</v>
      </c>
      <c r="B143" s="120" t="s">
        <v>453</v>
      </c>
      <c r="C143" s="391">
        <f>+C144+C145+C146+C147</f>
        <v>7876677</v>
      </c>
      <c r="D143" s="391">
        <f>+D144+D145+D146+D147</f>
        <v>7249371</v>
      </c>
      <c r="E143" s="434">
        <f>+E144+E145+E146+E147</f>
        <v>9147676</v>
      </c>
    </row>
    <row r="144" spans="1:5" ht="12" customHeight="1">
      <c r="A144" s="15" t="s">
        <v>92</v>
      </c>
      <c r="B144" s="9" t="s">
        <v>361</v>
      </c>
      <c r="C144" s="385"/>
      <c r="D144" s="385"/>
      <c r="E144" s="255"/>
    </row>
    <row r="145" spans="1:5" ht="12" customHeight="1">
      <c r="A145" s="15" t="s">
        <v>93</v>
      </c>
      <c r="B145" s="9" t="s">
        <v>362</v>
      </c>
      <c r="C145" s="385">
        <v>7876677</v>
      </c>
      <c r="D145" s="385">
        <v>7249371</v>
      </c>
      <c r="E145" s="255">
        <v>9147676</v>
      </c>
    </row>
    <row r="146" spans="1:5" ht="12" customHeight="1">
      <c r="A146" s="15" t="s">
        <v>278</v>
      </c>
      <c r="B146" s="9" t="s">
        <v>454</v>
      </c>
      <c r="C146" s="385"/>
      <c r="D146" s="385"/>
      <c r="E146" s="255"/>
    </row>
    <row r="147" spans="1:5" ht="12" customHeight="1" thickBot="1">
      <c r="A147" s="13" t="s">
        <v>279</v>
      </c>
      <c r="B147" s="7" t="s">
        <v>380</v>
      </c>
      <c r="C147" s="385"/>
      <c r="D147" s="385"/>
      <c r="E147" s="255"/>
    </row>
    <row r="148" spans="1:5" ht="12" customHeight="1" thickBot="1">
      <c r="A148" s="20" t="s">
        <v>23</v>
      </c>
      <c r="B148" s="120" t="s">
        <v>455</v>
      </c>
      <c r="C148" s="488">
        <f>SUM(C149:C153)</f>
        <v>0</v>
      </c>
      <c r="D148" s="488">
        <f>SUM(D149:D153)</f>
        <v>0</v>
      </c>
      <c r="E148" s="482">
        <f>SUM(E149:E153)</f>
        <v>0</v>
      </c>
    </row>
    <row r="149" spans="1:5" ht="12" customHeight="1">
      <c r="A149" s="15" t="s">
        <v>94</v>
      </c>
      <c r="B149" s="9" t="s">
        <v>450</v>
      </c>
      <c r="C149" s="385"/>
      <c r="D149" s="385"/>
      <c r="E149" s="255"/>
    </row>
    <row r="150" spans="1:5" ht="12" customHeight="1">
      <c r="A150" s="15" t="s">
        <v>95</v>
      </c>
      <c r="B150" s="9" t="s">
        <v>457</v>
      </c>
      <c r="C150" s="385"/>
      <c r="D150" s="385"/>
      <c r="E150" s="255"/>
    </row>
    <row r="151" spans="1:5" ht="12" customHeight="1">
      <c r="A151" s="15" t="s">
        <v>290</v>
      </c>
      <c r="B151" s="9" t="s">
        <v>452</v>
      </c>
      <c r="C151" s="385"/>
      <c r="D151" s="385"/>
      <c r="E151" s="255"/>
    </row>
    <row r="152" spans="1:5" ht="12" customHeight="1">
      <c r="A152" s="15" t="s">
        <v>291</v>
      </c>
      <c r="B152" s="9" t="s">
        <v>458</v>
      </c>
      <c r="C152" s="385"/>
      <c r="D152" s="385"/>
      <c r="E152" s="255"/>
    </row>
    <row r="153" spans="1:5" ht="12" customHeight="1" thickBot="1">
      <c r="A153" s="15" t="s">
        <v>456</v>
      </c>
      <c r="B153" s="9" t="s">
        <v>459</v>
      </c>
      <c r="C153" s="385"/>
      <c r="D153" s="385"/>
      <c r="E153" s="255"/>
    </row>
    <row r="154" spans="1:5" ht="12" customHeight="1" thickBot="1">
      <c r="A154" s="20" t="s">
        <v>24</v>
      </c>
      <c r="B154" s="120" t="s">
        <v>460</v>
      </c>
      <c r="C154" s="489"/>
      <c r="D154" s="489"/>
      <c r="E154" s="483"/>
    </row>
    <row r="155" spans="1:5" ht="12" customHeight="1" thickBot="1">
      <c r="A155" s="20" t="s">
        <v>25</v>
      </c>
      <c r="B155" s="120" t="s">
        <v>461</v>
      </c>
      <c r="C155" s="489"/>
      <c r="D155" s="489"/>
      <c r="E155" s="483"/>
    </row>
    <row r="156" spans="1:6" ht="15" customHeight="1" thickBot="1">
      <c r="A156" s="20" t="s">
        <v>26</v>
      </c>
      <c r="B156" s="120" t="s">
        <v>463</v>
      </c>
      <c r="C156" s="490">
        <f>+C132+C136+C143+C148+C154+C155</f>
        <v>7876677</v>
      </c>
      <c r="D156" s="490">
        <f>+D132+D136+D143+D148+D154+D155</f>
        <v>7249371</v>
      </c>
      <c r="E156" s="484">
        <f>+E132+E136+E143+E148+E154+E155</f>
        <v>9147676</v>
      </c>
      <c r="F156" s="121"/>
    </row>
    <row r="157" spans="1:5" s="1" customFormat="1" ht="12.75" customHeight="1" thickBot="1">
      <c r="A157" s="286" t="s">
        <v>27</v>
      </c>
      <c r="B157" s="367" t="s">
        <v>462</v>
      </c>
      <c r="C157" s="490">
        <f>+C131+C156</f>
        <v>728994274</v>
      </c>
      <c r="D157" s="490">
        <f>+D131+D156</f>
        <v>955816803</v>
      </c>
      <c r="E157" s="484">
        <f>+E131+E156</f>
        <v>704295119</v>
      </c>
    </row>
    <row r="158" spans="3:5" ht="15.75">
      <c r="C158" s="370"/>
      <c r="E158" s="649">
        <f>E90-E157</f>
        <v>0</v>
      </c>
    </row>
    <row r="159" ht="15.75">
      <c r="C159" s="370"/>
    </row>
    <row r="160" ht="15.75">
      <c r="C160" s="370"/>
    </row>
    <row r="161" ht="16.5" customHeight="1">
      <c r="C161" s="370"/>
    </row>
    <row r="162" ht="15.75">
      <c r="C162" s="370"/>
    </row>
    <row r="163" ht="15.75">
      <c r="C163" s="370"/>
    </row>
    <row r="164" ht="15.75">
      <c r="C164" s="370"/>
    </row>
    <row r="165" ht="15.75">
      <c r="C165" s="370"/>
    </row>
    <row r="166" ht="15.75">
      <c r="C166" s="370"/>
    </row>
    <row r="167" ht="15.75">
      <c r="C167" s="370"/>
    </row>
    <row r="168" ht="15.75">
      <c r="C168" s="370"/>
    </row>
    <row r="169" ht="15.75">
      <c r="C169" s="370"/>
    </row>
    <row r="170" ht="15.75">
      <c r="C170" s="370"/>
    </row>
  </sheetData>
  <sheetProtection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N1" sqref="N1"/>
    </sheetView>
  </sheetViews>
  <sheetFormatPr defaultColWidth="9.00390625" defaultRowHeight="12.75"/>
  <cols>
    <col min="1" max="1" width="6.875" style="180" customWidth="1"/>
    <col min="2" max="2" width="42.875" style="50" customWidth="1"/>
    <col min="3" max="8" width="12.875" style="50" customWidth="1"/>
    <col min="9" max="9" width="14.375" style="50" customWidth="1"/>
    <col min="10" max="10" width="4.375" style="50" customWidth="1"/>
    <col min="11" max="16384" width="9.375" style="50" customWidth="1"/>
  </cols>
  <sheetData>
    <row r="1" spans="1:10" ht="27.75" customHeight="1">
      <c r="A1" s="722" t="s">
        <v>4</v>
      </c>
      <c r="B1" s="722"/>
      <c r="C1" s="722"/>
      <c r="D1" s="722"/>
      <c r="E1" s="722"/>
      <c r="F1" s="722"/>
      <c r="G1" s="722"/>
      <c r="H1" s="722"/>
      <c r="I1" s="722"/>
      <c r="J1" s="737" t="str">
        <f>CONCATENATE("2. tájékoztató tábla ",ALAPADATOK!A7," ",ALAPADATOK!B7," ",ALAPADATOK!C7," ",ALAPADATOK!D7," ",ALAPADATOK!E7," ",ALAPADATOK!F7," ",ALAPADATOK!G7," ",ALAPADATOK!H7)</f>
        <v>2. tájékoztató tábla a 1 / 2020 ( II.12. ) önkormányzati rendelethez</v>
      </c>
    </row>
    <row r="2" spans="9:10" ht="20.25" customHeight="1" thickBot="1">
      <c r="I2" s="463" t="str">
        <f>'KV_1.sz.tájékoztató_t.'!E5</f>
        <v>Forintban!</v>
      </c>
      <c r="J2" s="737"/>
    </row>
    <row r="3" spans="1:10" s="464" customFormat="1" ht="26.25" customHeight="1">
      <c r="A3" s="745" t="s">
        <v>67</v>
      </c>
      <c r="B3" s="740" t="s">
        <v>83</v>
      </c>
      <c r="C3" s="745" t="s">
        <v>84</v>
      </c>
      <c r="D3" s="745" t="str">
        <f>+CONCATENATE(LEFT(KV_ÖSSZEFÜGGÉSEK!A5,4)," előtti kifizetés")</f>
        <v>2020 előtti kifizetés</v>
      </c>
      <c r="E3" s="742" t="s">
        <v>66</v>
      </c>
      <c r="F3" s="743"/>
      <c r="G3" s="743"/>
      <c r="H3" s="744"/>
      <c r="I3" s="740" t="s">
        <v>49</v>
      </c>
      <c r="J3" s="737"/>
    </row>
    <row r="4" spans="1:10" s="465" customFormat="1" ht="32.25" customHeight="1" thickBot="1">
      <c r="A4" s="746"/>
      <c r="B4" s="741"/>
      <c r="C4" s="741"/>
      <c r="D4" s="746"/>
      <c r="E4" s="260" t="str">
        <f>+CONCATENATE(LEFT(KV_ÖSSZEFÜGGÉSEK!A5,4),".")</f>
        <v>2020.</v>
      </c>
      <c r="F4" s="260" t="str">
        <f>+CONCATENATE(LEFT(KV_ÖSSZEFÜGGÉSEK!A5,4)+1,".")</f>
        <v>2021.</v>
      </c>
      <c r="G4" s="260" t="str">
        <f>+CONCATENATE(LEFT(KV_ÖSSZEFÜGGÉSEK!A5,4)+2,".")</f>
        <v>2022.</v>
      </c>
      <c r="H4" s="261" t="str">
        <f>+CONCATENATE(LEFT(KV_ÖSSZEFÜGGÉSEK!A5,4)+2,".",CHAR(10)," után")</f>
        <v>2022.
 után</v>
      </c>
      <c r="I4" s="741"/>
      <c r="J4" s="737"/>
    </row>
    <row r="5" spans="1:10" s="466" customFormat="1" ht="12.75" customHeight="1" thickBot="1">
      <c r="A5" s="262" t="s">
        <v>483</v>
      </c>
      <c r="B5" s="263" t="s">
        <v>484</v>
      </c>
      <c r="C5" s="264" t="s">
        <v>485</v>
      </c>
      <c r="D5" s="263" t="s">
        <v>487</v>
      </c>
      <c r="E5" s="262" t="s">
        <v>486</v>
      </c>
      <c r="F5" s="264" t="s">
        <v>488</v>
      </c>
      <c r="G5" s="264" t="s">
        <v>489</v>
      </c>
      <c r="H5" s="265" t="s">
        <v>490</v>
      </c>
      <c r="I5" s="266" t="s">
        <v>491</v>
      </c>
      <c r="J5" s="737"/>
    </row>
    <row r="6" spans="1:10" ht="24.75" customHeight="1" thickBot="1">
      <c r="A6" s="267" t="s">
        <v>17</v>
      </c>
      <c r="B6" s="268" t="s">
        <v>5</v>
      </c>
      <c r="C6" s="515"/>
      <c r="D6" s="516">
        <f>+D7+D8</f>
        <v>0</v>
      </c>
      <c r="E6" s="517">
        <f>+E7+E8</f>
        <v>0</v>
      </c>
      <c r="F6" s="518">
        <f>+F7+F8</f>
        <v>0</v>
      </c>
      <c r="G6" s="518">
        <f>+G7+G8</f>
        <v>0</v>
      </c>
      <c r="H6" s="519">
        <f>+H7+H8</f>
        <v>0</v>
      </c>
      <c r="I6" s="65">
        <f aca="true" t="shared" si="0" ref="I6:I17">SUM(D6:H6)</f>
        <v>0</v>
      </c>
      <c r="J6" s="737"/>
    </row>
    <row r="7" spans="1:10" ht="19.5" customHeight="1">
      <c r="A7" s="269" t="s">
        <v>18</v>
      </c>
      <c r="B7" s="66" t="s">
        <v>68</v>
      </c>
      <c r="C7" s="520"/>
      <c r="D7" s="521"/>
      <c r="E7" s="522"/>
      <c r="F7" s="523"/>
      <c r="G7" s="523"/>
      <c r="H7" s="524"/>
      <c r="I7" s="270">
        <f t="shared" si="0"/>
        <v>0</v>
      </c>
      <c r="J7" s="737"/>
    </row>
    <row r="8" spans="1:10" ht="19.5" customHeight="1" thickBot="1">
      <c r="A8" s="269" t="s">
        <v>19</v>
      </c>
      <c r="B8" s="66" t="s">
        <v>68</v>
      </c>
      <c r="C8" s="520"/>
      <c r="D8" s="521"/>
      <c r="E8" s="522"/>
      <c r="F8" s="523"/>
      <c r="G8" s="523"/>
      <c r="H8" s="524"/>
      <c r="I8" s="270">
        <f t="shared" si="0"/>
        <v>0</v>
      </c>
      <c r="J8" s="737"/>
    </row>
    <row r="9" spans="1:10" ht="25.5" customHeight="1" thickBot="1">
      <c r="A9" s="267" t="s">
        <v>20</v>
      </c>
      <c r="B9" s="268" t="s">
        <v>6</v>
      </c>
      <c r="C9" s="515"/>
      <c r="D9" s="516">
        <f>+D10+D11</f>
        <v>0</v>
      </c>
      <c r="E9" s="517">
        <f>+E10+E11</f>
        <v>0</v>
      </c>
      <c r="F9" s="518">
        <f>+F10+F11</f>
        <v>0</v>
      </c>
      <c r="G9" s="518">
        <f>+G10+G11</f>
        <v>0</v>
      </c>
      <c r="H9" s="519">
        <f>+H10+H11</f>
        <v>0</v>
      </c>
      <c r="I9" s="65">
        <f t="shared" si="0"/>
        <v>0</v>
      </c>
      <c r="J9" s="737"/>
    </row>
    <row r="10" spans="1:10" ht="19.5" customHeight="1">
      <c r="A10" s="269" t="s">
        <v>21</v>
      </c>
      <c r="B10" s="66" t="s">
        <v>68</v>
      </c>
      <c r="C10" s="520"/>
      <c r="D10" s="521"/>
      <c r="E10" s="522"/>
      <c r="F10" s="523"/>
      <c r="G10" s="523"/>
      <c r="H10" s="524"/>
      <c r="I10" s="270">
        <f t="shared" si="0"/>
        <v>0</v>
      </c>
      <c r="J10" s="737"/>
    </row>
    <row r="11" spans="1:10" ht="19.5" customHeight="1" thickBot="1">
      <c r="A11" s="269" t="s">
        <v>22</v>
      </c>
      <c r="B11" s="66" t="s">
        <v>68</v>
      </c>
      <c r="C11" s="520"/>
      <c r="D11" s="521"/>
      <c r="E11" s="522"/>
      <c r="F11" s="523"/>
      <c r="G11" s="523"/>
      <c r="H11" s="524"/>
      <c r="I11" s="270">
        <f t="shared" si="0"/>
        <v>0</v>
      </c>
      <c r="J11" s="737"/>
    </row>
    <row r="12" spans="1:10" ht="19.5" customHeight="1" thickBot="1">
      <c r="A12" s="267" t="s">
        <v>23</v>
      </c>
      <c r="B12" s="268" t="s">
        <v>197</v>
      </c>
      <c r="C12" s="515"/>
      <c r="D12" s="516">
        <f>+D13</f>
        <v>61813678</v>
      </c>
      <c r="E12" s="517">
        <f>+E13</f>
        <v>38186322</v>
      </c>
      <c r="F12" s="518">
        <f>+F13</f>
        <v>0</v>
      </c>
      <c r="G12" s="518">
        <f>+G13</f>
        <v>0</v>
      </c>
      <c r="H12" s="519">
        <f>+H13</f>
        <v>0</v>
      </c>
      <c r="I12" s="65">
        <f t="shared" si="0"/>
        <v>100000000</v>
      </c>
      <c r="J12" s="737"/>
    </row>
    <row r="13" spans="1:10" ht="19.5" customHeight="1" thickBot="1">
      <c r="A13" s="269" t="s">
        <v>24</v>
      </c>
      <c r="B13" s="457" t="s">
        <v>683</v>
      </c>
      <c r="C13" s="520" t="s">
        <v>706</v>
      </c>
      <c r="D13" s="521">
        <v>61813678</v>
      </c>
      <c r="E13" s="522">
        <v>38186322</v>
      </c>
      <c r="F13" s="523"/>
      <c r="G13" s="523"/>
      <c r="H13" s="524"/>
      <c r="I13" s="270">
        <f t="shared" si="0"/>
        <v>100000000</v>
      </c>
      <c r="J13" s="737"/>
    </row>
    <row r="14" spans="1:10" ht="19.5" customHeight="1" thickBot="1">
      <c r="A14" s="267" t="s">
        <v>25</v>
      </c>
      <c r="B14" s="268" t="s">
        <v>198</v>
      </c>
      <c r="C14" s="515"/>
      <c r="D14" s="516">
        <f>+D15</f>
        <v>0</v>
      </c>
      <c r="E14" s="517">
        <f>+E15</f>
        <v>0</v>
      </c>
      <c r="F14" s="518">
        <f>+F15</f>
        <v>0</v>
      </c>
      <c r="G14" s="518">
        <f>+G15</f>
        <v>0</v>
      </c>
      <c r="H14" s="519">
        <f>+H15</f>
        <v>0</v>
      </c>
      <c r="I14" s="65">
        <f t="shared" si="0"/>
        <v>0</v>
      </c>
      <c r="J14" s="737"/>
    </row>
    <row r="15" spans="1:10" ht="19.5" customHeight="1" thickBot="1">
      <c r="A15" s="271" t="s">
        <v>26</v>
      </c>
      <c r="B15" s="67" t="s">
        <v>68</v>
      </c>
      <c r="C15" s="525"/>
      <c r="D15" s="526"/>
      <c r="E15" s="527"/>
      <c r="F15" s="528"/>
      <c r="G15" s="528"/>
      <c r="H15" s="529"/>
      <c r="I15" s="272">
        <f t="shared" si="0"/>
        <v>0</v>
      </c>
      <c r="J15" s="737"/>
    </row>
    <row r="16" spans="1:10" ht="19.5" customHeight="1" thickBot="1">
      <c r="A16" s="267" t="s">
        <v>27</v>
      </c>
      <c r="B16" s="273" t="s">
        <v>199</v>
      </c>
      <c r="C16" s="515"/>
      <c r="D16" s="516">
        <f>+D17</f>
        <v>0</v>
      </c>
      <c r="E16" s="517">
        <f>+E17</f>
        <v>0</v>
      </c>
      <c r="F16" s="518">
        <f>+F17</f>
        <v>0</v>
      </c>
      <c r="G16" s="518">
        <f>+G17</f>
        <v>0</v>
      </c>
      <c r="H16" s="519">
        <f>+H17</f>
        <v>0</v>
      </c>
      <c r="I16" s="65">
        <f t="shared" si="0"/>
        <v>0</v>
      </c>
      <c r="J16" s="737"/>
    </row>
    <row r="17" spans="1:10" ht="19.5" customHeight="1" thickBot="1">
      <c r="A17" s="274" t="s">
        <v>28</v>
      </c>
      <c r="B17" s="68" t="s">
        <v>68</v>
      </c>
      <c r="C17" s="530"/>
      <c r="D17" s="531"/>
      <c r="E17" s="532"/>
      <c r="F17" s="533"/>
      <c r="G17" s="533"/>
      <c r="H17" s="534"/>
      <c r="I17" s="275">
        <f t="shared" si="0"/>
        <v>0</v>
      </c>
      <c r="J17" s="737"/>
    </row>
    <row r="18" spans="1:10" ht="19.5" customHeight="1" thickBot="1">
      <c r="A18" s="738" t="s">
        <v>137</v>
      </c>
      <c r="B18" s="739"/>
      <c r="C18" s="535"/>
      <c r="D18" s="516">
        <f aca="true" t="shared" si="1" ref="D18:I18">+D6+D9+D12+D14+D16</f>
        <v>61813678</v>
      </c>
      <c r="E18" s="517">
        <f t="shared" si="1"/>
        <v>38186322</v>
      </c>
      <c r="F18" s="518">
        <f t="shared" si="1"/>
        <v>0</v>
      </c>
      <c r="G18" s="518">
        <f t="shared" si="1"/>
        <v>0</v>
      </c>
      <c r="H18" s="519">
        <f t="shared" si="1"/>
        <v>0</v>
      </c>
      <c r="I18" s="65">
        <f t="shared" si="1"/>
        <v>100000000</v>
      </c>
      <c r="J18" s="737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H17" sqref="H17"/>
    </sheetView>
  </sheetViews>
  <sheetFormatPr defaultColWidth="9.00390625" defaultRowHeight="12.75"/>
  <cols>
    <col min="1" max="1" width="5.875" style="82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48" t="str">
        <f>CONCATENATE("3. tájékoztató tábla ",ALAPADATOK!A7," ",ALAPADATOK!B7," ",ALAPADATOK!C7," ",ALAPADATOK!D7," ",ALAPADATOK!E7," ",ALAPADATOK!F7," ",ALAPADATOK!G7," ",ALAPADATOK!H7)</f>
        <v>3. tájékoztató tábla a 1 / 2020 ( II.12. ) önkormányzati rendelethez</v>
      </c>
    </row>
    <row r="3" spans="2:4" ht="31.5" customHeight="1">
      <c r="B3" s="748" t="s">
        <v>7</v>
      </c>
      <c r="C3" s="748"/>
      <c r="D3" s="748"/>
    </row>
    <row r="4" spans="1:4" s="70" customFormat="1" ht="16.5" thickBot="1">
      <c r="A4" s="69"/>
      <c r="B4" s="365"/>
      <c r="D4" s="39" t="str">
        <f>'KV_2.sz.tájékoztató_t.'!I2</f>
        <v>Forintban!</v>
      </c>
    </row>
    <row r="5" spans="1:4" s="72" customFormat="1" ht="48" customHeight="1" thickBot="1">
      <c r="A5" s="71" t="s">
        <v>15</v>
      </c>
      <c r="B5" s="186" t="s">
        <v>16</v>
      </c>
      <c r="C5" s="186" t="s">
        <v>69</v>
      </c>
      <c r="D5" s="187" t="s">
        <v>70</v>
      </c>
    </row>
    <row r="6" spans="1:4" s="72" customFormat="1" ht="13.5" customHeight="1" thickBot="1">
      <c r="A6" s="31" t="s">
        <v>483</v>
      </c>
      <c r="B6" s="189" t="s">
        <v>484</v>
      </c>
      <c r="C6" s="189" t="s">
        <v>485</v>
      </c>
      <c r="D6" s="190" t="s">
        <v>487</v>
      </c>
    </row>
    <row r="7" spans="1:4" ht="18" customHeight="1">
      <c r="A7" s="130" t="s">
        <v>17</v>
      </c>
      <c r="B7" s="191" t="s">
        <v>158</v>
      </c>
      <c r="C7" s="128"/>
      <c r="D7" s="73"/>
    </row>
    <row r="8" spans="1:4" ht="18" customHeight="1">
      <c r="A8" s="74" t="s">
        <v>18</v>
      </c>
      <c r="B8" s="192" t="s">
        <v>159</v>
      </c>
      <c r="C8" s="129"/>
      <c r="D8" s="76"/>
    </row>
    <row r="9" spans="1:4" ht="18" customHeight="1">
      <c r="A9" s="74" t="s">
        <v>19</v>
      </c>
      <c r="B9" s="192" t="s">
        <v>118</v>
      </c>
      <c r="C9" s="129"/>
      <c r="D9" s="76"/>
    </row>
    <row r="10" spans="1:4" ht="18" customHeight="1">
      <c r="A10" s="74" t="s">
        <v>20</v>
      </c>
      <c r="B10" s="192" t="s">
        <v>119</v>
      </c>
      <c r="C10" s="129"/>
      <c r="D10" s="76"/>
    </row>
    <row r="11" spans="1:4" ht="18" customHeight="1">
      <c r="A11" s="74" t="s">
        <v>21</v>
      </c>
      <c r="B11" s="192" t="s">
        <v>151</v>
      </c>
      <c r="C11" s="129">
        <v>1548658</v>
      </c>
      <c r="D11" s="76">
        <v>1548658</v>
      </c>
    </row>
    <row r="12" spans="1:4" ht="18" customHeight="1">
      <c r="A12" s="74" t="s">
        <v>22</v>
      </c>
      <c r="B12" s="192" t="s">
        <v>152</v>
      </c>
      <c r="C12" s="129"/>
      <c r="D12" s="76"/>
    </row>
    <row r="13" spans="1:4" ht="18" customHeight="1">
      <c r="A13" s="74" t="s">
        <v>23</v>
      </c>
      <c r="B13" s="193" t="s">
        <v>153</v>
      </c>
      <c r="C13" s="129">
        <v>1548658</v>
      </c>
      <c r="D13" s="76">
        <v>1548658</v>
      </c>
    </row>
    <row r="14" spans="1:4" ht="18" customHeight="1">
      <c r="A14" s="74" t="s">
        <v>25</v>
      </c>
      <c r="B14" s="193" t="s">
        <v>154</v>
      </c>
      <c r="C14" s="129"/>
      <c r="D14" s="76"/>
    </row>
    <row r="15" spans="1:4" ht="18" customHeight="1">
      <c r="A15" s="74" t="s">
        <v>26</v>
      </c>
      <c r="B15" s="193" t="s">
        <v>155</v>
      </c>
      <c r="C15" s="129"/>
      <c r="D15" s="76"/>
    </row>
    <row r="16" spans="1:4" ht="18" customHeight="1">
      <c r="A16" s="74" t="s">
        <v>27</v>
      </c>
      <c r="B16" s="193" t="s">
        <v>156</v>
      </c>
      <c r="C16" s="129"/>
      <c r="D16" s="76"/>
    </row>
    <row r="17" spans="1:4" ht="22.5" customHeight="1">
      <c r="A17" s="74" t="s">
        <v>28</v>
      </c>
      <c r="B17" s="193" t="s">
        <v>157</v>
      </c>
      <c r="C17" s="129"/>
      <c r="D17" s="76"/>
    </row>
    <row r="18" spans="1:4" ht="18" customHeight="1">
      <c r="A18" s="74" t="s">
        <v>29</v>
      </c>
      <c r="B18" s="192" t="s">
        <v>120</v>
      </c>
      <c r="C18" s="129">
        <v>167490</v>
      </c>
      <c r="D18" s="76">
        <v>167490</v>
      </c>
    </row>
    <row r="19" spans="1:4" ht="18" customHeight="1">
      <c r="A19" s="74" t="s">
        <v>30</v>
      </c>
      <c r="B19" s="192" t="s">
        <v>9</v>
      </c>
      <c r="C19" s="129"/>
      <c r="D19" s="76"/>
    </row>
    <row r="20" spans="1:4" ht="18" customHeight="1">
      <c r="A20" s="74" t="s">
        <v>31</v>
      </c>
      <c r="B20" s="192" t="s">
        <v>8</v>
      </c>
      <c r="C20" s="129"/>
      <c r="D20" s="76"/>
    </row>
    <row r="21" spans="1:4" ht="18" customHeight="1">
      <c r="A21" s="74" t="s">
        <v>32</v>
      </c>
      <c r="B21" s="192" t="s">
        <v>121</v>
      </c>
      <c r="C21" s="129"/>
      <c r="D21" s="76"/>
    </row>
    <row r="22" spans="1:4" ht="18" customHeight="1">
      <c r="A22" s="74" t="s">
        <v>33</v>
      </c>
      <c r="B22" s="192" t="s">
        <v>122</v>
      </c>
      <c r="C22" s="129"/>
      <c r="D22" s="76"/>
    </row>
    <row r="23" spans="1:4" ht="18" customHeight="1">
      <c r="A23" s="74" t="s">
        <v>34</v>
      </c>
      <c r="B23" s="119"/>
      <c r="C23" s="75"/>
      <c r="D23" s="76"/>
    </row>
    <row r="24" spans="1:4" ht="18" customHeight="1">
      <c r="A24" s="74" t="s">
        <v>35</v>
      </c>
      <c r="B24" s="77"/>
      <c r="C24" s="75"/>
      <c r="D24" s="76"/>
    </row>
    <row r="25" spans="1:4" ht="18" customHeight="1">
      <c r="A25" s="74" t="s">
        <v>36</v>
      </c>
      <c r="B25" s="77"/>
      <c r="C25" s="75"/>
      <c r="D25" s="76"/>
    </row>
    <row r="26" spans="1:4" ht="18" customHeight="1">
      <c r="A26" s="74" t="s">
        <v>37</v>
      </c>
      <c r="B26" s="77"/>
      <c r="C26" s="75"/>
      <c r="D26" s="76"/>
    </row>
    <row r="27" spans="1:4" ht="18" customHeight="1">
      <c r="A27" s="74" t="s">
        <v>38</v>
      </c>
      <c r="B27" s="77"/>
      <c r="C27" s="75"/>
      <c r="D27" s="76"/>
    </row>
    <row r="28" spans="1:4" ht="18" customHeight="1">
      <c r="A28" s="74" t="s">
        <v>39</v>
      </c>
      <c r="B28" s="77"/>
      <c r="C28" s="75"/>
      <c r="D28" s="76"/>
    </row>
    <row r="29" spans="1:4" ht="18" customHeight="1">
      <c r="A29" s="74" t="s">
        <v>40</v>
      </c>
      <c r="B29" s="77"/>
      <c r="C29" s="75"/>
      <c r="D29" s="76"/>
    </row>
    <row r="30" spans="1:4" ht="18" customHeight="1">
      <c r="A30" s="74" t="s">
        <v>41</v>
      </c>
      <c r="B30" s="77"/>
      <c r="C30" s="75"/>
      <c r="D30" s="76"/>
    </row>
    <row r="31" spans="1:4" ht="18" customHeight="1" thickBot="1">
      <c r="A31" s="131" t="s">
        <v>42</v>
      </c>
      <c r="B31" s="78"/>
      <c r="C31" s="79"/>
      <c r="D31" s="80"/>
    </row>
    <row r="32" spans="1:4" ht="18" customHeight="1" thickBot="1">
      <c r="A32" s="32" t="s">
        <v>43</v>
      </c>
      <c r="B32" s="197" t="s">
        <v>51</v>
      </c>
      <c r="C32" s="198">
        <f>+C7+C8+C9+C10+C11+C18+C19+C20+C21+C22+C23+C24+C25+C26+C27+C28+C29+C30+C31</f>
        <v>1716148</v>
      </c>
      <c r="D32" s="199">
        <f>+D7+D8+D9+D10+D11+D18+D19+D20+D21+D22+D23+D24+D25+D26+D27+D28+D29+D30+D31</f>
        <v>1716148</v>
      </c>
    </row>
    <row r="33" spans="1:4" ht="8.25" customHeight="1">
      <c r="A33" s="81"/>
      <c r="B33" s="747"/>
      <c r="C33" s="747"/>
      <c r="D33" s="747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2">
      <selection activeCell="R13" sqref="R13"/>
    </sheetView>
  </sheetViews>
  <sheetFormatPr defaultColWidth="9.00390625" defaultRowHeight="12.75"/>
  <cols>
    <col min="1" max="1" width="4.87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875" style="111" customWidth="1"/>
    <col min="7" max="7" width="8.625" style="111" customWidth="1"/>
    <col min="8" max="8" width="8.87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3:15" ht="15.75">
      <c r="M1" s="640"/>
      <c r="N1" s="578"/>
      <c r="O1" s="648" t="str">
        <f>CONCATENATE("4. tájékoztató tábla ",ALAPADATOK!A7," ",ALAPADATOK!B7," ",ALAPADATOK!C7," ",ALAPADATOK!D7," ",ALAPADATOK!E7," ",ALAPADATOK!F7," ",ALAPADATOK!G7," ",ALAPADATOK!H7)</f>
        <v>4. tájékoztató tábla a 1 / 2020 ( II.12. ) önkormányzati rendelethez</v>
      </c>
    </row>
    <row r="2" spans="1:15" ht="31.5" customHeight="1">
      <c r="A2" s="752" t="str">
        <f>+CONCATENATE("Előirányzat-felhasználási terv",CHAR(10),LEFT(KV_ÖSSZEFÜGGÉSEK!A5,4),". évre")</f>
        <v>Előirányzat-felhasználási terv
2020. évre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</row>
    <row r="3" ht="16.5" thickBot="1">
      <c r="O3" s="4" t="str">
        <f>'KV_3.sz.tájékoztató_t.'!D4</f>
        <v>Forintban!</v>
      </c>
    </row>
    <row r="4" spans="1:15" s="98" customFormat="1" ht="25.5" customHeight="1" thickBot="1">
      <c r="A4" s="95" t="s">
        <v>15</v>
      </c>
      <c r="B4" s="96" t="s">
        <v>59</v>
      </c>
      <c r="C4" s="96" t="s">
        <v>71</v>
      </c>
      <c r="D4" s="96" t="s">
        <v>72</v>
      </c>
      <c r="E4" s="96" t="s">
        <v>73</v>
      </c>
      <c r="F4" s="96" t="s">
        <v>74</v>
      </c>
      <c r="G4" s="96" t="s">
        <v>75</v>
      </c>
      <c r="H4" s="96" t="s">
        <v>76</v>
      </c>
      <c r="I4" s="96" t="s">
        <v>77</v>
      </c>
      <c r="J4" s="96" t="s">
        <v>78</v>
      </c>
      <c r="K4" s="96" t="s">
        <v>79</v>
      </c>
      <c r="L4" s="96" t="s">
        <v>80</v>
      </c>
      <c r="M4" s="96" t="s">
        <v>81</v>
      </c>
      <c r="N4" s="96" t="s">
        <v>82</v>
      </c>
      <c r="O4" s="97" t="s">
        <v>51</v>
      </c>
    </row>
    <row r="5" spans="1:15" s="100" customFormat="1" ht="15" customHeight="1" thickBot="1">
      <c r="A5" s="99" t="s">
        <v>17</v>
      </c>
      <c r="B5" s="749" t="s">
        <v>54</v>
      </c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N5" s="750"/>
      <c r="O5" s="751"/>
    </row>
    <row r="6" spans="1:17" s="100" customFormat="1" ht="22.5">
      <c r="A6" s="101" t="s">
        <v>18</v>
      </c>
      <c r="B6" s="467" t="s">
        <v>364</v>
      </c>
      <c r="C6" s="536">
        <v>19057659</v>
      </c>
      <c r="D6" s="536">
        <v>19057659</v>
      </c>
      <c r="E6" s="536">
        <v>19057659</v>
      </c>
      <c r="F6" s="536">
        <v>19057659</v>
      </c>
      <c r="G6" s="536">
        <v>19057659</v>
      </c>
      <c r="H6" s="536">
        <v>19057659</v>
      </c>
      <c r="I6" s="536">
        <v>19057659</v>
      </c>
      <c r="J6" s="536">
        <v>19057659</v>
      </c>
      <c r="K6" s="536">
        <v>19057659</v>
      </c>
      <c r="L6" s="536">
        <v>19057659</v>
      </c>
      <c r="M6" s="536">
        <v>19057659</v>
      </c>
      <c r="N6" s="536">
        <v>19057670</v>
      </c>
      <c r="O6" s="102">
        <f aca="true" t="shared" si="0" ref="O6:O26">SUM(C6:N6)</f>
        <v>228691919</v>
      </c>
      <c r="Q6" s="644"/>
    </row>
    <row r="7" spans="1:15" s="105" customFormat="1" ht="22.5">
      <c r="A7" s="103" t="s">
        <v>19</v>
      </c>
      <c r="B7" s="278" t="s">
        <v>409</v>
      </c>
      <c r="C7" s="537">
        <v>1969641</v>
      </c>
      <c r="D7" s="537">
        <v>1969641</v>
      </c>
      <c r="E7" s="537">
        <v>1969641</v>
      </c>
      <c r="F7" s="537">
        <v>1969641</v>
      </c>
      <c r="G7" s="537">
        <v>1969641</v>
      </c>
      <c r="H7" s="537">
        <v>1969641</v>
      </c>
      <c r="I7" s="537">
        <v>1969641</v>
      </c>
      <c r="J7" s="537">
        <v>1969641</v>
      </c>
      <c r="K7" s="537">
        <v>1969641</v>
      </c>
      <c r="L7" s="537">
        <v>1969641</v>
      </c>
      <c r="M7" s="537">
        <v>1969641</v>
      </c>
      <c r="N7" s="537">
        <v>1969647</v>
      </c>
      <c r="O7" s="104">
        <f t="shared" si="0"/>
        <v>23635698</v>
      </c>
    </row>
    <row r="8" spans="1:15" s="105" customFormat="1" ht="22.5">
      <c r="A8" s="103" t="s">
        <v>20</v>
      </c>
      <c r="B8" s="277" t="s">
        <v>410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106">
        <f t="shared" si="0"/>
        <v>0</v>
      </c>
    </row>
    <row r="9" spans="1:15" s="105" customFormat="1" ht="13.5" customHeight="1">
      <c r="A9" s="103" t="s">
        <v>21</v>
      </c>
      <c r="B9" s="276" t="s">
        <v>165</v>
      </c>
      <c r="C9" s="537">
        <v>1000000</v>
      </c>
      <c r="D9" s="537">
        <v>1000000</v>
      </c>
      <c r="E9" s="537">
        <v>110650000</v>
      </c>
      <c r="F9" s="537">
        <v>1000000</v>
      </c>
      <c r="G9" s="537">
        <v>1000000</v>
      </c>
      <c r="H9" s="537">
        <v>1000000</v>
      </c>
      <c r="I9" s="537">
        <v>1000000</v>
      </c>
      <c r="J9" s="537">
        <v>1000000</v>
      </c>
      <c r="K9" s="537">
        <v>110650000</v>
      </c>
      <c r="L9" s="537">
        <v>1000000</v>
      </c>
      <c r="M9" s="537">
        <v>1000000</v>
      </c>
      <c r="N9" s="537">
        <v>1000000</v>
      </c>
      <c r="O9" s="104">
        <f t="shared" si="0"/>
        <v>231300000</v>
      </c>
    </row>
    <row r="10" spans="1:15" s="105" customFormat="1" ht="13.5" customHeight="1">
      <c r="A10" s="103" t="s">
        <v>22</v>
      </c>
      <c r="B10" s="276" t="s">
        <v>411</v>
      </c>
      <c r="C10" s="537">
        <v>2512768</v>
      </c>
      <c r="D10" s="537">
        <v>2512768</v>
      </c>
      <c r="E10" s="537">
        <v>2512768</v>
      </c>
      <c r="F10" s="537">
        <v>2512768</v>
      </c>
      <c r="G10" s="537">
        <v>2512768</v>
      </c>
      <c r="H10" s="537">
        <v>2512768</v>
      </c>
      <c r="I10" s="537">
        <v>2512768</v>
      </c>
      <c r="J10" s="537">
        <v>2512768</v>
      </c>
      <c r="K10" s="537">
        <v>2512768</v>
      </c>
      <c r="L10" s="537">
        <v>2512768</v>
      </c>
      <c r="M10" s="537">
        <v>2512768</v>
      </c>
      <c r="N10" s="537">
        <v>2512772</v>
      </c>
      <c r="O10" s="104">
        <f t="shared" si="0"/>
        <v>30153220</v>
      </c>
    </row>
    <row r="11" spans="1:15" s="105" customFormat="1" ht="13.5" customHeight="1">
      <c r="A11" s="103" t="s">
        <v>23</v>
      </c>
      <c r="B11" s="276" t="s">
        <v>10</v>
      </c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104">
        <f t="shared" si="0"/>
        <v>0</v>
      </c>
    </row>
    <row r="12" spans="1:15" s="105" customFormat="1" ht="13.5" customHeight="1">
      <c r="A12" s="103" t="s">
        <v>24</v>
      </c>
      <c r="B12" s="276" t="s">
        <v>366</v>
      </c>
      <c r="C12" s="537"/>
      <c r="D12" s="537"/>
      <c r="E12" s="537"/>
      <c r="F12" s="537"/>
      <c r="G12" s="537"/>
      <c r="H12" s="537"/>
      <c r="I12" s="537"/>
      <c r="J12" s="537"/>
      <c r="K12" s="537"/>
      <c r="L12" s="537"/>
      <c r="M12" s="537"/>
      <c r="N12" s="537">
        <v>9332987</v>
      </c>
      <c r="O12" s="104">
        <f t="shared" si="0"/>
        <v>9332987</v>
      </c>
    </row>
    <row r="13" spans="1:15" s="105" customFormat="1" ht="22.5">
      <c r="A13" s="103" t="s">
        <v>25</v>
      </c>
      <c r="B13" s="278" t="s">
        <v>397</v>
      </c>
      <c r="C13" s="537">
        <v>16666</v>
      </c>
      <c r="D13" s="537">
        <v>16666</v>
      </c>
      <c r="E13" s="537">
        <v>16666</v>
      </c>
      <c r="F13" s="537">
        <v>16666</v>
      </c>
      <c r="G13" s="537">
        <v>16666</v>
      </c>
      <c r="H13" s="537">
        <v>16666</v>
      </c>
      <c r="I13" s="537">
        <v>16666</v>
      </c>
      <c r="J13" s="537">
        <v>16666</v>
      </c>
      <c r="K13" s="537">
        <v>16666</v>
      </c>
      <c r="L13" s="537">
        <v>16666</v>
      </c>
      <c r="M13" s="537">
        <v>16666</v>
      </c>
      <c r="N13" s="537">
        <v>16674</v>
      </c>
      <c r="O13" s="104">
        <f t="shared" si="0"/>
        <v>200000</v>
      </c>
    </row>
    <row r="14" spans="1:15" s="105" customFormat="1" ht="13.5" customHeight="1" thickBot="1">
      <c r="A14" s="103" t="s">
        <v>26</v>
      </c>
      <c r="B14" s="276" t="s">
        <v>11</v>
      </c>
      <c r="C14" s="537">
        <v>180981295</v>
      </c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104">
        <f t="shared" si="0"/>
        <v>180981295</v>
      </c>
    </row>
    <row r="15" spans="1:15" s="100" customFormat="1" ht="15.75" customHeight="1" thickBot="1">
      <c r="A15" s="99" t="s">
        <v>27</v>
      </c>
      <c r="B15" s="33" t="s">
        <v>107</v>
      </c>
      <c r="C15" s="539">
        <f aca="true" t="shared" si="1" ref="C15:N15">SUM(C6:C14)</f>
        <v>205538029</v>
      </c>
      <c r="D15" s="539">
        <f t="shared" si="1"/>
        <v>24556734</v>
      </c>
      <c r="E15" s="539">
        <f t="shared" si="1"/>
        <v>134206734</v>
      </c>
      <c r="F15" s="539">
        <f t="shared" si="1"/>
        <v>24556734</v>
      </c>
      <c r="G15" s="539">
        <f t="shared" si="1"/>
        <v>24556734</v>
      </c>
      <c r="H15" s="539">
        <f t="shared" si="1"/>
        <v>24556734</v>
      </c>
      <c r="I15" s="539">
        <f t="shared" si="1"/>
        <v>24556734</v>
      </c>
      <c r="J15" s="539">
        <f t="shared" si="1"/>
        <v>24556734</v>
      </c>
      <c r="K15" s="539">
        <f t="shared" si="1"/>
        <v>134206734</v>
      </c>
      <c r="L15" s="539">
        <f t="shared" si="1"/>
        <v>24556734</v>
      </c>
      <c r="M15" s="539">
        <f t="shared" si="1"/>
        <v>24556734</v>
      </c>
      <c r="N15" s="539">
        <f t="shared" si="1"/>
        <v>33889750</v>
      </c>
      <c r="O15" s="107">
        <f>SUM(C15:N15)</f>
        <v>704295119</v>
      </c>
    </row>
    <row r="16" spans="1:15" s="100" customFormat="1" ht="15" customHeight="1" thickBot="1">
      <c r="A16" s="99" t="s">
        <v>28</v>
      </c>
      <c r="B16" s="749" t="s">
        <v>55</v>
      </c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  <c r="N16" s="750"/>
      <c r="O16" s="751"/>
    </row>
    <row r="17" spans="1:15" s="105" customFormat="1" ht="13.5" customHeight="1">
      <c r="A17" s="108" t="s">
        <v>29</v>
      </c>
      <c r="B17" s="279" t="s">
        <v>60</v>
      </c>
      <c r="C17" s="538">
        <v>13948576</v>
      </c>
      <c r="D17" s="538">
        <v>13948576</v>
      </c>
      <c r="E17" s="538">
        <v>13948576</v>
      </c>
      <c r="F17" s="538">
        <v>13948576</v>
      </c>
      <c r="G17" s="538">
        <v>13948576</v>
      </c>
      <c r="H17" s="538">
        <v>13948576</v>
      </c>
      <c r="I17" s="538">
        <v>13948576</v>
      </c>
      <c r="J17" s="538">
        <v>13948576</v>
      </c>
      <c r="K17" s="538">
        <v>13948576</v>
      </c>
      <c r="L17" s="538">
        <v>13948576</v>
      </c>
      <c r="M17" s="538">
        <v>13948576</v>
      </c>
      <c r="N17" s="538">
        <v>13948582</v>
      </c>
      <c r="O17" s="106">
        <f t="shared" si="0"/>
        <v>167382918</v>
      </c>
    </row>
    <row r="18" spans="1:15" s="105" customFormat="1" ht="27" customHeight="1">
      <c r="A18" s="103" t="s">
        <v>30</v>
      </c>
      <c r="B18" s="278" t="s">
        <v>174</v>
      </c>
      <c r="C18" s="537">
        <v>2586108</v>
      </c>
      <c r="D18" s="537">
        <v>2586108</v>
      </c>
      <c r="E18" s="537">
        <v>2586108</v>
      </c>
      <c r="F18" s="537">
        <v>2586108</v>
      </c>
      <c r="G18" s="537">
        <v>2586108</v>
      </c>
      <c r="H18" s="537">
        <v>2586108</v>
      </c>
      <c r="I18" s="537">
        <v>2586108</v>
      </c>
      <c r="J18" s="537">
        <v>2586108</v>
      </c>
      <c r="K18" s="537">
        <v>2586108</v>
      </c>
      <c r="L18" s="537">
        <v>2586108</v>
      </c>
      <c r="M18" s="537">
        <v>2586108</v>
      </c>
      <c r="N18" s="537">
        <v>2586110</v>
      </c>
      <c r="O18" s="104">
        <f t="shared" si="0"/>
        <v>31033298</v>
      </c>
    </row>
    <row r="19" spans="1:15" s="105" customFormat="1" ht="13.5" customHeight="1">
      <c r="A19" s="103" t="s">
        <v>31</v>
      </c>
      <c r="B19" s="276" t="s">
        <v>131</v>
      </c>
      <c r="C19" s="537">
        <v>12346320</v>
      </c>
      <c r="D19" s="537">
        <v>12346320</v>
      </c>
      <c r="E19" s="537">
        <v>12346320</v>
      </c>
      <c r="F19" s="537">
        <v>12346320</v>
      </c>
      <c r="G19" s="537">
        <v>12346320</v>
      </c>
      <c r="H19" s="537">
        <v>12346320</v>
      </c>
      <c r="I19" s="537">
        <v>12346320</v>
      </c>
      <c r="J19" s="537">
        <v>12346320</v>
      </c>
      <c r="K19" s="537">
        <v>12346320</v>
      </c>
      <c r="L19" s="537">
        <v>12346320</v>
      </c>
      <c r="M19" s="537">
        <v>12346320</v>
      </c>
      <c r="N19" s="537">
        <v>12346319</v>
      </c>
      <c r="O19" s="104">
        <f t="shared" si="0"/>
        <v>148155839</v>
      </c>
    </row>
    <row r="20" spans="1:15" s="105" customFormat="1" ht="13.5" customHeight="1">
      <c r="A20" s="103" t="s">
        <v>32</v>
      </c>
      <c r="B20" s="276" t="s">
        <v>175</v>
      </c>
      <c r="C20" s="537">
        <v>783333</v>
      </c>
      <c r="D20" s="537">
        <v>783333</v>
      </c>
      <c r="E20" s="537">
        <v>783333</v>
      </c>
      <c r="F20" s="537">
        <v>783333</v>
      </c>
      <c r="G20" s="537">
        <v>783333</v>
      </c>
      <c r="H20" s="537">
        <v>783333</v>
      </c>
      <c r="I20" s="537">
        <v>783333</v>
      </c>
      <c r="J20" s="537">
        <v>783333</v>
      </c>
      <c r="K20" s="537">
        <v>783333</v>
      </c>
      <c r="L20" s="537">
        <v>783333</v>
      </c>
      <c r="M20" s="537">
        <v>783333</v>
      </c>
      <c r="N20" s="537">
        <v>783337</v>
      </c>
      <c r="O20" s="104">
        <f t="shared" si="0"/>
        <v>9400000</v>
      </c>
    </row>
    <row r="21" spans="1:15" s="105" customFormat="1" ht="13.5" customHeight="1">
      <c r="A21" s="103" t="s">
        <v>33</v>
      </c>
      <c r="B21" s="276" t="s">
        <v>12</v>
      </c>
      <c r="C21" s="537">
        <v>17436720</v>
      </c>
      <c r="D21" s="537">
        <v>17436720</v>
      </c>
      <c r="E21" s="537">
        <v>17436720</v>
      </c>
      <c r="F21" s="537">
        <v>17436720</v>
      </c>
      <c r="G21" s="537">
        <v>17436720</v>
      </c>
      <c r="H21" s="537">
        <v>17436720</v>
      </c>
      <c r="I21" s="537">
        <v>17436720</v>
      </c>
      <c r="J21" s="537">
        <v>17436720</v>
      </c>
      <c r="K21" s="537">
        <v>17436720</v>
      </c>
      <c r="L21" s="537">
        <v>17436720</v>
      </c>
      <c r="M21" s="537">
        <v>17436720</v>
      </c>
      <c r="N21" s="537">
        <v>17436719</v>
      </c>
      <c r="O21" s="104">
        <f t="shared" si="0"/>
        <v>209240639</v>
      </c>
    </row>
    <row r="22" spans="1:15" s="105" customFormat="1" ht="13.5" customHeight="1">
      <c r="A22" s="103" t="s">
        <v>34</v>
      </c>
      <c r="B22" s="276" t="s">
        <v>220</v>
      </c>
      <c r="C22" s="537"/>
      <c r="D22" s="537"/>
      <c r="E22" s="537"/>
      <c r="F22" s="537">
        <v>6162305</v>
      </c>
      <c r="G22" s="537">
        <v>6162305</v>
      </c>
      <c r="H22" s="537">
        <v>6162305</v>
      </c>
      <c r="I22" s="537">
        <v>6162305</v>
      </c>
      <c r="J22" s="537">
        <v>6162305</v>
      </c>
      <c r="K22" s="537">
        <v>6162305</v>
      </c>
      <c r="L22" s="537">
        <v>6162309</v>
      </c>
      <c r="M22" s="537"/>
      <c r="N22" s="537"/>
      <c r="O22" s="104">
        <f t="shared" si="0"/>
        <v>43136139</v>
      </c>
    </row>
    <row r="23" spans="1:15" s="105" customFormat="1" ht="15.75">
      <c r="A23" s="103" t="s">
        <v>35</v>
      </c>
      <c r="B23" s="278" t="s">
        <v>178</v>
      </c>
      <c r="C23" s="537"/>
      <c r="D23" s="537"/>
      <c r="E23" s="537"/>
      <c r="F23" s="537">
        <v>8785516</v>
      </c>
      <c r="G23" s="537">
        <v>8785516</v>
      </c>
      <c r="H23" s="537">
        <v>13785516</v>
      </c>
      <c r="I23" s="537">
        <v>8785516</v>
      </c>
      <c r="J23" s="537">
        <v>8785516</v>
      </c>
      <c r="K23" s="537">
        <v>8785516</v>
      </c>
      <c r="L23" s="537">
        <v>8785514</v>
      </c>
      <c r="M23" s="537"/>
      <c r="N23" s="537"/>
      <c r="O23" s="104">
        <f t="shared" si="0"/>
        <v>66498610</v>
      </c>
    </row>
    <row r="24" spans="1:15" s="105" customFormat="1" ht="13.5" customHeight="1">
      <c r="A24" s="103" t="s">
        <v>36</v>
      </c>
      <c r="B24" s="276" t="s">
        <v>222</v>
      </c>
      <c r="C24" s="537"/>
      <c r="D24" s="537"/>
      <c r="E24" s="537">
        <v>300000</v>
      </c>
      <c r="F24" s="537"/>
      <c r="G24" s="537"/>
      <c r="H24" s="537"/>
      <c r="I24" s="537"/>
      <c r="J24" s="537"/>
      <c r="K24" s="537"/>
      <c r="L24" s="537"/>
      <c r="M24" s="537"/>
      <c r="N24" s="537"/>
      <c r="O24" s="104">
        <f t="shared" si="0"/>
        <v>300000</v>
      </c>
    </row>
    <row r="25" spans="1:15" s="105" customFormat="1" ht="13.5" customHeight="1" thickBot="1">
      <c r="A25" s="103" t="s">
        <v>37</v>
      </c>
      <c r="B25" s="276" t="s">
        <v>13</v>
      </c>
      <c r="C25" s="537">
        <v>9147676</v>
      </c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104">
        <f t="shared" si="0"/>
        <v>9147676</v>
      </c>
    </row>
    <row r="26" spans="1:15" s="100" customFormat="1" ht="15.75" customHeight="1" thickBot="1">
      <c r="A26" s="109" t="s">
        <v>38</v>
      </c>
      <c r="B26" s="33" t="s">
        <v>108</v>
      </c>
      <c r="C26" s="539">
        <f aca="true" t="shared" si="2" ref="C26:N26">SUM(C17:C25)</f>
        <v>56248733</v>
      </c>
      <c r="D26" s="539">
        <f t="shared" si="2"/>
        <v>47101057</v>
      </c>
      <c r="E26" s="539">
        <f t="shared" si="2"/>
        <v>47401057</v>
      </c>
      <c r="F26" s="539">
        <f t="shared" si="2"/>
        <v>62048878</v>
      </c>
      <c r="G26" s="539">
        <f t="shared" si="2"/>
        <v>62048878</v>
      </c>
      <c r="H26" s="539">
        <f t="shared" si="2"/>
        <v>67048878</v>
      </c>
      <c r="I26" s="539">
        <f t="shared" si="2"/>
        <v>62048878</v>
      </c>
      <c r="J26" s="539">
        <f t="shared" si="2"/>
        <v>62048878</v>
      </c>
      <c r="K26" s="539">
        <f t="shared" si="2"/>
        <v>62048878</v>
      </c>
      <c r="L26" s="539">
        <f t="shared" si="2"/>
        <v>62048880</v>
      </c>
      <c r="M26" s="539">
        <f t="shared" si="2"/>
        <v>47101057</v>
      </c>
      <c r="N26" s="539">
        <f t="shared" si="2"/>
        <v>47101067</v>
      </c>
      <c r="O26" s="107">
        <f t="shared" si="0"/>
        <v>684295119</v>
      </c>
    </row>
    <row r="27" spans="1:15" ht="16.5" thickBot="1">
      <c r="A27" s="109" t="s">
        <v>39</v>
      </c>
      <c r="B27" s="280" t="s">
        <v>109</v>
      </c>
      <c r="C27" s="540">
        <f aca="true" t="shared" si="3" ref="C27:O27">C15-C26</f>
        <v>149289296</v>
      </c>
      <c r="D27" s="540">
        <f t="shared" si="3"/>
        <v>-22544323</v>
      </c>
      <c r="E27" s="540">
        <f t="shared" si="3"/>
        <v>86805677</v>
      </c>
      <c r="F27" s="540">
        <f t="shared" si="3"/>
        <v>-37492144</v>
      </c>
      <c r="G27" s="540">
        <f t="shared" si="3"/>
        <v>-37492144</v>
      </c>
      <c r="H27" s="540">
        <f t="shared" si="3"/>
        <v>-42492144</v>
      </c>
      <c r="I27" s="540">
        <f t="shared" si="3"/>
        <v>-37492144</v>
      </c>
      <c r="J27" s="540">
        <f t="shared" si="3"/>
        <v>-37492144</v>
      </c>
      <c r="K27" s="540">
        <f t="shared" si="3"/>
        <v>72157856</v>
      </c>
      <c r="L27" s="540">
        <f t="shared" si="3"/>
        <v>-37492146</v>
      </c>
      <c r="M27" s="540">
        <f t="shared" si="3"/>
        <v>-22544323</v>
      </c>
      <c r="N27" s="540">
        <f t="shared" si="3"/>
        <v>-13211317</v>
      </c>
      <c r="O27" s="110">
        <f t="shared" si="3"/>
        <v>20000000</v>
      </c>
    </row>
    <row r="28" ht="15.75">
      <c r="A28" s="112"/>
    </row>
    <row r="29" spans="2:15" ht="15.75">
      <c r="B29" s="113"/>
      <c r="C29" s="114"/>
      <c r="D29" s="114"/>
      <c r="O29" s="111"/>
    </row>
    <row r="30" ht="15.75">
      <c r="O30" s="111"/>
    </row>
    <row r="31" ht="15.75">
      <c r="O31" s="111"/>
    </row>
    <row r="32" ht="15.75">
      <c r="O32" s="111"/>
    </row>
    <row r="33" ht="15.75">
      <c r="O33" s="111"/>
    </row>
    <row r="34" ht="15.75">
      <c r="O34" s="111"/>
    </row>
    <row r="35" ht="15.75">
      <c r="O35" s="111"/>
    </row>
    <row r="36" ht="15.75">
      <c r="O36" s="111"/>
    </row>
    <row r="37" ht="15.75">
      <c r="O37" s="111"/>
    </row>
    <row r="38" ht="15.75">
      <c r="O38" s="111"/>
    </row>
    <row r="39" ht="15.75">
      <c r="O39" s="111"/>
    </row>
    <row r="40" ht="15.75">
      <c r="O40" s="111"/>
    </row>
    <row r="41" ht="15.75">
      <c r="O41" s="111"/>
    </row>
    <row r="42" ht="15.75">
      <c r="O42" s="111"/>
    </row>
    <row r="43" ht="15.75">
      <c r="O43" s="111"/>
    </row>
    <row r="44" ht="15.75">
      <c r="O44" s="111"/>
    </row>
    <row r="45" ht="15.75">
      <c r="O45" s="111"/>
    </row>
    <row r="46" ht="15.75">
      <c r="O46" s="111"/>
    </row>
    <row r="47" ht="15.75">
      <c r="O47" s="111"/>
    </row>
    <row r="48" ht="15.75">
      <c r="O48" s="111"/>
    </row>
    <row r="49" ht="15.75">
      <c r="O49" s="111"/>
    </row>
    <row r="50" ht="15.75">
      <c r="O50" s="111"/>
    </row>
    <row r="51" ht="15.75">
      <c r="O51" s="111"/>
    </row>
    <row r="52" ht="15.75">
      <c r="O52" s="111"/>
    </row>
    <row r="53" ht="15.75">
      <c r="O53" s="111"/>
    </row>
    <row r="54" ht="15.75">
      <c r="O54" s="111"/>
    </row>
    <row r="55" ht="15.75">
      <c r="O55" s="111"/>
    </row>
    <row r="56" ht="15.75">
      <c r="O56" s="111"/>
    </row>
    <row r="57" ht="15.75">
      <c r="O57" s="111"/>
    </row>
    <row r="58" ht="15.75">
      <c r="O58" s="111"/>
    </row>
    <row r="59" ht="15.75">
      <c r="O59" s="111"/>
    </row>
    <row r="60" ht="15.75">
      <c r="O60" s="111"/>
    </row>
    <row r="61" ht="15.75">
      <c r="O61" s="111"/>
    </row>
    <row r="62" ht="15.75">
      <c r="O62" s="111"/>
    </row>
    <row r="63" ht="15.75">
      <c r="O63" s="111"/>
    </row>
    <row r="64" ht="15.75">
      <c r="O64" s="111"/>
    </row>
    <row r="65" ht="15.75">
      <c r="O65" s="111"/>
    </row>
    <row r="66" ht="15.75">
      <c r="O66" s="111"/>
    </row>
    <row r="67" ht="15.75">
      <c r="O67" s="111"/>
    </row>
    <row r="68" ht="15.75">
      <c r="O68" s="111"/>
    </row>
    <row r="69" ht="15.75">
      <c r="O69" s="111"/>
    </row>
    <row r="70" ht="15.75">
      <c r="O70" s="111"/>
    </row>
    <row r="71" ht="15.75">
      <c r="O71" s="111"/>
    </row>
    <row r="72" ht="15.75">
      <c r="O72" s="111"/>
    </row>
    <row r="73" ht="15.75">
      <c r="O73" s="111"/>
    </row>
    <row r="74" ht="15.75">
      <c r="O74" s="111"/>
    </row>
    <row r="75" ht="15.75">
      <c r="O75" s="111"/>
    </row>
    <row r="76" ht="15.75">
      <c r="O76" s="111"/>
    </row>
    <row r="77" ht="15.75">
      <c r="O77" s="111"/>
    </row>
    <row r="78" ht="15.75">
      <c r="O78" s="111"/>
    </row>
    <row r="79" ht="15.75">
      <c r="O79" s="111"/>
    </row>
    <row r="80" ht="15.75">
      <c r="O80" s="111"/>
    </row>
    <row r="81" ht="15.75">
      <c r="O81" s="111"/>
    </row>
    <row r="82" ht="15.75">
      <c r="O82" s="111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9"/>
  <sheetViews>
    <sheetView zoomScale="120" zoomScaleNormal="120" zoomScalePageLayoutView="120" workbookViewId="0" topLeftCell="A4">
      <selection activeCell="A29" sqref="A29:B29"/>
    </sheetView>
  </sheetViews>
  <sheetFormatPr defaultColWidth="9.00390625" defaultRowHeight="12.75"/>
  <cols>
    <col min="1" max="1" width="13.875" style="42" customWidth="1"/>
    <col min="2" max="2" width="88.625" style="42" customWidth="1"/>
    <col min="3" max="3" width="16.875" style="42" customWidth="1"/>
    <col min="4" max="4" width="4.875" style="676" customWidth="1"/>
    <col min="5" max="16384" width="9.375" style="42" customWidth="1"/>
  </cols>
  <sheetData>
    <row r="1" spans="2:4" ht="47.25" customHeight="1">
      <c r="B1" s="754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54"/>
      <c r="D1" s="755" t="str">
        <f>CONCATENATE("5. tájékoztató tábla ",ALAPADATOK!A7," ",ALAPADATOK!B7," ",ALAPADATOK!C7," ",ALAPADATOK!D7," ",ALAPADATOK!E7," ",ALAPADATOK!F7," ",ALAPADATOK!G7," ",ALAPADATOK!H7)</f>
        <v>5. tájékoztató tábla a 1 / 2020 ( II.12. ) önkormányzati rendelethez</v>
      </c>
    </row>
    <row r="2" spans="2:4" ht="22.5" customHeight="1" thickBot="1">
      <c r="B2" s="366"/>
      <c r="C2" s="669" t="s">
        <v>671</v>
      </c>
      <c r="D2" s="755"/>
    </row>
    <row r="3" spans="1:8" s="43" customFormat="1" ht="54" customHeight="1" thickBot="1">
      <c r="A3" s="670" t="s">
        <v>672</v>
      </c>
      <c r="B3" s="282" t="s">
        <v>50</v>
      </c>
      <c r="C3" s="652" t="str">
        <f>+CONCATENATE(LEFT(KV_ÖSSZEFÜGGÉSEK!A5,4),". évi tervezett támogatás összesen")</f>
        <v>2020. évi tervezett támogatás összesen</v>
      </c>
      <c r="D3" s="755"/>
      <c r="H3" s="648"/>
    </row>
    <row r="4" spans="1:4" s="44" customFormat="1" ht="13.5" thickBot="1">
      <c r="A4" s="671" t="s">
        <v>483</v>
      </c>
      <c r="B4" s="178" t="s">
        <v>484</v>
      </c>
      <c r="C4" s="179" t="s">
        <v>485</v>
      </c>
      <c r="D4" s="755"/>
    </row>
    <row r="5" spans="1:4" ht="15.75">
      <c r="A5" s="672"/>
      <c r="B5" s="679" t="s">
        <v>684</v>
      </c>
      <c r="C5" s="681">
        <v>121714659</v>
      </c>
      <c r="D5" s="755"/>
    </row>
    <row r="6" spans="1:4" ht="12.75" customHeight="1">
      <c r="A6" s="673"/>
      <c r="B6" s="680" t="s">
        <v>685</v>
      </c>
      <c r="C6" s="393">
        <v>44197000</v>
      </c>
      <c r="D6" s="755"/>
    </row>
    <row r="7" spans="1:4" ht="15">
      <c r="A7" s="673"/>
      <c r="B7" s="680" t="s">
        <v>686</v>
      </c>
      <c r="C7" s="393">
        <v>9649080</v>
      </c>
      <c r="D7" s="755"/>
    </row>
    <row r="8" spans="1:4" ht="15">
      <c r="A8" s="673"/>
      <c r="B8" s="680" t="s">
        <v>687</v>
      </c>
      <c r="C8" s="393">
        <v>16800000</v>
      </c>
      <c r="D8" s="755"/>
    </row>
    <row r="9" spans="1:4" ht="15">
      <c r="A9" s="673"/>
      <c r="B9" s="680" t="s">
        <v>688</v>
      </c>
      <c r="C9" s="393">
        <v>100000</v>
      </c>
      <c r="D9" s="755"/>
    </row>
    <row r="10" spans="1:4" ht="15">
      <c r="A10" s="673"/>
      <c r="B10" s="680" t="s">
        <v>689</v>
      </c>
      <c r="C10" s="393">
        <v>9474980</v>
      </c>
      <c r="D10" s="755"/>
    </row>
    <row r="11" spans="1:4" ht="15">
      <c r="A11" s="673"/>
      <c r="B11" s="680" t="s">
        <v>715</v>
      </c>
      <c r="C11" s="393">
        <v>81600</v>
      </c>
      <c r="D11" s="755"/>
    </row>
    <row r="12" spans="1:4" ht="15">
      <c r="A12" s="673"/>
      <c r="B12" s="680" t="s">
        <v>690</v>
      </c>
      <c r="C12" s="393">
        <v>37705667</v>
      </c>
      <c r="D12" s="755"/>
    </row>
    <row r="13" spans="1:4" ht="15">
      <c r="A13" s="673"/>
      <c r="B13" s="680" t="s">
        <v>691</v>
      </c>
      <c r="C13" s="393">
        <v>420400</v>
      </c>
      <c r="D13" s="755"/>
    </row>
    <row r="14" spans="1:4" ht="12.75" customHeight="1">
      <c r="A14" s="673"/>
      <c r="B14" s="679" t="s">
        <v>692</v>
      </c>
      <c r="C14" s="681">
        <v>43331450</v>
      </c>
      <c r="D14" s="755"/>
    </row>
    <row r="15" spans="1:4" ht="15.75">
      <c r="A15" s="673"/>
      <c r="B15" s="679" t="s">
        <v>693</v>
      </c>
      <c r="C15" s="681">
        <v>60853578</v>
      </c>
      <c r="D15" s="755"/>
    </row>
    <row r="16" spans="1:4" ht="15">
      <c r="A16" s="673"/>
      <c r="B16" s="680" t="s">
        <v>694</v>
      </c>
      <c r="C16" s="393">
        <v>13053000</v>
      </c>
      <c r="D16" s="755"/>
    </row>
    <row r="17" spans="1:4" ht="15">
      <c r="A17" s="673"/>
      <c r="B17" s="680" t="s">
        <v>695</v>
      </c>
      <c r="C17" s="393">
        <v>10915120</v>
      </c>
      <c r="D17" s="755"/>
    </row>
    <row r="18" spans="1:4" ht="15">
      <c r="A18" s="673"/>
      <c r="B18" s="680" t="s">
        <v>696</v>
      </c>
      <c r="C18" s="393">
        <v>350000</v>
      </c>
      <c r="D18" s="755"/>
    </row>
    <row r="19" spans="1:4" ht="15">
      <c r="A19" s="673"/>
      <c r="B19" s="680" t="s">
        <v>697</v>
      </c>
      <c r="C19" s="393">
        <v>7920000</v>
      </c>
      <c r="D19" s="755"/>
    </row>
    <row r="20" spans="1:4" ht="15">
      <c r="A20" s="673"/>
      <c r="B20" s="680" t="s">
        <v>698</v>
      </c>
      <c r="C20" s="393">
        <v>12782000</v>
      </c>
      <c r="D20" s="755"/>
    </row>
    <row r="21" spans="1:4" ht="15">
      <c r="A21" s="673"/>
      <c r="B21" s="680" t="s">
        <v>699</v>
      </c>
      <c r="C21" s="393">
        <v>9415578</v>
      </c>
      <c r="D21" s="755"/>
    </row>
    <row r="22" spans="1:4" ht="15">
      <c r="A22" s="673"/>
      <c r="B22" s="680" t="s">
        <v>716</v>
      </c>
      <c r="C22" s="393">
        <v>346880</v>
      </c>
      <c r="D22" s="755"/>
    </row>
    <row r="23" spans="1:4" ht="15">
      <c r="A23" s="673"/>
      <c r="B23" s="680" t="s">
        <v>704</v>
      </c>
      <c r="C23" s="393">
        <v>5986000</v>
      </c>
      <c r="D23" s="755"/>
    </row>
    <row r="24" spans="1:4" ht="15">
      <c r="A24" s="673"/>
      <c r="B24" s="680" t="s">
        <v>705</v>
      </c>
      <c r="C24" s="393">
        <v>85000</v>
      </c>
      <c r="D24" s="755"/>
    </row>
    <row r="25" spans="1:4" ht="15.75">
      <c r="A25" s="673"/>
      <c r="B25" s="679" t="s">
        <v>700</v>
      </c>
      <c r="C25" s="681">
        <v>2792232</v>
      </c>
      <c r="D25" s="755"/>
    </row>
    <row r="26" spans="1:4" ht="15">
      <c r="A26" s="673"/>
      <c r="B26" s="680" t="s">
        <v>701</v>
      </c>
      <c r="C26" s="393">
        <v>2792232</v>
      </c>
      <c r="D26" s="755"/>
    </row>
    <row r="27" spans="1:4" ht="15.75" thickBot="1">
      <c r="A27" s="674"/>
      <c r="B27" s="680" t="s">
        <v>702</v>
      </c>
      <c r="C27" s="393"/>
      <c r="D27" s="755"/>
    </row>
    <row r="28" spans="1:4" s="46" customFormat="1" ht="19.5" customHeight="1" thickBot="1">
      <c r="A28" s="675"/>
      <c r="B28" s="679" t="s">
        <v>703</v>
      </c>
      <c r="C28" s="45">
        <f>C5+C14+C15+C25</f>
        <v>228691919</v>
      </c>
      <c r="D28" s="755"/>
    </row>
    <row r="29" spans="1:2" ht="12.75">
      <c r="A29" s="756" t="s">
        <v>717</v>
      </c>
      <c r="B29" s="756"/>
    </row>
  </sheetData>
  <sheetProtection/>
  <mergeCells count="3">
    <mergeCell ref="B1:C1"/>
    <mergeCell ref="D1:D28"/>
    <mergeCell ref="A29:B29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M25" sqref="M25"/>
    </sheetView>
  </sheetViews>
  <sheetFormatPr defaultColWidth="9.00390625" defaultRowHeight="12.75"/>
  <cols>
    <col min="1" max="1" width="9.00390625" style="368" customWidth="1"/>
    <col min="2" max="2" width="66.375" style="368" bestFit="1" customWidth="1"/>
    <col min="3" max="3" width="15.50390625" style="369" customWidth="1"/>
    <col min="4" max="5" width="15.50390625" style="368" customWidth="1"/>
    <col min="6" max="6" width="9.00390625" style="400" customWidth="1"/>
    <col min="7" max="16384" width="9.375" style="400" customWidth="1"/>
  </cols>
  <sheetData>
    <row r="1" spans="3:5" ht="15.75">
      <c r="C1" s="641"/>
      <c r="D1" s="638"/>
      <c r="E1" s="647" t="str">
        <f>CONCATENATE("6. tájékoztató tábla ",ALAPADATOK!A7," ",ALAPADATOK!B7," ",ALAPADATOK!C7," ",ALAPADATOK!D7," ",ALAPADATOK!E7," ",ALAPADATOK!F7," ",ALAPADATOK!G7," ",ALAPADATOK!H7)</f>
        <v>6. tájékoztató tábla a 1 / 2020 ( II.12. ) önkormányzati rendelethez</v>
      </c>
    </row>
    <row r="2" spans="1:5" ht="15.75">
      <c r="A2" s="757" t="str">
        <f>CONCATENATE(ALAPADATOK!A3)</f>
        <v>BALATONSZÁRSZÓ NAGYKÖZSÉG ÖNKORMÁNYZATA</v>
      </c>
      <c r="B2" s="758"/>
      <c r="C2" s="758"/>
      <c r="D2" s="758"/>
      <c r="E2" s="758"/>
    </row>
    <row r="3" spans="1:5" ht="15.75">
      <c r="A3" s="735" t="s">
        <v>595</v>
      </c>
      <c r="B3" s="759"/>
      <c r="C3" s="759"/>
      <c r="D3" s="759"/>
      <c r="E3" s="759"/>
    </row>
    <row r="4" spans="1:5" ht="15.75" customHeight="1">
      <c r="A4" s="702" t="s">
        <v>594</v>
      </c>
      <c r="B4" s="702"/>
      <c r="C4" s="702"/>
      <c r="D4" s="702"/>
      <c r="E4" s="702"/>
    </row>
    <row r="5" spans="1:5" ht="15.75" customHeight="1" thickBot="1">
      <c r="A5" s="701" t="s">
        <v>143</v>
      </c>
      <c r="B5" s="701"/>
      <c r="D5" s="136"/>
      <c r="E5" s="298" t="str">
        <f>'KV_4.sz.tájékoztató_t.'!O3</f>
        <v>Forintban!</v>
      </c>
    </row>
    <row r="6" spans="1:5" ht="37.5" customHeight="1" thickBot="1">
      <c r="A6" s="23" t="s">
        <v>67</v>
      </c>
      <c r="B6" s="24" t="s">
        <v>16</v>
      </c>
      <c r="C6" s="24" t="str">
        <f>+CONCATENATE(LEFT(KV_ÖSSZEFÜGGÉSEK!A5,4)+1,". évi")</f>
        <v>2021. évi</v>
      </c>
      <c r="D6" s="392" t="str">
        <f>+CONCATENATE(LEFT(KV_ÖSSZEFÜGGÉSEK!A5,4)+2,". évi")</f>
        <v>2022. évi</v>
      </c>
      <c r="E6" s="154" t="str">
        <f>+CONCATENATE(LEFT(KV_ÖSSZEFÜGGÉSEK!A5,4)+3,". évi")</f>
        <v>2023. évi</v>
      </c>
    </row>
    <row r="7" spans="1:5" s="401" customFormat="1" ht="12" customHeight="1" thickBot="1">
      <c r="A7" s="29" t="s">
        <v>483</v>
      </c>
      <c r="B7" s="30" t="s">
        <v>484</v>
      </c>
      <c r="C7" s="30" t="s">
        <v>485</v>
      </c>
      <c r="D7" s="30" t="s">
        <v>487</v>
      </c>
      <c r="E7" s="435" t="s">
        <v>486</v>
      </c>
    </row>
    <row r="8" spans="1:5" s="402" customFormat="1" ht="12" customHeight="1" thickBot="1">
      <c r="A8" s="20" t="s">
        <v>17</v>
      </c>
      <c r="B8" s="21" t="s">
        <v>521</v>
      </c>
      <c r="C8" s="452">
        <v>200000000</v>
      </c>
      <c r="D8" s="453">
        <v>200000000</v>
      </c>
      <c r="E8" s="453">
        <v>200000000</v>
      </c>
    </row>
    <row r="9" spans="1:5" s="402" customFormat="1" ht="12" customHeight="1" thickBot="1">
      <c r="A9" s="20" t="s">
        <v>18</v>
      </c>
      <c r="B9" s="283" t="s">
        <v>365</v>
      </c>
      <c r="C9" s="452">
        <v>45000000</v>
      </c>
      <c r="D9" s="453">
        <v>45000000</v>
      </c>
      <c r="E9" s="453">
        <v>40000000</v>
      </c>
    </row>
    <row r="10" spans="1:5" s="402" customFormat="1" ht="12" customHeight="1" thickBot="1">
      <c r="A10" s="20" t="s">
        <v>19</v>
      </c>
      <c r="B10" s="21" t="s">
        <v>372</v>
      </c>
      <c r="C10" s="452"/>
      <c r="D10" s="452"/>
      <c r="E10" s="453"/>
    </row>
    <row r="11" spans="1:5" s="402" customFormat="1" ht="12" customHeight="1" thickBot="1">
      <c r="A11" s="20" t="s">
        <v>164</v>
      </c>
      <c r="B11" s="21" t="s">
        <v>257</v>
      </c>
      <c r="C11" s="391">
        <f>SUM(C12:C18)</f>
        <v>252300000</v>
      </c>
      <c r="D11" s="391">
        <f>SUM(D12:D18)</f>
        <v>375600000</v>
      </c>
      <c r="E11" s="434">
        <f>SUM(E12:E18)</f>
        <v>375600000</v>
      </c>
    </row>
    <row r="12" spans="1:5" s="402" customFormat="1" ht="12" customHeight="1">
      <c r="A12" s="15" t="s">
        <v>258</v>
      </c>
      <c r="B12" s="403" t="s">
        <v>545</v>
      </c>
      <c r="C12" s="386">
        <v>156000000</v>
      </c>
      <c r="D12" s="256">
        <v>156000000</v>
      </c>
      <c r="E12" s="256">
        <v>156000000</v>
      </c>
    </row>
    <row r="13" spans="1:5" s="402" customFormat="1" ht="12" customHeight="1">
      <c r="A13" s="14" t="s">
        <v>259</v>
      </c>
      <c r="B13" s="404" t="s">
        <v>546</v>
      </c>
      <c r="C13" s="385">
        <v>30000000</v>
      </c>
      <c r="D13" s="255">
        <v>30000000</v>
      </c>
      <c r="E13" s="255">
        <v>30000000</v>
      </c>
    </row>
    <row r="14" spans="1:5" s="402" customFormat="1" ht="12" customHeight="1">
      <c r="A14" s="14" t="s">
        <v>260</v>
      </c>
      <c r="B14" s="404" t="s">
        <v>547</v>
      </c>
      <c r="C14" s="385">
        <v>45000000</v>
      </c>
      <c r="D14" s="255">
        <v>45000000</v>
      </c>
      <c r="E14" s="255">
        <v>45000000</v>
      </c>
    </row>
    <row r="15" spans="1:5" s="402" customFormat="1" ht="12" customHeight="1">
      <c r="A15" s="14" t="s">
        <v>261</v>
      </c>
      <c r="B15" s="404" t="s">
        <v>548</v>
      </c>
      <c r="C15" s="385"/>
      <c r="D15" s="255"/>
      <c r="E15" s="255"/>
    </row>
    <row r="16" spans="1:5" s="402" customFormat="1" ht="12" customHeight="1">
      <c r="A16" s="14" t="s">
        <v>542</v>
      </c>
      <c r="B16" s="404" t="s">
        <v>262</v>
      </c>
      <c r="C16" s="385">
        <v>6800000</v>
      </c>
      <c r="D16" s="255">
        <v>6800000</v>
      </c>
      <c r="E16" s="255">
        <v>6800000</v>
      </c>
    </row>
    <row r="17" spans="1:5" s="402" customFormat="1" ht="12" customHeight="1">
      <c r="A17" s="14" t="s">
        <v>543</v>
      </c>
      <c r="B17" s="404" t="s">
        <v>263</v>
      </c>
      <c r="C17" s="385">
        <v>13700000</v>
      </c>
      <c r="D17" s="255">
        <v>137000000</v>
      </c>
      <c r="E17" s="255">
        <v>137000000</v>
      </c>
    </row>
    <row r="18" spans="1:5" s="402" customFormat="1" ht="12" customHeight="1" thickBot="1">
      <c r="A18" s="16" t="s">
        <v>544</v>
      </c>
      <c r="B18" s="405" t="s">
        <v>264</v>
      </c>
      <c r="C18" s="387">
        <v>800000</v>
      </c>
      <c r="D18" s="257">
        <v>800000</v>
      </c>
      <c r="E18" s="257">
        <v>800000</v>
      </c>
    </row>
    <row r="19" spans="1:5" s="402" customFormat="1" ht="12" customHeight="1" thickBot="1">
      <c r="A19" s="20" t="s">
        <v>21</v>
      </c>
      <c r="B19" s="21" t="s">
        <v>524</v>
      </c>
      <c r="C19" s="452">
        <v>41000000</v>
      </c>
      <c r="D19" s="453">
        <v>41000000</v>
      </c>
      <c r="E19" s="453">
        <v>40000000</v>
      </c>
    </row>
    <row r="20" spans="1:5" s="402" customFormat="1" ht="12" customHeight="1" thickBot="1">
      <c r="A20" s="20" t="s">
        <v>22</v>
      </c>
      <c r="B20" s="21" t="s">
        <v>10</v>
      </c>
      <c r="C20" s="452"/>
      <c r="D20" s="452"/>
      <c r="E20" s="453"/>
    </row>
    <row r="21" spans="1:5" s="402" customFormat="1" ht="12" customHeight="1" thickBot="1">
      <c r="A21" s="20" t="s">
        <v>171</v>
      </c>
      <c r="B21" s="21" t="s">
        <v>523</v>
      </c>
      <c r="C21" s="452"/>
      <c r="D21" s="452"/>
      <c r="E21" s="453"/>
    </row>
    <row r="22" spans="1:5" s="402" customFormat="1" ht="12" customHeight="1" thickBot="1">
      <c r="A22" s="20" t="s">
        <v>24</v>
      </c>
      <c r="B22" s="283" t="s">
        <v>522</v>
      </c>
      <c r="C22" s="452"/>
      <c r="D22" s="452"/>
      <c r="E22" s="453"/>
    </row>
    <row r="23" spans="1:5" s="402" customFormat="1" ht="12" customHeight="1" thickBot="1">
      <c r="A23" s="20" t="s">
        <v>25</v>
      </c>
      <c r="B23" s="21" t="s">
        <v>297</v>
      </c>
      <c r="C23" s="391">
        <f>+C8+C9+C10+C11+C19+C20+C21+C22</f>
        <v>538300000</v>
      </c>
      <c r="D23" s="391">
        <f>+D8+D9+D10+D11+D19+D20+D21+D22</f>
        <v>661600000</v>
      </c>
      <c r="E23" s="294">
        <f>+E8+E9+E10+E11+E19+E20+E21+E22</f>
        <v>655600000</v>
      </c>
    </row>
    <row r="24" spans="1:5" s="402" customFormat="1" ht="12" customHeight="1" thickBot="1">
      <c r="A24" s="20" t="s">
        <v>26</v>
      </c>
      <c r="B24" s="21" t="s">
        <v>525</v>
      </c>
      <c r="C24" s="498"/>
      <c r="D24" s="498"/>
      <c r="E24" s="499"/>
    </row>
    <row r="25" spans="1:5" s="402" customFormat="1" ht="12" customHeight="1" thickBot="1">
      <c r="A25" s="20" t="s">
        <v>27</v>
      </c>
      <c r="B25" s="21" t="s">
        <v>526</v>
      </c>
      <c r="C25" s="391">
        <f>+C23+C24</f>
        <v>538300000</v>
      </c>
      <c r="D25" s="391">
        <f>+D23+D24</f>
        <v>661600000</v>
      </c>
      <c r="E25" s="434">
        <f>+E23+E24</f>
        <v>655600000</v>
      </c>
    </row>
    <row r="26" spans="1:5" s="402" customFormat="1" ht="12" customHeight="1">
      <c r="A26" s="360"/>
      <c r="B26" s="361"/>
      <c r="C26" s="362"/>
      <c r="D26" s="495"/>
      <c r="E26" s="496"/>
    </row>
    <row r="27" spans="1:5" s="402" customFormat="1" ht="12" customHeight="1">
      <c r="A27" s="702" t="s">
        <v>45</v>
      </c>
      <c r="B27" s="702"/>
      <c r="C27" s="702"/>
      <c r="D27" s="702"/>
      <c r="E27" s="702"/>
    </row>
    <row r="28" spans="1:5" s="402" customFormat="1" ht="12" customHeight="1" thickBot="1">
      <c r="A28" s="699" t="s">
        <v>144</v>
      </c>
      <c r="B28" s="699"/>
      <c r="C28" s="369"/>
      <c r="D28" s="136"/>
      <c r="E28" s="298" t="str">
        <f>E5</f>
        <v>Forintban!</v>
      </c>
    </row>
    <row r="29" spans="1:6" s="402" customFormat="1" ht="24" customHeight="1" thickBot="1">
      <c r="A29" s="23" t="s">
        <v>15</v>
      </c>
      <c r="B29" s="24" t="s">
        <v>46</v>
      </c>
      <c r="C29" s="24" t="str">
        <f>+C6</f>
        <v>2021. évi</v>
      </c>
      <c r="D29" s="24" t="str">
        <f>+D6</f>
        <v>2022. évi</v>
      </c>
      <c r="E29" s="154" t="str">
        <f>+E6</f>
        <v>2023. évi</v>
      </c>
      <c r="F29" s="497"/>
    </row>
    <row r="30" spans="1:6" s="402" customFormat="1" ht="12" customHeight="1" thickBot="1">
      <c r="A30" s="396" t="s">
        <v>483</v>
      </c>
      <c r="B30" s="397" t="s">
        <v>484</v>
      </c>
      <c r="C30" s="397" t="s">
        <v>485</v>
      </c>
      <c r="D30" s="397" t="s">
        <v>487</v>
      </c>
      <c r="E30" s="491" t="s">
        <v>486</v>
      </c>
      <c r="F30" s="497"/>
    </row>
    <row r="31" spans="1:6" s="402" customFormat="1" ht="15" customHeight="1" thickBot="1">
      <c r="A31" s="20" t="s">
        <v>17</v>
      </c>
      <c r="B31" s="27" t="s">
        <v>527</v>
      </c>
      <c r="C31" s="452">
        <v>493300000</v>
      </c>
      <c r="D31" s="448">
        <v>611600000</v>
      </c>
      <c r="E31" s="448">
        <v>605600000</v>
      </c>
      <c r="F31" s="497"/>
    </row>
    <row r="32" spans="1:5" ht="12" customHeight="1" thickBot="1">
      <c r="A32" s="470" t="s">
        <v>18</v>
      </c>
      <c r="B32" s="492" t="s">
        <v>532</v>
      </c>
      <c r="C32" s="493">
        <f>+C33+C34+C35</f>
        <v>45000000</v>
      </c>
      <c r="D32" s="493">
        <f>+D33+D34+D35</f>
        <v>50000000</v>
      </c>
      <c r="E32" s="494">
        <f>+E33+E34+E35</f>
        <v>50000000</v>
      </c>
    </row>
    <row r="33" spans="1:5" ht="12" customHeight="1">
      <c r="A33" s="15" t="s">
        <v>102</v>
      </c>
      <c r="B33" s="8" t="s">
        <v>220</v>
      </c>
      <c r="C33" s="386">
        <v>15000000</v>
      </c>
      <c r="D33" s="256">
        <v>15000000</v>
      </c>
      <c r="E33" s="256">
        <v>15000000</v>
      </c>
    </row>
    <row r="34" spans="1:5" ht="12" customHeight="1">
      <c r="A34" s="15" t="s">
        <v>103</v>
      </c>
      <c r="B34" s="12" t="s">
        <v>178</v>
      </c>
      <c r="C34" s="385">
        <v>30000000</v>
      </c>
      <c r="D34" s="255">
        <v>35000000</v>
      </c>
      <c r="E34" s="255">
        <v>35000000</v>
      </c>
    </row>
    <row r="35" spans="1:5" ht="12" customHeight="1" thickBot="1">
      <c r="A35" s="15" t="s">
        <v>104</v>
      </c>
      <c r="B35" s="285" t="s">
        <v>222</v>
      </c>
      <c r="C35" s="385"/>
      <c r="D35" s="385"/>
      <c r="E35" s="255"/>
    </row>
    <row r="36" spans="1:5" ht="12" customHeight="1" thickBot="1">
      <c r="A36" s="20" t="s">
        <v>19</v>
      </c>
      <c r="B36" s="120" t="s">
        <v>438</v>
      </c>
      <c r="C36" s="384">
        <f>+C31+C32</f>
        <v>538300000</v>
      </c>
      <c r="D36" s="384">
        <f>+D31+D32</f>
        <v>661600000</v>
      </c>
      <c r="E36" s="254">
        <f>+E31+E32</f>
        <v>655600000</v>
      </c>
    </row>
    <row r="37" spans="1:6" ht="15" customHeight="1" thickBot="1">
      <c r="A37" s="20" t="s">
        <v>20</v>
      </c>
      <c r="B37" s="120" t="s">
        <v>528</v>
      </c>
      <c r="C37" s="500"/>
      <c r="D37" s="500"/>
      <c r="E37" s="501"/>
      <c r="F37" s="415"/>
    </row>
    <row r="38" spans="1:5" s="402" customFormat="1" ht="12.75" customHeight="1" thickBot="1">
      <c r="A38" s="286" t="s">
        <v>21</v>
      </c>
      <c r="B38" s="367" t="s">
        <v>529</v>
      </c>
      <c r="C38" s="490">
        <f>+C36+C37</f>
        <v>538300000</v>
      </c>
      <c r="D38" s="490">
        <f>+D36+D37</f>
        <v>661600000</v>
      </c>
      <c r="E38" s="484">
        <f>+E36+E37</f>
        <v>655600000</v>
      </c>
    </row>
    <row r="39" spans="3:5" ht="15.75">
      <c r="C39" s="653">
        <f>C25-C38</f>
        <v>0</v>
      </c>
      <c r="D39" s="653">
        <f>D25-D38</f>
        <v>0</v>
      </c>
      <c r="E39" s="653">
        <f>E25-E38</f>
        <v>0</v>
      </c>
    </row>
    <row r="40" ht="15.75">
      <c r="C40" s="368"/>
    </row>
    <row r="41" ht="15.75">
      <c r="C41" s="368"/>
    </row>
    <row r="42" ht="16.5" customHeight="1">
      <c r="C42" s="368"/>
    </row>
    <row r="43" ht="15.75">
      <c r="C43" s="368"/>
    </row>
    <row r="44" ht="15.75">
      <c r="C44" s="368"/>
    </row>
    <row r="45" spans="6:7" s="368" customFormat="1" ht="15.75">
      <c r="F45" s="400"/>
      <c r="G45" s="400"/>
    </row>
    <row r="46" spans="6:7" s="368" customFormat="1" ht="15.75">
      <c r="F46" s="400"/>
      <c r="G46" s="400"/>
    </row>
    <row r="47" spans="6:7" s="368" customFormat="1" ht="15.75">
      <c r="F47" s="400"/>
      <c r="G47" s="400"/>
    </row>
    <row r="48" spans="6:7" s="368" customFormat="1" ht="15.75">
      <c r="F48" s="400"/>
      <c r="G48" s="400"/>
    </row>
    <row r="49" spans="6:7" s="368" customFormat="1" ht="15.75">
      <c r="F49" s="400"/>
      <c r="G49" s="400"/>
    </row>
    <row r="50" spans="6:7" s="368" customFormat="1" ht="15.75">
      <c r="F50" s="400"/>
      <c r="G50" s="400"/>
    </row>
    <row r="51" spans="6:7" s="368" customFormat="1" ht="15.75">
      <c r="F51" s="400"/>
      <c r="G51" s="400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20" zoomScaleSheetLayoutView="100" workbookViewId="0" topLeftCell="A118">
      <selection activeCell="G104" sqref="G104"/>
    </sheetView>
  </sheetViews>
  <sheetFormatPr defaultColWidth="9.00390625" defaultRowHeight="12.75"/>
  <cols>
    <col min="1" max="1" width="9.50390625" style="368" customWidth="1"/>
    <col min="2" max="2" width="99.375" style="368" customWidth="1"/>
    <col min="3" max="3" width="21.625" style="369" customWidth="1"/>
    <col min="4" max="4" width="9.00390625" style="400" customWidth="1"/>
    <col min="5" max="16384" width="9.375" style="400" customWidth="1"/>
  </cols>
  <sheetData>
    <row r="1" spans="1:3" ht="18.75" customHeight="1">
      <c r="A1" s="619"/>
      <c r="B1" s="695" t="str">
        <f>CONCATENATE("1.1. melléklet ",ALAPADATOK!A7," ",ALAPADATOK!B7," ",ALAPADATOK!C7," ",ALAPADATOK!D7," ",ALAPADATOK!E7," ",ALAPADATOK!F7," ",ALAPADATOK!G7," ",ALAPADATOK!H7)</f>
        <v>1.1. melléklet a 1 / 2020 ( II.12. ) önkormányzati rendelethez</v>
      </c>
      <c r="C1" s="696"/>
    </row>
    <row r="2" spans="1:3" ht="21.75" customHeight="1">
      <c r="A2" s="620"/>
      <c r="B2" s="621" t="str">
        <f>CONCATENATE(ALAPADATOK!A3)</f>
        <v>BALATONSZÁRSZÓ NAGYKÖZSÉG ÖNKORMÁNYZATA</v>
      </c>
      <c r="C2" s="622"/>
    </row>
    <row r="3" spans="1:3" ht="21.75" customHeight="1">
      <c r="A3" s="622"/>
      <c r="B3" s="621" t="s">
        <v>708</v>
      </c>
      <c r="C3" s="622"/>
    </row>
    <row r="4" spans="1:3" ht="21.75" customHeight="1">
      <c r="A4" s="622"/>
      <c r="B4" s="621" t="s">
        <v>568</v>
      </c>
      <c r="C4" s="622"/>
    </row>
    <row r="5" spans="1:3" ht="21.75" customHeight="1">
      <c r="A5" s="619"/>
      <c r="B5" s="619"/>
      <c r="C5" s="623"/>
    </row>
    <row r="6" spans="1:3" ht="15" customHeight="1">
      <c r="A6" s="697" t="s">
        <v>14</v>
      </c>
      <c r="B6" s="697"/>
      <c r="C6" s="697"/>
    </row>
    <row r="7" spans="1:3" ht="15" customHeight="1" thickBot="1">
      <c r="A7" s="698" t="s">
        <v>143</v>
      </c>
      <c r="B7" s="698"/>
      <c r="C7" s="568" t="s">
        <v>554</v>
      </c>
    </row>
    <row r="8" spans="1:3" ht="24" customHeight="1" thickBot="1">
      <c r="A8" s="624" t="s">
        <v>67</v>
      </c>
      <c r="B8" s="625" t="s">
        <v>16</v>
      </c>
      <c r="C8" s="626" t="str">
        <f>+CONCATENATE(LEFT(KV_ÖSSZEFÜGGÉSEK!A5,4),".évi előirányzat")</f>
        <v>2020.évi előirányzat</v>
      </c>
    </row>
    <row r="9" spans="1:3" s="401" customFormat="1" ht="12" customHeight="1" thickBot="1">
      <c r="A9" s="552"/>
      <c r="B9" s="553" t="s">
        <v>483</v>
      </c>
      <c r="C9" s="554" t="s">
        <v>484</v>
      </c>
    </row>
    <row r="10" spans="1:3" s="402" customFormat="1" ht="12" customHeight="1" thickBot="1">
      <c r="A10" s="20" t="s">
        <v>17</v>
      </c>
      <c r="B10" s="21" t="s">
        <v>242</v>
      </c>
      <c r="C10" s="288">
        <f>+C11+C12+C13+C14+C15+C16</f>
        <v>228691919</v>
      </c>
    </row>
    <row r="11" spans="1:3" s="402" customFormat="1" ht="12" customHeight="1">
      <c r="A11" s="15" t="s">
        <v>96</v>
      </c>
      <c r="B11" s="403" t="s">
        <v>243</v>
      </c>
      <c r="C11" s="291">
        <v>121714659</v>
      </c>
    </row>
    <row r="12" spans="1:3" s="402" customFormat="1" ht="12" customHeight="1">
      <c r="A12" s="14" t="s">
        <v>97</v>
      </c>
      <c r="B12" s="404" t="s">
        <v>244</v>
      </c>
      <c r="C12" s="290">
        <v>43331450</v>
      </c>
    </row>
    <row r="13" spans="1:3" s="402" customFormat="1" ht="12" customHeight="1">
      <c r="A13" s="14" t="s">
        <v>98</v>
      </c>
      <c r="B13" s="404" t="s">
        <v>540</v>
      </c>
      <c r="C13" s="290">
        <v>60853578</v>
      </c>
    </row>
    <row r="14" spans="1:3" s="402" customFormat="1" ht="12" customHeight="1">
      <c r="A14" s="14" t="s">
        <v>99</v>
      </c>
      <c r="B14" s="404" t="s">
        <v>246</v>
      </c>
      <c r="C14" s="290">
        <v>2792232</v>
      </c>
    </row>
    <row r="15" spans="1:3" s="402" customFormat="1" ht="12" customHeight="1">
      <c r="A15" s="14" t="s">
        <v>139</v>
      </c>
      <c r="B15" s="284" t="s">
        <v>422</v>
      </c>
      <c r="C15" s="290"/>
    </row>
    <row r="16" spans="1:3" s="402" customFormat="1" ht="12" customHeight="1" thickBot="1">
      <c r="A16" s="16" t="s">
        <v>100</v>
      </c>
      <c r="B16" s="285" t="s">
        <v>423</v>
      </c>
      <c r="C16" s="290"/>
    </row>
    <row r="17" spans="1:3" s="402" customFormat="1" ht="12" customHeight="1" thickBot="1">
      <c r="A17" s="20" t="s">
        <v>18</v>
      </c>
      <c r="B17" s="283" t="s">
        <v>247</v>
      </c>
      <c r="C17" s="288">
        <f>+C18+C19+C20+C21+C22</f>
        <v>23635698</v>
      </c>
    </row>
    <row r="18" spans="1:3" s="402" customFormat="1" ht="12" customHeight="1">
      <c r="A18" s="15" t="s">
        <v>102</v>
      </c>
      <c r="B18" s="403" t="s">
        <v>248</v>
      </c>
      <c r="C18" s="291"/>
    </row>
    <row r="19" spans="1:3" s="402" customFormat="1" ht="12" customHeight="1">
      <c r="A19" s="14" t="s">
        <v>103</v>
      </c>
      <c r="B19" s="404" t="s">
        <v>249</v>
      </c>
      <c r="C19" s="290"/>
    </row>
    <row r="20" spans="1:3" s="402" customFormat="1" ht="12" customHeight="1">
      <c r="A20" s="14" t="s">
        <v>104</v>
      </c>
      <c r="B20" s="404" t="s">
        <v>412</v>
      </c>
      <c r="C20" s="290"/>
    </row>
    <row r="21" spans="1:3" s="402" customFormat="1" ht="12" customHeight="1">
      <c r="A21" s="14" t="s">
        <v>105</v>
      </c>
      <c r="B21" s="404" t="s">
        <v>413</v>
      </c>
      <c r="C21" s="290"/>
    </row>
    <row r="22" spans="1:3" s="402" customFormat="1" ht="12" customHeight="1">
      <c r="A22" s="14" t="s">
        <v>106</v>
      </c>
      <c r="B22" s="404" t="s">
        <v>563</v>
      </c>
      <c r="C22" s="290">
        <v>23635698</v>
      </c>
    </row>
    <row r="23" spans="1:3" s="402" customFormat="1" ht="12" customHeight="1" thickBot="1">
      <c r="A23" s="16" t="s">
        <v>115</v>
      </c>
      <c r="B23" s="285" t="s">
        <v>251</v>
      </c>
      <c r="C23" s="292"/>
    </row>
    <row r="24" spans="1:3" s="402" customFormat="1" ht="12" customHeight="1" thickBot="1">
      <c r="A24" s="20" t="s">
        <v>19</v>
      </c>
      <c r="B24" s="21" t="s">
        <v>252</v>
      </c>
      <c r="C24" s="288">
        <f>+C25+C26+C27+C28+C29</f>
        <v>0</v>
      </c>
    </row>
    <row r="25" spans="1:3" s="402" customFormat="1" ht="12" customHeight="1">
      <c r="A25" s="15" t="s">
        <v>85</v>
      </c>
      <c r="B25" s="403" t="s">
        <v>253</v>
      </c>
      <c r="C25" s="291"/>
    </row>
    <row r="26" spans="1:3" s="402" customFormat="1" ht="12" customHeight="1">
      <c r="A26" s="14" t="s">
        <v>86</v>
      </c>
      <c r="B26" s="404" t="s">
        <v>254</v>
      </c>
      <c r="C26" s="290"/>
    </row>
    <row r="27" spans="1:3" s="402" customFormat="1" ht="12" customHeight="1">
      <c r="A27" s="14" t="s">
        <v>87</v>
      </c>
      <c r="B27" s="404" t="s">
        <v>414</v>
      </c>
      <c r="C27" s="290"/>
    </row>
    <row r="28" spans="1:3" s="402" customFormat="1" ht="12" customHeight="1">
      <c r="A28" s="14" t="s">
        <v>88</v>
      </c>
      <c r="B28" s="404" t="s">
        <v>415</v>
      </c>
      <c r="C28" s="290"/>
    </row>
    <row r="29" spans="1:3" s="402" customFormat="1" ht="12" customHeight="1">
      <c r="A29" s="14" t="s">
        <v>162</v>
      </c>
      <c r="B29" s="404" t="s">
        <v>255</v>
      </c>
      <c r="C29" s="290"/>
    </row>
    <row r="30" spans="1:3" s="544" customFormat="1" ht="12" customHeight="1" thickBot="1">
      <c r="A30" s="555" t="s">
        <v>163</v>
      </c>
      <c r="B30" s="542" t="s">
        <v>558</v>
      </c>
      <c r="C30" s="543"/>
    </row>
    <row r="31" spans="1:3" s="402" customFormat="1" ht="12" customHeight="1" thickBot="1">
      <c r="A31" s="20" t="s">
        <v>164</v>
      </c>
      <c r="B31" s="21" t="s">
        <v>541</v>
      </c>
      <c r="C31" s="294">
        <f>SUM(C32:C38)</f>
        <v>231300000</v>
      </c>
    </row>
    <row r="32" spans="1:3" s="402" customFormat="1" ht="12" customHeight="1">
      <c r="A32" s="15" t="s">
        <v>258</v>
      </c>
      <c r="B32" s="403" t="s">
        <v>545</v>
      </c>
      <c r="C32" s="291">
        <v>145000000</v>
      </c>
    </row>
    <row r="33" spans="1:3" s="402" customFormat="1" ht="12" customHeight="1">
      <c r="A33" s="14" t="s">
        <v>259</v>
      </c>
      <c r="B33" s="404" t="s">
        <v>677</v>
      </c>
      <c r="C33" s="290">
        <v>10000000</v>
      </c>
    </row>
    <row r="34" spans="1:3" s="402" customFormat="1" ht="12" customHeight="1">
      <c r="A34" s="14" t="s">
        <v>260</v>
      </c>
      <c r="B34" s="404" t="s">
        <v>678</v>
      </c>
      <c r="C34" s="290">
        <v>13700000</v>
      </c>
    </row>
    <row r="35" spans="1:3" s="402" customFormat="1" ht="12" customHeight="1">
      <c r="A35" s="14" t="s">
        <v>261</v>
      </c>
      <c r="B35" s="404" t="s">
        <v>547</v>
      </c>
      <c r="C35" s="290">
        <v>25000000</v>
      </c>
    </row>
    <row r="36" spans="1:3" s="402" customFormat="1" ht="12" customHeight="1">
      <c r="A36" s="14" t="s">
        <v>542</v>
      </c>
      <c r="B36" s="404" t="s">
        <v>262</v>
      </c>
      <c r="C36" s="290">
        <v>6800000</v>
      </c>
    </row>
    <row r="37" spans="1:3" s="402" customFormat="1" ht="12" customHeight="1">
      <c r="A37" s="14" t="s">
        <v>543</v>
      </c>
      <c r="B37" s="404" t="s">
        <v>546</v>
      </c>
      <c r="C37" s="290">
        <v>30000000</v>
      </c>
    </row>
    <row r="38" spans="1:3" s="402" customFormat="1" ht="12" customHeight="1" thickBot="1">
      <c r="A38" s="16" t="s">
        <v>544</v>
      </c>
      <c r="B38" s="502" t="s">
        <v>264</v>
      </c>
      <c r="C38" s="292">
        <v>800000</v>
      </c>
    </row>
    <row r="39" spans="1:3" s="402" customFormat="1" ht="12" customHeight="1" thickBot="1">
      <c r="A39" s="20" t="s">
        <v>21</v>
      </c>
      <c r="B39" s="21" t="s">
        <v>424</v>
      </c>
      <c r="C39" s="288">
        <f>SUM(C40:C50)</f>
        <v>30153220</v>
      </c>
    </row>
    <row r="40" spans="1:3" s="402" customFormat="1" ht="12" customHeight="1">
      <c r="A40" s="15" t="s">
        <v>89</v>
      </c>
      <c r="B40" s="403" t="s">
        <v>267</v>
      </c>
      <c r="C40" s="291"/>
    </row>
    <row r="41" spans="1:3" s="402" customFormat="1" ht="12" customHeight="1">
      <c r="A41" s="14" t="s">
        <v>90</v>
      </c>
      <c r="B41" s="404" t="s">
        <v>268</v>
      </c>
      <c r="C41" s="290">
        <v>6500000</v>
      </c>
    </row>
    <row r="42" spans="1:3" s="402" customFormat="1" ht="12" customHeight="1">
      <c r="A42" s="14" t="s">
        <v>91</v>
      </c>
      <c r="B42" s="404" t="s">
        <v>269</v>
      </c>
      <c r="C42" s="290">
        <v>3000000</v>
      </c>
    </row>
    <row r="43" spans="1:3" s="402" customFormat="1" ht="12" customHeight="1">
      <c r="A43" s="14" t="s">
        <v>166</v>
      </c>
      <c r="B43" s="404" t="s">
        <v>270</v>
      </c>
      <c r="C43" s="290">
        <v>16603220</v>
      </c>
    </row>
    <row r="44" spans="1:3" s="402" customFormat="1" ht="12" customHeight="1">
      <c r="A44" s="14" t="s">
        <v>167</v>
      </c>
      <c r="B44" s="404" t="s">
        <v>271</v>
      </c>
      <c r="C44" s="290"/>
    </row>
    <row r="45" spans="1:3" s="402" customFormat="1" ht="12" customHeight="1">
      <c r="A45" s="14" t="s">
        <v>168</v>
      </c>
      <c r="B45" s="404" t="s">
        <v>272</v>
      </c>
      <c r="C45" s="290">
        <v>3000000</v>
      </c>
    </row>
    <row r="46" spans="1:3" s="402" customFormat="1" ht="12" customHeight="1">
      <c r="A46" s="14" t="s">
        <v>169</v>
      </c>
      <c r="B46" s="404" t="s">
        <v>273</v>
      </c>
      <c r="C46" s="290"/>
    </row>
    <row r="47" spans="1:3" s="402" customFormat="1" ht="12" customHeight="1">
      <c r="A47" s="14" t="s">
        <v>170</v>
      </c>
      <c r="B47" s="404" t="s">
        <v>549</v>
      </c>
      <c r="C47" s="290">
        <v>50000</v>
      </c>
    </row>
    <row r="48" spans="1:3" s="402" customFormat="1" ht="12" customHeight="1">
      <c r="A48" s="14" t="s">
        <v>265</v>
      </c>
      <c r="B48" s="404" t="s">
        <v>275</v>
      </c>
      <c r="C48" s="293"/>
    </row>
    <row r="49" spans="1:3" s="402" customFormat="1" ht="12" customHeight="1">
      <c r="A49" s="16" t="s">
        <v>266</v>
      </c>
      <c r="B49" s="405" t="s">
        <v>426</v>
      </c>
      <c r="C49" s="390"/>
    </row>
    <row r="50" spans="1:3" s="402" customFormat="1" ht="12" customHeight="1" thickBot="1">
      <c r="A50" s="16" t="s">
        <v>425</v>
      </c>
      <c r="B50" s="285" t="s">
        <v>276</v>
      </c>
      <c r="C50" s="390">
        <v>1000000</v>
      </c>
    </row>
    <row r="51" spans="1:3" s="402" customFormat="1" ht="12" customHeight="1" thickBot="1">
      <c r="A51" s="20" t="s">
        <v>22</v>
      </c>
      <c r="B51" s="21" t="s">
        <v>277</v>
      </c>
      <c r="C51" s="288">
        <f>SUM(C52:C56)</f>
        <v>0</v>
      </c>
    </row>
    <row r="52" spans="1:3" s="402" customFormat="1" ht="12" customHeight="1">
      <c r="A52" s="15" t="s">
        <v>92</v>
      </c>
      <c r="B52" s="403" t="s">
        <v>281</v>
      </c>
      <c r="C52" s="447"/>
    </row>
    <row r="53" spans="1:3" s="402" customFormat="1" ht="12" customHeight="1">
      <c r="A53" s="14" t="s">
        <v>93</v>
      </c>
      <c r="B53" s="404" t="s">
        <v>282</v>
      </c>
      <c r="C53" s="293"/>
    </row>
    <row r="54" spans="1:3" s="402" customFormat="1" ht="12" customHeight="1">
      <c r="A54" s="14" t="s">
        <v>278</v>
      </c>
      <c r="B54" s="404" t="s">
        <v>283</v>
      </c>
      <c r="C54" s="293"/>
    </row>
    <row r="55" spans="1:3" s="402" customFormat="1" ht="12" customHeight="1">
      <c r="A55" s="14" t="s">
        <v>279</v>
      </c>
      <c r="B55" s="404" t="s">
        <v>284</v>
      </c>
      <c r="C55" s="293"/>
    </row>
    <row r="56" spans="1:3" s="402" customFormat="1" ht="12" customHeight="1" thickBot="1">
      <c r="A56" s="16" t="s">
        <v>280</v>
      </c>
      <c r="B56" s="285" t="s">
        <v>285</v>
      </c>
      <c r="C56" s="390"/>
    </row>
    <row r="57" spans="1:3" s="402" customFormat="1" ht="12" customHeight="1" thickBot="1">
      <c r="A57" s="20" t="s">
        <v>171</v>
      </c>
      <c r="B57" s="21" t="s">
        <v>286</v>
      </c>
      <c r="C57" s="288">
        <f>SUM(C58:C60)</f>
        <v>9332987</v>
      </c>
    </row>
    <row r="58" spans="1:3" s="402" customFormat="1" ht="12" customHeight="1">
      <c r="A58" s="15" t="s">
        <v>94</v>
      </c>
      <c r="B58" s="403" t="s">
        <v>287</v>
      </c>
      <c r="C58" s="291"/>
    </row>
    <row r="59" spans="1:3" s="402" customFormat="1" ht="12" customHeight="1">
      <c r="A59" s="14" t="s">
        <v>95</v>
      </c>
      <c r="B59" s="404" t="s">
        <v>416</v>
      </c>
      <c r="C59" s="290">
        <v>9332987</v>
      </c>
    </row>
    <row r="60" spans="1:3" s="402" customFormat="1" ht="12" customHeight="1">
      <c r="A60" s="14" t="s">
        <v>290</v>
      </c>
      <c r="B60" s="404" t="s">
        <v>288</v>
      </c>
      <c r="C60" s="290"/>
    </row>
    <row r="61" spans="1:3" s="402" customFormat="1" ht="12" customHeight="1" thickBot="1">
      <c r="A61" s="16" t="s">
        <v>291</v>
      </c>
      <c r="B61" s="285" t="s">
        <v>289</v>
      </c>
      <c r="C61" s="292"/>
    </row>
    <row r="62" spans="1:3" s="402" customFormat="1" ht="12" customHeight="1" thickBot="1">
      <c r="A62" s="20" t="s">
        <v>24</v>
      </c>
      <c r="B62" s="283" t="s">
        <v>292</v>
      </c>
      <c r="C62" s="288">
        <f>SUM(C63:C65)</f>
        <v>200000</v>
      </c>
    </row>
    <row r="63" spans="1:3" s="402" customFormat="1" ht="12" customHeight="1">
      <c r="A63" s="15" t="s">
        <v>172</v>
      </c>
      <c r="B63" s="403" t="s">
        <v>294</v>
      </c>
      <c r="C63" s="293"/>
    </row>
    <row r="64" spans="1:3" s="402" customFormat="1" ht="12" customHeight="1">
      <c r="A64" s="14" t="s">
        <v>173</v>
      </c>
      <c r="B64" s="404" t="s">
        <v>417</v>
      </c>
      <c r="C64" s="293">
        <v>200000</v>
      </c>
    </row>
    <row r="65" spans="1:3" s="402" customFormat="1" ht="12" customHeight="1">
      <c r="A65" s="14" t="s">
        <v>221</v>
      </c>
      <c r="B65" s="404" t="s">
        <v>295</v>
      </c>
      <c r="C65" s="293"/>
    </row>
    <row r="66" spans="1:3" s="402" customFormat="1" ht="12" customHeight="1" thickBot="1">
      <c r="A66" s="16" t="s">
        <v>293</v>
      </c>
      <c r="B66" s="285" t="s">
        <v>296</v>
      </c>
      <c r="C66" s="293"/>
    </row>
    <row r="67" spans="1:3" s="402" customFormat="1" ht="12" customHeight="1" thickBot="1">
      <c r="A67" s="475" t="s">
        <v>466</v>
      </c>
      <c r="B67" s="21" t="s">
        <v>297</v>
      </c>
      <c r="C67" s="294">
        <f>+C10+C17+C24+C31+C39+C51+C57+C62</f>
        <v>523313824</v>
      </c>
    </row>
    <row r="68" spans="1:3" s="402" customFormat="1" ht="12" customHeight="1" thickBot="1">
      <c r="A68" s="450" t="s">
        <v>298</v>
      </c>
      <c r="B68" s="283" t="s">
        <v>299</v>
      </c>
      <c r="C68" s="288">
        <f>SUM(C69:C71)</f>
        <v>0</v>
      </c>
    </row>
    <row r="69" spans="1:3" s="402" customFormat="1" ht="12" customHeight="1">
      <c r="A69" s="15" t="s">
        <v>327</v>
      </c>
      <c r="B69" s="403" t="s">
        <v>300</v>
      </c>
      <c r="C69" s="293"/>
    </row>
    <row r="70" spans="1:3" s="402" customFormat="1" ht="12" customHeight="1">
      <c r="A70" s="14" t="s">
        <v>336</v>
      </c>
      <c r="B70" s="404" t="s">
        <v>301</v>
      </c>
      <c r="C70" s="293"/>
    </row>
    <row r="71" spans="1:3" s="402" customFormat="1" ht="12" customHeight="1" thickBot="1">
      <c r="A71" s="16" t="s">
        <v>337</v>
      </c>
      <c r="B71" s="469" t="s">
        <v>559</v>
      </c>
      <c r="C71" s="293"/>
    </row>
    <row r="72" spans="1:3" s="402" customFormat="1" ht="12" customHeight="1" thickBot="1">
      <c r="A72" s="450" t="s">
        <v>303</v>
      </c>
      <c r="B72" s="283" t="s">
        <v>304</v>
      </c>
      <c r="C72" s="288">
        <f>SUM(C73:C76)</f>
        <v>0</v>
      </c>
    </row>
    <row r="73" spans="1:3" s="402" customFormat="1" ht="12" customHeight="1">
      <c r="A73" s="15" t="s">
        <v>140</v>
      </c>
      <c r="B73" s="403" t="s">
        <v>305</v>
      </c>
      <c r="C73" s="293"/>
    </row>
    <row r="74" spans="1:3" s="402" customFormat="1" ht="12" customHeight="1">
      <c r="A74" s="14" t="s">
        <v>141</v>
      </c>
      <c r="B74" s="404" t="s">
        <v>560</v>
      </c>
      <c r="C74" s="293"/>
    </row>
    <row r="75" spans="1:3" s="402" customFormat="1" ht="12" customHeight="1" thickBot="1">
      <c r="A75" s="16" t="s">
        <v>328</v>
      </c>
      <c r="B75" s="405" t="s">
        <v>306</v>
      </c>
      <c r="C75" s="390"/>
    </row>
    <row r="76" spans="1:3" s="402" customFormat="1" ht="12" customHeight="1" thickBot="1">
      <c r="A76" s="557" t="s">
        <v>329</v>
      </c>
      <c r="B76" s="558" t="s">
        <v>561</v>
      </c>
      <c r="C76" s="559"/>
    </row>
    <row r="77" spans="1:3" s="402" customFormat="1" ht="12" customHeight="1" thickBot="1">
      <c r="A77" s="450" t="s">
        <v>307</v>
      </c>
      <c r="B77" s="283" t="s">
        <v>308</v>
      </c>
      <c r="C77" s="288">
        <f>SUM(C78:C79)</f>
        <v>180981295</v>
      </c>
    </row>
    <row r="78" spans="1:3" s="402" customFormat="1" ht="12" customHeight="1" thickBot="1">
      <c r="A78" s="13" t="s">
        <v>330</v>
      </c>
      <c r="B78" s="556" t="s">
        <v>309</v>
      </c>
      <c r="C78" s="390">
        <v>180981295</v>
      </c>
    </row>
    <row r="79" spans="1:3" s="402" customFormat="1" ht="12" customHeight="1" thickBot="1">
      <c r="A79" s="557" t="s">
        <v>331</v>
      </c>
      <c r="B79" s="558" t="s">
        <v>310</v>
      </c>
      <c r="C79" s="559"/>
    </row>
    <row r="80" spans="1:3" s="402" customFormat="1" ht="12" customHeight="1" thickBot="1">
      <c r="A80" s="450" t="s">
        <v>311</v>
      </c>
      <c r="B80" s="283" t="s">
        <v>312</v>
      </c>
      <c r="C80" s="288">
        <f>SUM(C81:C83)</f>
        <v>0</v>
      </c>
    </row>
    <row r="81" spans="1:3" s="402" customFormat="1" ht="12" customHeight="1">
      <c r="A81" s="15" t="s">
        <v>332</v>
      </c>
      <c r="B81" s="403" t="s">
        <v>313</v>
      </c>
      <c r="C81" s="293"/>
    </row>
    <row r="82" spans="1:3" s="402" customFormat="1" ht="12" customHeight="1">
      <c r="A82" s="14" t="s">
        <v>333</v>
      </c>
      <c r="B82" s="404" t="s">
        <v>314</v>
      </c>
      <c r="C82" s="293"/>
    </row>
    <row r="83" spans="1:3" s="402" customFormat="1" ht="12" customHeight="1" thickBot="1">
      <c r="A83" s="18" t="s">
        <v>334</v>
      </c>
      <c r="B83" s="560" t="s">
        <v>562</v>
      </c>
      <c r="C83" s="561"/>
    </row>
    <row r="84" spans="1:3" s="402" customFormat="1" ht="12" customHeight="1" thickBot="1">
      <c r="A84" s="450" t="s">
        <v>315</v>
      </c>
      <c r="B84" s="283" t="s">
        <v>335</v>
      </c>
      <c r="C84" s="288">
        <f>SUM(C85:C88)</f>
        <v>0</v>
      </c>
    </row>
    <row r="85" spans="1:3" s="402" customFormat="1" ht="12" customHeight="1">
      <c r="A85" s="407" t="s">
        <v>316</v>
      </c>
      <c r="B85" s="403" t="s">
        <v>317</v>
      </c>
      <c r="C85" s="293"/>
    </row>
    <row r="86" spans="1:3" s="402" customFormat="1" ht="12" customHeight="1">
      <c r="A86" s="408" t="s">
        <v>318</v>
      </c>
      <c r="B86" s="404" t="s">
        <v>319</v>
      </c>
      <c r="C86" s="293"/>
    </row>
    <row r="87" spans="1:3" s="402" customFormat="1" ht="12" customHeight="1">
      <c r="A87" s="408" t="s">
        <v>320</v>
      </c>
      <c r="B87" s="404" t="s">
        <v>321</v>
      </c>
      <c r="C87" s="293"/>
    </row>
    <row r="88" spans="1:3" s="402" customFormat="1" ht="12" customHeight="1" thickBot="1">
      <c r="A88" s="409" t="s">
        <v>322</v>
      </c>
      <c r="B88" s="285" t="s">
        <v>323</v>
      </c>
      <c r="C88" s="293"/>
    </row>
    <row r="89" spans="1:3" s="402" customFormat="1" ht="12" customHeight="1" thickBot="1">
      <c r="A89" s="450" t="s">
        <v>324</v>
      </c>
      <c r="B89" s="283" t="s">
        <v>465</v>
      </c>
      <c r="C89" s="448"/>
    </row>
    <row r="90" spans="1:3" s="402" customFormat="1" ht="13.5" customHeight="1" thickBot="1">
      <c r="A90" s="450" t="s">
        <v>326</v>
      </c>
      <c r="B90" s="283" t="s">
        <v>325</v>
      </c>
      <c r="C90" s="448"/>
    </row>
    <row r="91" spans="1:3" s="402" customFormat="1" ht="15.75" customHeight="1" thickBot="1">
      <c r="A91" s="450" t="s">
        <v>338</v>
      </c>
      <c r="B91" s="410" t="s">
        <v>468</v>
      </c>
      <c r="C91" s="294">
        <f>+C68+C72+C77+C80+C84+C90+C89</f>
        <v>180981295</v>
      </c>
    </row>
    <row r="92" spans="1:3" s="402" customFormat="1" ht="16.5" customHeight="1" thickBot="1">
      <c r="A92" s="451" t="s">
        <v>467</v>
      </c>
      <c r="B92" s="411" t="s">
        <v>469</v>
      </c>
      <c r="C92" s="294">
        <f>+C67+C91</f>
        <v>704295119</v>
      </c>
    </row>
    <row r="93" spans="1:3" s="402" customFormat="1" ht="10.5" customHeight="1">
      <c r="A93" s="5"/>
      <c r="B93" s="6"/>
      <c r="C93" s="295"/>
    </row>
    <row r="94" spans="1:3" ht="16.5" customHeight="1">
      <c r="A94" s="702" t="s">
        <v>45</v>
      </c>
      <c r="B94" s="702"/>
      <c r="C94" s="702"/>
    </row>
    <row r="95" spans="1:3" s="412" customFormat="1" ht="16.5" customHeight="1" thickBot="1">
      <c r="A95" s="699" t="s">
        <v>144</v>
      </c>
      <c r="B95" s="699"/>
      <c r="C95" s="569" t="str">
        <f>C7</f>
        <v>Forintban!</v>
      </c>
    </row>
    <row r="96" spans="1:3" ht="37.5" customHeight="1" thickBot="1">
      <c r="A96" s="549" t="s">
        <v>67</v>
      </c>
      <c r="B96" s="550" t="s">
        <v>46</v>
      </c>
      <c r="C96" s="551" t="str">
        <f>+C8</f>
        <v>2020.évi előirányzat</v>
      </c>
    </row>
    <row r="97" spans="1:3" s="401" customFormat="1" ht="12" customHeight="1" thickBot="1">
      <c r="A97" s="549"/>
      <c r="B97" s="550" t="s">
        <v>483</v>
      </c>
      <c r="C97" s="551" t="s">
        <v>484</v>
      </c>
    </row>
    <row r="98" spans="1:3" ht="12" customHeight="1" thickBot="1">
      <c r="A98" s="22" t="s">
        <v>17</v>
      </c>
      <c r="B98" s="28" t="s">
        <v>427</v>
      </c>
      <c r="C98" s="287">
        <f>C99+C100+C101+C102+C103+C116</f>
        <v>585212694</v>
      </c>
    </row>
    <row r="99" spans="1:3" ht="12" customHeight="1">
      <c r="A99" s="17" t="s">
        <v>96</v>
      </c>
      <c r="B99" s="10" t="s">
        <v>47</v>
      </c>
      <c r="C99" s="289">
        <v>167382918</v>
      </c>
    </row>
    <row r="100" spans="1:3" ht="12" customHeight="1">
      <c r="A100" s="14" t="s">
        <v>97</v>
      </c>
      <c r="B100" s="8" t="s">
        <v>174</v>
      </c>
      <c r="C100" s="290">
        <v>31033298</v>
      </c>
    </row>
    <row r="101" spans="1:3" ht="12" customHeight="1">
      <c r="A101" s="14" t="s">
        <v>98</v>
      </c>
      <c r="B101" s="8" t="s">
        <v>131</v>
      </c>
      <c r="C101" s="292">
        <v>148155839</v>
      </c>
    </row>
    <row r="102" spans="1:3" ht="12" customHeight="1">
      <c r="A102" s="14" t="s">
        <v>99</v>
      </c>
      <c r="B102" s="11" t="s">
        <v>175</v>
      </c>
      <c r="C102" s="292">
        <v>9400000</v>
      </c>
    </row>
    <row r="103" spans="1:3" ht="12" customHeight="1">
      <c r="A103" s="14" t="s">
        <v>110</v>
      </c>
      <c r="B103" s="19" t="s">
        <v>176</v>
      </c>
      <c r="C103" s="292">
        <v>209240639</v>
      </c>
    </row>
    <row r="104" spans="1:3" ht="12" customHeight="1">
      <c r="A104" s="14" t="s">
        <v>100</v>
      </c>
      <c r="B104" s="8" t="s">
        <v>432</v>
      </c>
      <c r="C104" s="292"/>
    </row>
    <row r="105" spans="1:3" ht="12" customHeight="1">
      <c r="A105" s="14" t="s">
        <v>101</v>
      </c>
      <c r="B105" s="140" t="s">
        <v>431</v>
      </c>
      <c r="C105" s="292"/>
    </row>
    <row r="106" spans="1:3" ht="12" customHeight="1">
      <c r="A106" s="14" t="s">
        <v>111</v>
      </c>
      <c r="B106" s="140" t="s">
        <v>430</v>
      </c>
      <c r="C106" s="292"/>
    </row>
    <row r="107" spans="1:3" ht="12" customHeight="1">
      <c r="A107" s="14" t="s">
        <v>112</v>
      </c>
      <c r="B107" s="138" t="s">
        <v>341</v>
      </c>
      <c r="C107" s="292"/>
    </row>
    <row r="108" spans="1:3" ht="12" customHeight="1">
      <c r="A108" s="14" t="s">
        <v>113</v>
      </c>
      <c r="B108" s="139" t="s">
        <v>342</v>
      </c>
      <c r="C108" s="292"/>
    </row>
    <row r="109" spans="1:3" ht="12" customHeight="1">
      <c r="A109" s="14" t="s">
        <v>114</v>
      </c>
      <c r="B109" s="139" t="s">
        <v>343</v>
      </c>
      <c r="C109" s="292"/>
    </row>
    <row r="110" spans="1:3" ht="12" customHeight="1">
      <c r="A110" s="14" t="s">
        <v>116</v>
      </c>
      <c r="B110" s="138" t="s">
        <v>344</v>
      </c>
      <c r="C110" s="292">
        <v>121740639</v>
      </c>
    </row>
    <row r="111" spans="1:3" ht="12" customHeight="1">
      <c r="A111" s="14" t="s">
        <v>177</v>
      </c>
      <c r="B111" s="138" t="s">
        <v>345</v>
      </c>
      <c r="C111" s="292"/>
    </row>
    <row r="112" spans="1:3" ht="12" customHeight="1">
      <c r="A112" s="14" t="s">
        <v>339</v>
      </c>
      <c r="B112" s="139" t="s">
        <v>346</v>
      </c>
      <c r="C112" s="292"/>
    </row>
    <row r="113" spans="1:3" ht="12" customHeight="1">
      <c r="A113" s="13" t="s">
        <v>340</v>
      </c>
      <c r="B113" s="140" t="s">
        <v>347</v>
      </c>
      <c r="C113" s="292"/>
    </row>
    <row r="114" spans="1:3" ht="12" customHeight="1">
      <c r="A114" s="14" t="s">
        <v>428</v>
      </c>
      <c r="B114" s="140" t="s">
        <v>348</v>
      </c>
      <c r="C114" s="292"/>
    </row>
    <row r="115" spans="1:3" ht="12" customHeight="1">
      <c r="A115" s="16" t="s">
        <v>429</v>
      </c>
      <c r="B115" s="140" t="s">
        <v>349</v>
      </c>
      <c r="C115" s="292">
        <v>87500000</v>
      </c>
    </row>
    <row r="116" spans="1:3" ht="12" customHeight="1">
      <c r="A116" s="14" t="s">
        <v>433</v>
      </c>
      <c r="B116" s="11" t="s">
        <v>48</v>
      </c>
      <c r="C116" s="290">
        <v>20000000</v>
      </c>
    </row>
    <row r="117" spans="1:3" ht="12" customHeight="1">
      <c r="A117" s="14" t="s">
        <v>434</v>
      </c>
      <c r="B117" s="8" t="s">
        <v>436</v>
      </c>
      <c r="C117" s="290">
        <v>20000000</v>
      </c>
    </row>
    <row r="118" spans="1:3" ht="12" customHeight="1" thickBot="1">
      <c r="A118" s="18" t="s">
        <v>435</v>
      </c>
      <c r="B118" s="473" t="s">
        <v>437</v>
      </c>
      <c r="C118" s="296"/>
    </row>
    <row r="119" spans="1:3" ht="12" customHeight="1" thickBot="1">
      <c r="A119" s="470" t="s">
        <v>18</v>
      </c>
      <c r="B119" s="471" t="s">
        <v>350</v>
      </c>
      <c r="C119" s="472">
        <f>+C120+C122+C124</f>
        <v>109934749</v>
      </c>
    </row>
    <row r="120" spans="1:3" ht="12" customHeight="1">
      <c r="A120" s="15" t="s">
        <v>102</v>
      </c>
      <c r="B120" s="8" t="s">
        <v>220</v>
      </c>
      <c r="C120" s="291">
        <v>43136139</v>
      </c>
    </row>
    <row r="121" spans="1:3" ht="12" customHeight="1">
      <c r="A121" s="15" t="s">
        <v>103</v>
      </c>
      <c r="B121" s="12" t="s">
        <v>354</v>
      </c>
      <c r="C121" s="291"/>
    </row>
    <row r="122" spans="1:3" ht="12" customHeight="1">
      <c r="A122" s="15" t="s">
        <v>104</v>
      </c>
      <c r="B122" s="12" t="s">
        <v>178</v>
      </c>
      <c r="C122" s="290">
        <v>66498610</v>
      </c>
    </row>
    <row r="123" spans="1:3" ht="12" customHeight="1">
      <c r="A123" s="15" t="s">
        <v>105</v>
      </c>
      <c r="B123" s="12" t="s">
        <v>355</v>
      </c>
      <c r="C123" s="255"/>
    </row>
    <row r="124" spans="1:3" ht="12" customHeight="1">
      <c r="A124" s="15" t="s">
        <v>106</v>
      </c>
      <c r="B124" s="285" t="s">
        <v>564</v>
      </c>
      <c r="C124" s="255">
        <v>300000</v>
      </c>
    </row>
    <row r="125" spans="1:3" ht="12" customHeight="1">
      <c r="A125" s="15" t="s">
        <v>115</v>
      </c>
      <c r="B125" s="284" t="s">
        <v>418</v>
      </c>
      <c r="C125" s="255"/>
    </row>
    <row r="126" spans="1:3" ht="12" customHeight="1">
      <c r="A126" s="15" t="s">
        <v>117</v>
      </c>
      <c r="B126" s="399" t="s">
        <v>360</v>
      </c>
      <c r="C126" s="255"/>
    </row>
    <row r="127" spans="1:3" ht="15.75">
      <c r="A127" s="15" t="s">
        <v>179</v>
      </c>
      <c r="B127" s="139" t="s">
        <v>343</v>
      </c>
      <c r="C127" s="255"/>
    </row>
    <row r="128" spans="1:3" ht="12" customHeight="1">
      <c r="A128" s="15" t="s">
        <v>180</v>
      </c>
      <c r="B128" s="139" t="s">
        <v>359</v>
      </c>
      <c r="C128" s="255"/>
    </row>
    <row r="129" spans="1:3" ht="12" customHeight="1">
      <c r="A129" s="15" t="s">
        <v>181</v>
      </c>
      <c r="B129" s="139" t="s">
        <v>358</v>
      </c>
      <c r="C129" s="255"/>
    </row>
    <row r="130" spans="1:3" ht="12" customHeight="1">
      <c r="A130" s="15" t="s">
        <v>351</v>
      </c>
      <c r="B130" s="139" t="s">
        <v>346</v>
      </c>
      <c r="C130" s="255"/>
    </row>
    <row r="131" spans="1:3" ht="12" customHeight="1">
      <c r="A131" s="15" t="s">
        <v>352</v>
      </c>
      <c r="B131" s="139" t="s">
        <v>357</v>
      </c>
      <c r="C131" s="255"/>
    </row>
    <row r="132" spans="1:3" ht="16.5" thickBot="1">
      <c r="A132" s="13" t="s">
        <v>353</v>
      </c>
      <c r="B132" s="139" t="s">
        <v>356</v>
      </c>
      <c r="C132" s="257">
        <v>300000</v>
      </c>
    </row>
    <row r="133" spans="1:3" ht="12" customHeight="1" thickBot="1">
      <c r="A133" s="20" t="s">
        <v>19</v>
      </c>
      <c r="B133" s="120" t="s">
        <v>438</v>
      </c>
      <c r="C133" s="288">
        <f>+C98+C119</f>
        <v>695147443</v>
      </c>
    </row>
    <row r="134" spans="1:3" ht="12" customHeight="1" thickBot="1">
      <c r="A134" s="20" t="s">
        <v>20</v>
      </c>
      <c r="B134" s="120" t="s">
        <v>439</v>
      </c>
      <c r="C134" s="288">
        <f>+C135+C136+C137</f>
        <v>0</v>
      </c>
    </row>
    <row r="135" spans="1:3" ht="12" customHeight="1">
      <c r="A135" s="15" t="s">
        <v>258</v>
      </c>
      <c r="B135" s="12" t="s">
        <v>446</v>
      </c>
      <c r="C135" s="255"/>
    </row>
    <row r="136" spans="1:3" ht="12" customHeight="1">
      <c r="A136" s="15" t="s">
        <v>259</v>
      </c>
      <c r="B136" s="12" t="s">
        <v>447</v>
      </c>
      <c r="C136" s="255"/>
    </row>
    <row r="137" spans="1:3" ht="12" customHeight="1" thickBot="1">
      <c r="A137" s="13" t="s">
        <v>260</v>
      </c>
      <c r="B137" s="12" t="s">
        <v>448</v>
      </c>
      <c r="C137" s="255"/>
    </row>
    <row r="138" spans="1:3" ht="12" customHeight="1" thickBot="1">
      <c r="A138" s="20" t="s">
        <v>21</v>
      </c>
      <c r="B138" s="120" t="s">
        <v>440</v>
      </c>
      <c r="C138" s="288">
        <f>SUM(C139:C144)</f>
        <v>0</v>
      </c>
    </row>
    <row r="139" spans="1:3" ht="12" customHeight="1">
      <c r="A139" s="15" t="s">
        <v>89</v>
      </c>
      <c r="B139" s="9" t="s">
        <v>449</v>
      </c>
      <c r="C139" s="255"/>
    </row>
    <row r="140" spans="1:3" ht="12" customHeight="1">
      <c r="A140" s="15" t="s">
        <v>90</v>
      </c>
      <c r="B140" s="9" t="s">
        <v>441</v>
      </c>
      <c r="C140" s="255"/>
    </row>
    <row r="141" spans="1:3" ht="12" customHeight="1">
      <c r="A141" s="15" t="s">
        <v>91</v>
      </c>
      <c r="B141" s="9" t="s">
        <v>442</v>
      </c>
      <c r="C141" s="255"/>
    </row>
    <row r="142" spans="1:3" ht="12" customHeight="1">
      <c r="A142" s="15" t="s">
        <v>166</v>
      </c>
      <c r="B142" s="9" t="s">
        <v>443</v>
      </c>
      <c r="C142" s="255"/>
    </row>
    <row r="143" spans="1:3" ht="12" customHeight="1" thickBot="1">
      <c r="A143" s="13" t="s">
        <v>167</v>
      </c>
      <c r="B143" s="7" t="s">
        <v>444</v>
      </c>
      <c r="C143" s="257"/>
    </row>
    <row r="144" spans="1:3" ht="12" customHeight="1" thickBot="1">
      <c r="A144" s="557" t="s">
        <v>168</v>
      </c>
      <c r="B144" s="562" t="s">
        <v>445</v>
      </c>
      <c r="C144" s="563"/>
    </row>
    <row r="145" spans="1:3" ht="12" customHeight="1" thickBot="1">
      <c r="A145" s="20" t="s">
        <v>22</v>
      </c>
      <c r="B145" s="120" t="s">
        <v>453</v>
      </c>
      <c r="C145" s="294">
        <f>+C146+C147+C148+C149</f>
        <v>9147676</v>
      </c>
    </row>
    <row r="146" spans="1:3" ht="12" customHeight="1">
      <c r="A146" s="15" t="s">
        <v>92</v>
      </c>
      <c r="B146" s="9" t="s">
        <v>361</v>
      </c>
      <c r="C146" s="255"/>
    </row>
    <row r="147" spans="1:3" ht="12" customHeight="1">
      <c r="A147" s="15" t="s">
        <v>93</v>
      </c>
      <c r="B147" s="9" t="s">
        <v>362</v>
      </c>
      <c r="C147" s="255">
        <v>9147676</v>
      </c>
    </row>
    <row r="148" spans="1:3" ht="12" customHeight="1" thickBot="1">
      <c r="A148" s="13" t="s">
        <v>278</v>
      </c>
      <c r="B148" s="7" t="s">
        <v>454</v>
      </c>
      <c r="C148" s="257"/>
    </row>
    <row r="149" spans="1:3" ht="12" customHeight="1" thickBot="1">
      <c r="A149" s="557" t="s">
        <v>279</v>
      </c>
      <c r="B149" s="562" t="s">
        <v>380</v>
      </c>
      <c r="C149" s="563"/>
    </row>
    <row r="150" spans="1:3" ht="12" customHeight="1" thickBot="1">
      <c r="A150" s="20" t="s">
        <v>23</v>
      </c>
      <c r="B150" s="120" t="s">
        <v>455</v>
      </c>
      <c r="C150" s="297">
        <f>SUM(C151:C155)</f>
        <v>0</v>
      </c>
    </row>
    <row r="151" spans="1:3" ht="12" customHeight="1">
      <c r="A151" s="15" t="s">
        <v>94</v>
      </c>
      <c r="B151" s="9" t="s">
        <v>450</v>
      </c>
      <c r="C151" s="255"/>
    </row>
    <row r="152" spans="1:3" ht="12" customHeight="1">
      <c r="A152" s="15" t="s">
        <v>95</v>
      </c>
      <c r="B152" s="9" t="s">
        <v>457</v>
      </c>
      <c r="C152" s="255"/>
    </row>
    <row r="153" spans="1:3" ht="12" customHeight="1">
      <c r="A153" s="15" t="s">
        <v>290</v>
      </c>
      <c r="B153" s="9" t="s">
        <v>452</v>
      </c>
      <c r="C153" s="255"/>
    </row>
    <row r="154" spans="1:3" ht="12" customHeight="1">
      <c r="A154" s="15" t="s">
        <v>291</v>
      </c>
      <c r="B154" s="9" t="s">
        <v>508</v>
      </c>
      <c r="C154" s="255"/>
    </row>
    <row r="155" spans="1:3" ht="12" customHeight="1" thickBot="1">
      <c r="A155" s="15" t="s">
        <v>456</v>
      </c>
      <c r="B155" s="9" t="s">
        <v>459</v>
      </c>
      <c r="C155" s="255"/>
    </row>
    <row r="156" spans="1:3" ht="12" customHeight="1" thickBot="1">
      <c r="A156" s="20" t="s">
        <v>24</v>
      </c>
      <c r="B156" s="120" t="s">
        <v>460</v>
      </c>
      <c r="C156" s="474"/>
    </row>
    <row r="157" spans="1:3" ht="12" customHeight="1" thickBot="1">
      <c r="A157" s="20" t="s">
        <v>25</v>
      </c>
      <c r="B157" s="120" t="s">
        <v>461</v>
      </c>
      <c r="C157" s="474"/>
    </row>
    <row r="158" spans="1:9" ht="15" customHeight="1" thickBot="1">
      <c r="A158" s="20" t="s">
        <v>26</v>
      </c>
      <c r="B158" s="120" t="s">
        <v>463</v>
      </c>
      <c r="C158" s="564">
        <f>+C134+C138+C145+C150+C156+C157</f>
        <v>9147676</v>
      </c>
      <c r="F158" s="414"/>
      <c r="G158" s="415"/>
      <c r="H158" s="415"/>
      <c r="I158" s="415"/>
    </row>
    <row r="159" spans="1:3" s="402" customFormat="1" ht="17.25" customHeight="1" thickBot="1">
      <c r="A159" s="286" t="s">
        <v>27</v>
      </c>
      <c r="B159" s="565" t="s">
        <v>462</v>
      </c>
      <c r="C159" s="564">
        <f>+C133+C158</f>
        <v>704295119</v>
      </c>
    </row>
    <row r="160" spans="1:3" ht="15.75" customHeight="1">
      <c r="A160" s="627"/>
      <c r="B160" s="627"/>
      <c r="C160" s="628">
        <f>C92-C159</f>
        <v>0</v>
      </c>
    </row>
    <row r="161" spans="1:3" ht="15.75">
      <c r="A161" s="700" t="s">
        <v>363</v>
      </c>
      <c r="B161" s="700"/>
      <c r="C161" s="700"/>
    </row>
    <row r="162" spans="1:3" ht="15" customHeight="1" thickBot="1">
      <c r="A162" s="701" t="s">
        <v>145</v>
      </c>
      <c r="B162" s="701"/>
      <c r="C162" s="570" t="str">
        <f>C95</f>
        <v>Forintban!</v>
      </c>
    </row>
    <row r="163" spans="1:4" ht="13.5" customHeight="1" thickBot="1">
      <c r="A163" s="20">
        <v>1</v>
      </c>
      <c r="B163" s="27" t="s">
        <v>464</v>
      </c>
      <c r="C163" s="288">
        <f>+C67-C133</f>
        <v>-171833619</v>
      </c>
      <c r="D163" s="416"/>
    </row>
    <row r="164" spans="1:3" ht="27.75" customHeight="1" thickBot="1">
      <c r="A164" s="20" t="s">
        <v>18</v>
      </c>
      <c r="B164" s="27" t="s">
        <v>470</v>
      </c>
      <c r="C164" s="288">
        <f>+C91-C158</f>
        <v>171833619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0" r:id="rId1"/>
  <rowBreaks count="1" manualBreakCount="1">
    <brk id="93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20" zoomScaleSheetLayoutView="100" workbookViewId="0" topLeftCell="A127">
      <selection activeCell="E109" sqref="E109"/>
    </sheetView>
  </sheetViews>
  <sheetFormatPr defaultColWidth="9.00390625" defaultRowHeight="12.75"/>
  <cols>
    <col min="1" max="1" width="9.50390625" style="368" customWidth="1"/>
    <col min="2" max="2" width="99.375" style="368" customWidth="1"/>
    <col min="3" max="3" width="21.625" style="369" customWidth="1"/>
    <col min="4" max="4" width="9.00390625" style="400" customWidth="1"/>
    <col min="5" max="16384" width="9.375" style="400" customWidth="1"/>
  </cols>
  <sheetData>
    <row r="1" spans="1:3" ht="18.75" customHeight="1">
      <c r="A1" s="619"/>
      <c r="B1" s="695" t="str">
        <f>CONCATENATE("1.2. melléklet ",ALAPADATOK!A7," ",ALAPADATOK!B7," ",ALAPADATOK!C7," ",ALAPADATOK!D7," ",ALAPADATOK!E7," ",ALAPADATOK!F7," ",ALAPADATOK!G7," ",ALAPADATOK!H7)</f>
        <v>1.2. melléklet a 1 / 2020 ( II.12. ) önkormányzati rendelethez</v>
      </c>
      <c r="C1" s="696"/>
    </row>
    <row r="2" spans="1:3" ht="21.75" customHeight="1">
      <c r="A2" s="620"/>
      <c r="B2" s="621" t="str">
        <f>CONCATENATE(ALAPADATOK!A3)</f>
        <v>BALATONSZÁRSZÓ NAGYKÖZSÉG ÖNKORMÁNYZATA</v>
      </c>
      <c r="C2" s="622"/>
    </row>
    <row r="3" spans="1:3" ht="21.75" customHeight="1">
      <c r="A3" s="622"/>
      <c r="B3" s="621" t="s">
        <v>708</v>
      </c>
      <c r="C3" s="622"/>
    </row>
    <row r="4" spans="1:3" ht="21.75" customHeight="1">
      <c r="A4" s="622"/>
      <c r="B4" s="621" t="s">
        <v>569</v>
      </c>
      <c r="C4" s="622"/>
    </row>
    <row r="5" spans="1:3" ht="21.75" customHeight="1">
      <c r="A5" s="619"/>
      <c r="B5" s="619"/>
      <c r="C5" s="623"/>
    </row>
    <row r="6" spans="1:3" ht="15" customHeight="1">
      <c r="A6" s="697" t="s">
        <v>14</v>
      </c>
      <c r="B6" s="697"/>
      <c r="C6" s="697"/>
    </row>
    <row r="7" spans="1:3" ht="15" customHeight="1" thickBot="1">
      <c r="A7" s="698" t="s">
        <v>143</v>
      </c>
      <c r="B7" s="698"/>
      <c r="C7" s="568" t="str">
        <f>CONCATENATE('KV_1.1.sz.mell.'!C7)</f>
        <v>Forintban!</v>
      </c>
    </row>
    <row r="8" spans="1:3" ht="24" customHeight="1" thickBot="1">
      <c r="A8" s="624" t="s">
        <v>67</v>
      </c>
      <c r="B8" s="625" t="s">
        <v>16</v>
      </c>
      <c r="C8" s="626" t="str">
        <f>+CONCATENATE(LEFT(KV_ÖSSZEFÜGGÉSEK!A5,4),". évi előirányzat")</f>
        <v>2020. évi előirányzat</v>
      </c>
    </row>
    <row r="9" spans="1:3" s="401" customFormat="1" ht="12" customHeight="1" thickBot="1">
      <c r="A9" s="552"/>
      <c r="B9" s="553" t="s">
        <v>483</v>
      </c>
      <c r="C9" s="554" t="s">
        <v>484</v>
      </c>
    </row>
    <row r="10" spans="1:3" s="402" customFormat="1" ht="12" customHeight="1" thickBot="1">
      <c r="A10" s="20" t="s">
        <v>17</v>
      </c>
      <c r="B10" s="21" t="s">
        <v>242</v>
      </c>
      <c r="C10" s="288">
        <f>+C11+C12+C13+C14+C15+C16</f>
        <v>228691919</v>
      </c>
    </row>
    <row r="11" spans="1:3" s="402" customFormat="1" ht="12" customHeight="1">
      <c r="A11" s="15" t="s">
        <v>96</v>
      </c>
      <c r="B11" s="403" t="s">
        <v>243</v>
      </c>
      <c r="C11" s="291">
        <v>121714659</v>
      </c>
    </row>
    <row r="12" spans="1:3" s="402" customFormat="1" ht="12" customHeight="1">
      <c r="A12" s="14" t="s">
        <v>97</v>
      </c>
      <c r="B12" s="404" t="s">
        <v>244</v>
      </c>
      <c r="C12" s="290">
        <v>43331450</v>
      </c>
    </row>
    <row r="13" spans="1:3" s="402" customFormat="1" ht="12" customHeight="1">
      <c r="A13" s="14" t="s">
        <v>98</v>
      </c>
      <c r="B13" s="404" t="s">
        <v>540</v>
      </c>
      <c r="C13" s="290">
        <v>60853578</v>
      </c>
    </row>
    <row r="14" spans="1:3" s="402" customFormat="1" ht="12" customHeight="1">
      <c r="A14" s="14" t="s">
        <v>99</v>
      </c>
      <c r="B14" s="404" t="s">
        <v>246</v>
      </c>
      <c r="C14" s="290">
        <v>2792232</v>
      </c>
    </row>
    <row r="15" spans="1:3" s="402" customFormat="1" ht="12" customHeight="1">
      <c r="A15" s="14" t="s">
        <v>139</v>
      </c>
      <c r="B15" s="284" t="s">
        <v>422</v>
      </c>
      <c r="C15" s="290"/>
    </row>
    <row r="16" spans="1:3" s="402" customFormat="1" ht="12" customHeight="1" thickBot="1">
      <c r="A16" s="16" t="s">
        <v>100</v>
      </c>
      <c r="B16" s="285" t="s">
        <v>423</v>
      </c>
      <c r="C16" s="290"/>
    </row>
    <row r="17" spans="1:3" s="402" customFormat="1" ht="12" customHeight="1" thickBot="1">
      <c r="A17" s="20" t="s">
        <v>18</v>
      </c>
      <c r="B17" s="283" t="s">
        <v>247</v>
      </c>
      <c r="C17" s="288">
        <f>+C18+C19+C20+C21+C22</f>
        <v>23635698</v>
      </c>
    </row>
    <row r="18" spans="1:3" s="402" customFormat="1" ht="12" customHeight="1">
      <c r="A18" s="15" t="s">
        <v>102</v>
      </c>
      <c r="B18" s="403" t="s">
        <v>248</v>
      </c>
      <c r="C18" s="291"/>
    </row>
    <row r="19" spans="1:3" s="402" customFormat="1" ht="12" customHeight="1">
      <c r="A19" s="14" t="s">
        <v>103</v>
      </c>
      <c r="B19" s="404" t="s">
        <v>249</v>
      </c>
      <c r="C19" s="290"/>
    </row>
    <row r="20" spans="1:3" s="402" customFormat="1" ht="12" customHeight="1">
      <c r="A20" s="14" t="s">
        <v>104</v>
      </c>
      <c r="B20" s="404" t="s">
        <v>412</v>
      </c>
      <c r="C20" s="290"/>
    </row>
    <row r="21" spans="1:3" s="402" customFormat="1" ht="12" customHeight="1">
      <c r="A21" s="14" t="s">
        <v>105</v>
      </c>
      <c r="B21" s="404" t="s">
        <v>413</v>
      </c>
      <c r="C21" s="290"/>
    </row>
    <row r="22" spans="1:3" s="402" customFormat="1" ht="12" customHeight="1">
      <c r="A22" s="14" t="s">
        <v>106</v>
      </c>
      <c r="B22" s="404" t="s">
        <v>250</v>
      </c>
      <c r="C22" s="290">
        <v>23635698</v>
      </c>
    </row>
    <row r="23" spans="1:3" s="402" customFormat="1" ht="12" customHeight="1" thickBot="1">
      <c r="A23" s="16" t="s">
        <v>115</v>
      </c>
      <c r="B23" s="285" t="s">
        <v>251</v>
      </c>
      <c r="C23" s="292"/>
    </row>
    <row r="24" spans="1:3" s="402" customFormat="1" ht="12" customHeight="1" thickBot="1">
      <c r="A24" s="20" t="s">
        <v>19</v>
      </c>
      <c r="B24" s="21" t="s">
        <v>252</v>
      </c>
      <c r="C24" s="288">
        <f>+C25+C26+C27+C28+C29</f>
        <v>0</v>
      </c>
    </row>
    <row r="25" spans="1:3" s="402" customFormat="1" ht="12" customHeight="1">
      <c r="A25" s="15" t="s">
        <v>85</v>
      </c>
      <c r="B25" s="403" t="s">
        <v>253</v>
      </c>
      <c r="C25" s="291"/>
    </row>
    <row r="26" spans="1:3" s="402" customFormat="1" ht="12" customHeight="1">
      <c r="A26" s="14" t="s">
        <v>86</v>
      </c>
      <c r="B26" s="404" t="s">
        <v>254</v>
      </c>
      <c r="C26" s="290"/>
    </row>
    <row r="27" spans="1:3" s="402" customFormat="1" ht="12" customHeight="1">
      <c r="A27" s="14" t="s">
        <v>87</v>
      </c>
      <c r="B27" s="404" t="s">
        <v>414</v>
      </c>
      <c r="C27" s="290"/>
    </row>
    <row r="28" spans="1:3" s="402" customFormat="1" ht="12" customHeight="1">
      <c r="A28" s="14" t="s">
        <v>88</v>
      </c>
      <c r="B28" s="404" t="s">
        <v>415</v>
      </c>
      <c r="C28" s="290"/>
    </row>
    <row r="29" spans="1:3" s="402" customFormat="1" ht="12" customHeight="1">
      <c r="A29" s="14" t="s">
        <v>162</v>
      </c>
      <c r="B29" s="404" t="s">
        <v>255</v>
      </c>
      <c r="C29" s="290"/>
    </row>
    <row r="30" spans="1:3" s="544" customFormat="1" ht="12" customHeight="1" thickBot="1">
      <c r="A30" s="555" t="s">
        <v>163</v>
      </c>
      <c r="B30" s="542" t="s">
        <v>558</v>
      </c>
      <c r="C30" s="543"/>
    </row>
    <row r="31" spans="1:3" s="402" customFormat="1" ht="12" customHeight="1" thickBot="1">
      <c r="A31" s="20" t="s">
        <v>164</v>
      </c>
      <c r="B31" s="21" t="s">
        <v>541</v>
      </c>
      <c r="C31" s="294">
        <f>SUM(C32:C38)</f>
        <v>231300000</v>
      </c>
    </row>
    <row r="32" spans="1:3" s="402" customFormat="1" ht="12" customHeight="1">
      <c r="A32" s="15" t="s">
        <v>258</v>
      </c>
      <c r="B32" s="403" t="s">
        <v>545</v>
      </c>
      <c r="C32" s="291">
        <v>145000000</v>
      </c>
    </row>
    <row r="33" spans="1:3" s="402" customFormat="1" ht="12" customHeight="1">
      <c r="A33" s="14" t="s">
        <v>259</v>
      </c>
      <c r="B33" s="404" t="s">
        <v>546</v>
      </c>
      <c r="C33" s="290">
        <v>10000000</v>
      </c>
    </row>
    <row r="34" spans="1:3" s="402" customFormat="1" ht="12" customHeight="1">
      <c r="A34" s="14" t="s">
        <v>260</v>
      </c>
      <c r="B34" s="404" t="s">
        <v>547</v>
      </c>
      <c r="C34" s="290">
        <v>13700000</v>
      </c>
    </row>
    <row r="35" spans="1:3" s="402" customFormat="1" ht="12" customHeight="1">
      <c r="A35" s="14" t="s">
        <v>261</v>
      </c>
      <c r="B35" s="404" t="s">
        <v>677</v>
      </c>
      <c r="C35" s="290">
        <v>25000000</v>
      </c>
    </row>
    <row r="36" spans="1:3" s="402" customFormat="1" ht="12" customHeight="1">
      <c r="A36" s="14" t="s">
        <v>542</v>
      </c>
      <c r="B36" s="404" t="s">
        <v>262</v>
      </c>
      <c r="C36" s="290">
        <v>6800000</v>
      </c>
    </row>
    <row r="37" spans="1:3" s="402" customFormat="1" ht="12" customHeight="1">
      <c r="A37" s="14" t="s">
        <v>543</v>
      </c>
      <c r="B37" s="404" t="s">
        <v>678</v>
      </c>
      <c r="C37" s="290">
        <v>30000000</v>
      </c>
    </row>
    <row r="38" spans="1:3" s="402" customFormat="1" ht="12" customHeight="1" thickBot="1">
      <c r="A38" s="16" t="s">
        <v>544</v>
      </c>
      <c r="B38" s="502" t="s">
        <v>264</v>
      </c>
      <c r="C38" s="292">
        <v>800000</v>
      </c>
    </row>
    <row r="39" spans="1:3" s="402" customFormat="1" ht="12" customHeight="1" thickBot="1">
      <c r="A39" s="20" t="s">
        <v>21</v>
      </c>
      <c r="B39" s="21" t="s">
        <v>424</v>
      </c>
      <c r="C39" s="288">
        <f>SUM(C40:C50)</f>
        <v>22653220</v>
      </c>
    </row>
    <row r="40" spans="1:3" s="402" customFormat="1" ht="12" customHeight="1">
      <c r="A40" s="15" t="s">
        <v>89</v>
      </c>
      <c r="B40" s="403" t="s">
        <v>267</v>
      </c>
      <c r="C40" s="291"/>
    </row>
    <row r="41" spans="1:3" s="402" customFormat="1" ht="12" customHeight="1">
      <c r="A41" s="14" t="s">
        <v>90</v>
      </c>
      <c r="B41" s="404" t="s">
        <v>268</v>
      </c>
      <c r="C41" s="290">
        <v>4500000</v>
      </c>
    </row>
    <row r="42" spans="1:3" s="402" customFormat="1" ht="12" customHeight="1">
      <c r="A42" s="14" t="s">
        <v>91</v>
      </c>
      <c r="B42" s="404" t="s">
        <v>269</v>
      </c>
      <c r="C42" s="290">
        <v>3000000</v>
      </c>
    </row>
    <row r="43" spans="1:3" s="402" customFormat="1" ht="12" customHeight="1">
      <c r="A43" s="14" t="s">
        <v>166</v>
      </c>
      <c r="B43" s="404" t="s">
        <v>270</v>
      </c>
      <c r="C43" s="290">
        <v>11603220</v>
      </c>
    </row>
    <row r="44" spans="1:3" s="402" customFormat="1" ht="12" customHeight="1">
      <c r="A44" s="14" t="s">
        <v>167</v>
      </c>
      <c r="B44" s="404" t="s">
        <v>271</v>
      </c>
      <c r="C44" s="290"/>
    </row>
    <row r="45" spans="1:3" s="402" customFormat="1" ht="12" customHeight="1">
      <c r="A45" s="14" t="s">
        <v>168</v>
      </c>
      <c r="B45" s="404" t="s">
        <v>272</v>
      </c>
      <c r="C45" s="290">
        <v>2500000</v>
      </c>
    </row>
    <row r="46" spans="1:3" s="402" customFormat="1" ht="12" customHeight="1">
      <c r="A46" s="14" t="s">
        <v>169</v>
      </c>
      <c r="B46" s="404" t="s">
        <v>273</v>
      </c>
      <c r="C46" s="290"/>
    </row>
    <row r="47" spans="1:3" s="402" customFormat="1" ht="12" customHeight="1">
      <c r="A47" s="14" t="s">
        <v>170</v>
      </c>
      <c r="B47" s="404" t="s">
        <v>549</v>
      </c>
      <c r="C47" s="290">
        <v>50000</v>
      </c>
    </row>
    <row r="48" spans="1:3" s="402" customFormat="1" ht="12" customHeight="1">
      <c r="A48" s="14" t="s">
        <v>265</v>
      </c>
      <c r="B48" s="404" t="s">
        <v>275</v>
      </c>
      <c r="C48" s="293"/>
    </row>
    <row r="49" spans="1:3" s="402" customFormat="1" ht="12" customHeight="1">
      <c r="A49" s="16" t="s">
        <v>266</v>
      </c>
      <c r="B49" s="405" t="s">
        <v>426</v>
      </c>
      <c r="C49" s="390"/>
    </row>
    <row r="50" spans="1:3" s="402" customFormat="1" ht="12" customHeight="1" thickBot="1">
      <c r="A50" s="16" t="s">
        <v>425</v>
      </c>
      <c r="B50" s="285" t="s">
        <v>276</v>
      </c>
      <c r="C50" s="390">
        <v>1000000</v>
      </c>
    </row>
    <row r="51" spans="1:3" s="402" customFormat="1" ht="12" customHeight="1" thickBot="1">
      <c r="A51" s="20" t="s">
        <v>22</v>
      </c>
      <c r="B51" s="21" t="s">
        <v>277</v>
      </c>
      <c r="C51" s="288">
        <f>SUM(C52:C56)</f>
        <v>0</v>
      </c>
    </row>
    <row r="52" spans="1:3" s="402" customFormat="1" ht="12" customHeight="1">
      <c r="A52" s="15" t="s">
        <v>92</v>
      </c>
      <c r="B52" s="403" t="s">
        <v>281</v>
      </c>
      <c r="C52" s="447"/>
    </row>
    <row r="53" spans="1:3" s="402" customFormat="1" ht="12" customHeight="1">
      <c r="A53" s="14" t="s">
        <v>93</v>
      </c>
      <c r="B53" s="404" t="s">
        <v>282</v>
      </c>
      <c r="C53" s="293"/>
    </row>
    <row r="54" spans="1:3" s="402" customFormat="1" ht="12" customHeight="1">
      <c r="A54" s="14" t="s">
        <v>278</v>
      </c>
      <c r="B54" s="404" t="s">
        <v>283</v>
      </c>
      <c r="C54" s="293"/>
    </row>
    <row r="55" spans="1:3" s="402" customFormat="1" ht="12" customHeight="1">
      <c r="A55" s="14" t="s">
        <v>279</v>
      </c>
      <c r="B55" s="404" t="s">
        <v>284</v>
      </c>
      <c r="C55" s="293"/>
    </row>
    <row r="56" spans="1:3" s="402" customFormat="1" ht="12" customHeight="1" thickBot="1">
      <c r="A56" s="16" t="s">
        <v>280</v>
      </c>
      <c r="B56" s="285" t="s">
        <v>285</v>
      </c>
      <c r="C56" s="390"/>
    </row>
    <row r="57" spans="1:3" s="402" customFormat="1" ht="12" customHeight="1" thickBot="1">
      <c r="A57" s="20" t="s">
        <v>171</v>
      </c>
      <c r="B57" s="21" t="s">
        <v>286</v>
      </c>
      <c r="C57" s="288">
        <f>SUM(C58:C60)</f>
        <v>0</v>
      </c>
    </row>
    <row r="58" spans="1:3" s="402" customFormat="1" ht="12" customHeight="1">
      <c r="A58" s="15" t="s">
        <v>94</v>
      </c>
      <c r="B58" s="403" t="s">
        <v>287</v>
      </c>
      <c r="C58" s="291"/>
    </row>
    <row r="59" spans="1:3" s="402" customFormat="1" ht="12" customHeight="1">
      <c r="A59" s="14" t="s">
        <v>95</v>
      </c>
      <c r="B59" s="404" t="s">
        <v>416</v>
      </c>
      <c r="C59" s="290"/>
    </row>
    <row r="60" spans="1:3" s="402" customFormat="1" ht="12" customHeight="1">
      <c r="A60" s="14" t="s">
        <v>290</v>
      </c>
      <c r="B60" s="404" t="s">
        <v>288</v>
      </c>
      <c r="C60" s="290"/>
    </row>
    <row r="61" spans="1:3" s="402" customFormat="1" ht="12" customHeight="1" thickBot="1">
      <c r="A61" s="16" t="s">
        <v>291</v>
      </c>
      <c r="B61" s="285" t="s">
        <v>289</v>
      </c>
      <c r="C61" s="292"/>
    </row>
    <row r="62" spans="1:3" s="402" customFormat="1" ht="12" customHeight="1" thickBot="1">
      <c r="A62" s="20" t="s">
        <v>24</v>
      </c>
      <c r="B62" s="283" t="s">
        <v>292</v>
      </c>
      <c r="C62" s="288">
        <f>SUM(C63:C65)</f>
        <v>0</v>
      </c>
    </row>
    <row r="63" spans="1:3" s="402" customFormat="1" ht="12" customHeight="1">
      <c r="A63" s="15" t="s">
        <v>172</v>
      </c>
      <c r="B63" s="403" t="s">
        <v>294</v>
      </c>
      <c r="C63" s="293"/>
    </row>
    <row r="64" spans="1:3" s="402" customFormat="1" ht="12" customHeight="1">
      <c r="A64" s="14" t="s">
        <v>173</v>
      </c>
      <c r="B64" s="404" t="s">
        <v>417</v>
      </c>
      <c r="C64" s="293"/>
    </row>
    <row r="65" spans="1:3" s="402" customFormat="1" ht="12" customHeight="1">
      <c r="A65" s="14" t="s">
        <v>221</v>
      </c>
      <c r="B65" s="404" t="s">
        <v>295</v>
      </c>
      <c r="C65" s="293"/>
    </row>
    <row r="66" spans="1:3" s="402" customFormat="1" ht="12" customHeight="1" thickBot="1">
      <c r="A66" s="16" t="s">
        <v>293</v>
      </c>
      <c r="B66" s="285" t="s">
        <v>296</v>
      </c>
      <c r="C66" s="293"/>
    </row>
    <row r="67" spans="1:3" s="402" customFormat="1" ht="12" customHeight="1" thickBot="1">
      <c r="A67" s="475" t="s">
        <v>466</v>
      </c>
      <c r="B67" s="21" t="s">
        <v>297</v>
      </c>
      <c r="C67" s="294">
        <f>+C10+C17+C24+C31+C39+C51+C57+C62</f>
        <v>506280837</v>
      </c>
    </row>
    <row r="68" spans="1:3" s="402" customFormat="1" ht="12" customHeight="1" thickBot="1">
      <c r="A68" s="450" t="s">
        <v>298</v>
      </c>
      <c r="B68" s="283" t="s">
        <v>299</v>
      </c>
      <c r="C68" s="288">
        <f>SUM(C69:C71)</f>
        <v>0</v>
      </c>
    </row>
    <row r="69" spans="1:3" s="402" customFormat="1" ht="12" customHeight="1">
      <c r="A69" s="15" t="s">
        <v>327</v>
      </c>
      <c r="B69" s="403" t="s">
        <v>300</v>
      </c>
      <c r="C69" s="293"/>
    </row>
    <row r="70" spans="1:3" s="402" customFormat="1" ht="12" customHeight="1">
      <c r="A70" s="14" t="s">
        <v>336</v>
      </c>
      <c r="B70" s="404" t="s">
        <v>301</v>
      </c>
      <c r="C70" s="293"/>
    </row>
    <row r="71" spans="1:3" s="402" customFormat="1" ht="12" customHeight="1" thickBot="1">
      <c r="A71" s="16" t="s">
        <v>337</v>
      </c>
      <c r="B71" s="469" t="s">
        <v>559</v>
      </c>
      <c r="C71" s="293"/>
    </row>
    <row r="72" spans="1:3" s="402" customFormat="1" ht="12" customHeight="1" thickBot="1">
      <c r="A72" s="450" t="s">
        <v>303</v>
      </c>
      <c r="B72" s="283" t="s">
        <v>304</v>
      </c>
      <c r="C72" s="288">
        <f>SUM(C73:C76)</f>
        <v>0</v>
      </c>
    </row>
    <row r="73" spans="1:3" s="402" customFormat="1" ht="12" customHeight="1">
      <c r="A73" s="15" t="s">
        <v>140</v>
      </c>
      <c r="B73" s="403" t="s">
        <v>305</v>
      </c>
      <c r="C73" s="293"/>
    </row>
    <row r="74" spans="1:3" s="402" customFormat="1" ht="12" customHeight="1">
      <c r="A74" s="14" t="s">
        <v>141</v>
      </c>
      <c r="B74" s="404" t="s">
        <v>560</v>
      </c>
      <c r="C74" s="293"/>
    </row>
    <row r="75" spans="1:3" s="402" customFormat="1" ht="12" customHeight="1" thickBot="1">
      <c r="A75" s="16" t="s">
        <v>328</v>
      </c>
      <c r="B75" s="405" t="s">
        <v>306</v>
      </c>
      <c r="C75" s="390"/>
    </row>
    <row r="76" spans="1:3" s="402" customFormat="1" ht="12" customHeight="1" thickBot="1">
      <c r="A76" s="557" t="s">
        <v>329</v>
      </c>
      <c r="B76" s="558" t="s">
        <v>561</v>
      </c>
      <c r="C76" s="559"/>
    </row>
    <row r="77" spans="1:3" s="402" customFormat="1" ht="12" customHeight="1" thickBot="1">
      <c r="A77" s="450" t="s">
        <v>307</v>
      </c>
      <c r="B77" s="283" t="s">
        <v>308</v>
      </c>
      <c r="C77" s="288">
        <f>SUM(C78:C79)</f>
        <v>180981295</v>
      </c>
    </row>
    <row r="78" spans="1:3" s="402" customFormat="1" ht="12" customHeight="1" thickBot="1">
      <c r="A78" s="13" t="s">
        <v>330</v>
      </c>
      <c r="B78" s="556" t="s">
        <v>309</v>
      </c>
      <c r="C78" s="390">
        <v>180981295</v>
      </c>
    </row>
    <row r="79" spans="1:3" s="402" customFormat="1" ht="12" customHeight="1" thickBot="1">
      <c r="A79" s="557" t="s">
        <v>331</v>
      </c>
      <c r="B79" s="558" t="s">
        <v>310</v>
      </c>
      <c r="C79" s="559"/>
    </row>
    <row r="80" spans="1:3" s="402" customFormat="1" ht="12" customHeight="1" thickBot="1">
      <c r="A80" s="450" t="s">
        <v>311</v>
      </c>
      <c r="B80" s="283" t="s">
        <v>312</v>
      </c>
      <c r="C80" s="288">
        <f>SUM(C81:C83)</f>
        <v>0</v>
      </c>
    </row>
    <row r="81" spans="1:3" s="402" customFormat="1" ht="12" customHeight="1">
      <c r="A81" s="15" t="s">
        <v>332</v>
      </c>
      <c r="B81" s="403" t="s">
        <v>313</v>
      </c>
      <c r="C81" s="293"/>
    </row>
    <row r="82" spans="1:3" s="402" customFormat="1" ht="12" customHeight="1">
      <c r="A82" s="14" t="s">
        <v>333</v>
      </c>
      <c r="B82" s="404" t="s">
        <v>314</v>
      </c>
      <c r="C82" s="293"/>
    </row>
    <row r="83" spans="1:3" s="402" customFormat="1" ht="12" customHeight="1" thickBot="1">
      <c r="A83" s="18" t="s">
        <v>334</v>
      </c>
      <c r="B83" s="560" t="s">
        <v>562</v>
      </c>
      <c r="C83" s="561"/>
    </row>
    <row r="84" spans="1:3" s="402" customFormat="1" ht="12" customHeight="1" thickBot="1">
      <c r="A84" s="450" t="s">
        <v>315</v>
      </c>
      <c r="B84" s="283" t="s">
        <v>335</v>
      </c>
      <c r="C84" s="288">
        <f>SUM(C85:C88)</f>
        <v>0</v>
      </c>
    </row>
    <row r="85" spans="1:3" s="402" customFormat="1" ht="12" customHeight="1">
      <c r="A85" s="407" t="s">
        <v>316</v>
      </c>
      <c r="B85" s="403" t="s">
        <v>317</v>
      </c>
      <c r="C85" s="293"/>
    </row>
    <row r="86" spans="1:3" s="402" customFormat="1" ht="12" customHeight="1">
      <c r="A86" s="408" t="s">
        <v>318</v>
      </c>
      <c r="B86" s="404" t="s">
        <v>319</v>
      </c>
      <c r="C86" s="293"/>
    </row>
    <row r="87" spans="1:3" s="402" customFormat="1" ht="12" customHeight="1">
      <c r="A87" s="408" t="s">
        <v>320</v>
      </c>
      <c r="B87" s="404" t="s">
        <v>321</v>
      </c>
      <c r="C87" s="293"/>
    </row>
    <row r="88" spans="1:3" s="402" customFormat="1" ht="12" customHeight="1" thickBot="1">
      <c r="A88" s="409" t="s">
        <v>322</v>
      </c>
      <c r="B88" s="285" t="s">
        <v>323</v>
      </c>
      <c r="C88" s="293"/>
    </row>
    <row r="89" spans="1:3" s="402" customFormat="1" ht="12" customHeight="1" thickBot="1">
      <c r="A89" s="450" t="s">
        <v>324</v>
      </c>
      <c r="B89" s="283" t="s">
        <v>465</v>
      </c>
      <c r="C89" s="448"/>
    </row>
    <row r="90" spans="1:3" s="402" customFormat="1" ht="13.5" customHeight="1" thickBot="1">
      <c r="A90" s="450" t="s">
        <v>326</v>
      </c>
      <c r="B90" s="283" t="s">
        <v>325</v>
      </c>
      <c r="C90" s="448"/>
    </row>
    <row r="91" spans="1:3" s="402" customFormat="1" ht="15.75" customHeight="1" thickBot="1">
      <c r="A91" s="450" t="s">
        <v>338</v>
      </c>
      <c r="B91" s="410" t="s">
        <v>468</v>
      </c>
      <c r="C91" s="294">
        <f>+C68+C72+C77+C80+C84+C90+C89</f>
        <v>180981295</v>
      </c>
    </row>
    <row r="92" spans="1:3" s="402" customFormat="1" ht="16.5" customHeight="1" thickBot="1">
      <c r="A92" s="451" t="s">
        <v>467</v>
      </c>
      <c r="B92" s="411" t="s">
        <v>469</v>
      </c>
      <c r="C92" s="294">
        <f>+C67+C91</f>
        <v>687262132</v>
      </c>
    </row>
    <row r="93" spans="1:3" s="402" customFormat="1" ht="10.5" customHeight="1">
      <c r="A93" s="5"/>
      <c r="B93" s="6"/>
      <c r="C93" s="295"/>
    </row>
    <row r="94" spans="1:3" ht="16.5" customHeight="1">
      <c r="A94" s="702" t="s">
        <v>45</v>
      </c>
      <c r="B94" s="702"/>
      <c r="C94" s="702"/>
    </row>
    <row r="95" spans="1:3" s="412" customFormat="1" ht="16.5" customHeight="1" thickBot="1">
      <c r="A95" s="699" t="s">
        <v>144</v>
      </c>
      <c r="B95" s="699"/>
      <c r="C95" s="569" t="str">
        <f>C7</f>
        <v>Forintban!</v>
      </c>
    </row>
    <row r="96" spans="1:3" ht="37.5" customHeight="1" thickBot="1">
      <c r="A96" s="549" t="s">
        <v>67</v>
      </c>
      <c r="B96" s="550" t="s">
        <v>46</v>
      </c>
      <c r="C96" s="551" t="str">
        <f>+C8</f>
        <v>2020. évi előirányzat</v>
      </c>
    </row>
    <row r="97" spans="1:3" s="401" customFormat="1" ht="12" customHeight="1" thickBot="1">
      <c r="A97" s="549"/>
      <c r="B97" s="550" t="s">
        <v>483</v>
      </c>
      <c r="C97" s="551" t="s">
        <v>484</v>
      </c>
    </row>
    <row r="98" spans="1:3" ht="12" customHeight="1" thickBot="1">
      <c r="A98" s="22" t="s">
        <v>17</v>
      </c>
      <c r="B98" s="28" t="s">
        <v>427</v>
      </c>
      <c r="C98" s="287">
        <f>C99+C100+C101+C102+C103+C116</f>
        <v>568479707</v>
      </c>
    </row>
    <row r="99" spans="1:3" ht="12" customHeight="1">
      <c r="A99" s="17" t="s">
        <v>96</v>
      </c>
      <c r="B99" s="10" t="s">
        <v>47</v>
      </c>
      <c r="C99" s="289">
        <v>167382918</v>
      </c>
    </row>
    <row r="100" spans="1:3" ht="12" customHeight="1">
      <c r="A100" s="14" t="s">
        <v>97</v>
      </c>
      <c r="B100" s="8" t="s">
        <v>174</v>
      </c>
      <c r="C100" s="290">
        <v>31033298</v>
      </c>
    </row>
    <row r="101" spans="1:3" ht="12" customHeight="1">
      <c r="A101" s="14" t="s">
        <v>98</v>
      </c>
      <c r="B101" s="8" t="s">
        <v>131</v>
      </c>
      <c r="C101" s="292">
        <v>131422852</v>
      </c>
    </row>
    <row r="102" spans="1:3" ht="12" customHeight="1">
      <c r="A102" s="14" t="s">
        <v>99</v>
      </c>
      <c r="B102" s="11" t="s">
        <v>175</v>
      </c>
      <c r="C102" s="292">
        <v>9400000</v>
      </c>
    </row>
    <row r="103" spans="1:3" ht="12" customHeight="1">
      <c r="A103" s="14" t="s">
        <v>110</v>
      </c>
      <c r="B103" s="19" t="s">
        <v>176</v>
      </c>
      <c r="C103" s="292">
        <v>209240639</v>
      </c>
    </row>
    <row r="104" spans="1:3" ht="12" customHeight="1">
      <c r="A104" s="14" t="s">
        <v>100</v>
      </c>
      <c r="B104" s="8" t="s">
        <v>432</v>
      </c>
      <c r="C104" s="292"/>
    </row>
    <row r="105" spans="1:3" ht="12" customHeight="1">
      <c r="A105" s="14" t="s">
        <v>101</v>
      </c>
      <c r="B105" s="140" t="s">
        <v>431</v>
      </c>
      <c r="C105" s="292"/>
    </row>
    <row r="106" spans="1:3" ht="12" customHeight="1">
      <c r="A106" s="14" t="s">
        <v>111</v>
      </c>
      <c r="B106" s="140" t="s">
        <v>430</v>
      </c>
      <c r="C106" s="292"/>
    </row>
    <row r="107" spans="1:3" ht="12" customHeight="1">
      <c r="A107" s="14" t="s">
        <v>112</v>
      </c>
      <c r="B107" s="138" t="s">
        <v>341</v>
      </c>
      <c r="C107" s="292"/>
    </row>
    <row r="108" spans="1:3" ht="12" customHeight="1">
      <c r="A108" s="14" t="s">
        <v>113</v>
      </c>
      <c r="B108" s="139" t="s">
        <v>342</v>
      </c>
      <c r="C108" s="292"/>
    </row>
    <row r="109" spans="1:3" ht="12" customHeight="1">
      <c r="A109" s="14" t="s">
        <v>114</v>
      </c>
      <c r="B109" s="139" t="s">
        <v>343</v>
      </c>
      <c r="C109" s="292"/>
    </row>
    <row r="110" spans="1:3" ht="12" customHeight="1">
      <c r="A110" s="14" t="s">
        <v>116</v>
      </c>
      <c r="B110" s="138" t="s">
        <v>344</v>
      </c>
      <c r="C110" s="292">
        <v>121740639</v>
      </c>
    </row>
    <row r="111" spans="1:3" ht="12" customHeight="1">
      <c r="A111" s="14" t="s">
        <v>177</v>
      </c>
      <c r="B111" s="138" t="s">
        <v>345</v>
      </c>
      <c r="C111" s="292"/>
    </row>
    <row r="112" spans="1:3" ht="12" customHeight="1">
      <c r="A112" s="14" t="s">
        <v>339</v>
      </c>
      <c r="B112" s="139" t="s">
        <v>346</v>
      </c>
      <c r="C112" s="292"/>
    </row>
    <row r="113" spans="1:3" ht="12" customHeight="1">
      <c r="A113" s="13" t="s">
        <v>340</v>
      </c>
      <c r="B113" s="140" t="s">
        <v>347</v>
      </c>
      <c r="C113" s="292"/>
    </row>
    <row r="114" spans="1:3" ht="12" customHeight="1">
      <c r="A114" s="14" t="s">
        <v>428</v>
      </c>
      <c r="B114" s="140" t="s">
        <v>348</v>
      </c>
      <c r="C114" s="292"/>
    </row>
    <row r="115" spans="1:3" ht="12" customHeight="1">
      <c r="A115" s="16" t="s">
        <v>429</v>
      </c>
      <c r="B115" s="140" t="s">
        <v>349</v>
      </c>
      <c r="C115" s="292">
        <v>87500000</v>
      </c>
    </row>
    <row r="116" spans="1:3" ht="12" customHeight="1">
      <c r="A116" s="14" t="s">
        <v>433</v>
      </c>
      <c r="B116" s="11" t="s">
        <v>48</v>
      </c>
      <c r="C116" s="290">
        <v>20000000</v>
      </c>
    </row>
    <row r="117" spans="1:3" ht="12" customHeight="1">
      <c r="A117" s="14" t="s">
        <v>434</v>
      </c>
      <c r="B117" s="8" t="s">
        <v>436</v>
      </c>
      <c r="C117" s="290">
        <v>20000000</v>
      </c>
    </row>
    <row r="118" spans="1:3" ht="12" customHeight="1" thickBot="1">
      <c r="A118" s="18" t="s">
        <v>435</v>
      </c>
      <c r="B118" s="473" t="s">
        <v>437</v>
      </c>
      <c r="C118" s="296"/>
    </row>
    <row r="119" spans="1:3" ht="12" customHeight="1" thickBot="1">
      <c r="A119" s="470" t="s">
        <v>18</v>
      </c>
      <c r="B119" s="471" t="s">
        <v>350</v>
      </c>
      <c r="C119" s="472">
        <f>+C120+C122+C124</f>
        <v>109634749</v>
      </c>
    </row>
    <row r="120" spans="1:3" ht="12" customHeight="1">
      <c r="A120" s="15" t="s">
        <v>102</v>
      </c>
      <c r="B120" s="8" t="s">
        <v>220</v>
      </c>
      <c r="C120" s="291">
        <v>43136139</v>
      </c>
    </row>
    <row r="121" spans="1:3" ht="12" customHeight="1">
      <c r="A121" s="15" t="s">
        <v>103</v>
      </c>
      <c r="B121" s="12" t="s">
        <v>354</v>
      </c>
      <c r="C121" s="291"/>
    </row>
    <row r="122" spans="1:3" ht="12" customHeight="1">
      <c r="A122" s="15" t="s">
        <v>104</v>
      </c>
      <c r="B122" s="12" t="s">
        <v>178</v>
      </c>
      <c r="C122" s="290">
        <v>66498610</v>
      </c>
    </row>
    <row r="123" spans="1:3" ht="12" customHeight="1">
      <c r="A123" s="15" t="s">
        <v>105</v>
      </c>
      <c r="B123" s="12" t="s">
        <v>355</v>
      </c>
      <c r="C123" s="255"/>
    </row>
    <row r="124" spans="1:3" ht="12" customHeight="1">
      <c r="A124" s="15" t="s">
        <v>106</v>
      </c>
      <c r="B124" s="285" t="s">
        <v>564</v>
      </c>
      <c r="C124" s="255"/>
    </row>
    <row r="125" spans="1:3" ht="12" customHeight="1">
      <c r="A125" s="15" t="s">
        <v>115</v>
      </c>
      <c r="B125" s="284" t="s">
        <v>418</v>
      </c>
      <c r="C125" s="255"/>
    </row>
    <row r="126" spans="1:3" ht="12" customHeight="1">
      <c r="A126" s="15" t="s">
        <v>117</v>
      </c>
      <c r="B126" s="399" t="s">
        <v>360</v>
      </c>
      <c r="C126" s="255"/>
    </row>
    <row r="127" spans="1:3" ht="15.75">
      <c r="A127" s="15" t="s">
        <v>179</v>
      </c>
      <c r="B127" s="139" t="s">
        <v>343</v>
      </c>
      <c r="C127" s="255"/>
    </row>
    <row r="128" spans="1:3" ht="12" customHeight="1">
      <c r="A128" s="15" t="s">
        <v>180</v>
      </c>
      <c r="B128" s="139" t="s">
        <v>359</v>
      </c>
      <c r="C128" s="255"/>
    </row>
    <row r="129" spans="1:3" ht="12" customHeight="1">
      <c r="A129" s="15" t="s">
        <v>181</v>
      </c>
      <c r="B129" s="139" t="s">
        <v>358</v>
      </c>
      <c r="C129" s="255"/>
    </row>
    <row r="130" spans="1:3" ht="12" customHeight="1">
      <c r="A130" s="15" t="s">
        <v>351</v>
      </c>
      <c r="B130" s="139" t="s">
        <v>346</v>
      </c>
      <c r="C130" s="255"/>
    </row>
    <row r="131" spans="1:3" ht="12" customHeight="1">
      <c r="A131" s="15" t="s">
        <v>352</v>
      </c>
      <c r="B131" s="139" t="s">
        <v>357</v>
      </c>
      <c r="C131" s="255"/>
    </row>
    <row r="132" spans="1:3" ht="16.5" thickBot="1">
      <c r="A132" s="13" t="s">
        <v>353</v>
      </c>
      <c r="B132" s="139" t="s">
        <v>356</v>
      </c>
      <c r="C132" s="257"/>
    </row>
    <row r="133" spans="1:3" ht="12" customHeight="1" thickBot="1">
      <c r="A133" s="20" t="s">
        <v>19</v>
      </c>
      <c r="B133" s="120" t="s">
        <v>438</v>
      </c>
      <c r="C133" s="288">
        <f>+C98+C119</f>
        <v>678114456</v>
      </c>
    </row>
    <row r="134" spans="1:3" ht="12" customHeight="1" thickBot="1">
      <c r="A134" s="20" t="s">
        <v>20</v>
      </c>
      <c r="B134" s="120" t="s">
        <v>439</v>
      </c>
      <c r="C134" s="288">
        <f>+C135+C136+C137</f>
        <v>0</v>
      </c>
    </row>
    <row r="135" spans="1:3" ht="12" customHeight="1">
      <c r="A135" s="15" t="s">
        <v>258</v>
      </c>
      <c r="B135" s="12" t="s">
        <v>446</v>
      </c>
      <c r="C135" s="255"/>
    </row>
    <row r="136" spans="1:3" ht="12" customHeight="1">
      <c r="A136" s="15" t="s">
        <v>259</v>
      </c>
      <c r="B136" s="12" t="s">
        <v>447</v>
      </c>
      <c r="C136" s="255"/>
    </row>
    <row r="137" spans="1:3" ht="12" customHeight="1" thickBot="1">
      <c r="A137" s="13" t="s">
        <v>260</v>
      </c>
      <c r="B137" s="12" t="s">
        <v>448</v>
      </c>
      <c r="C137" s="255"/>
    </row>
    <row r="138" spans="1:3" ht="12" customHeight="1" thickBot="1">
      <c r="A138" s="20" t="s">
        <v>21</v>
      </c>
      <c r="B138" s="120" t="s">
        <v>440</v>
      </c>
      <c r="C138" s="288">
        <f>SUM(C139:C144)</f>
        <v>0</v>
      </c>
    </row>
    <row r="139" spans="1:3" ht="12" customHeight="1">
      <c r="A139" s="15" t="s">
        <v>89</v>
      </c>
      <c r="B139" s="9" t="s">
        <v>449</v>
      </c>
      <c r="C139" s="255"/>
    </row>
    <row r="140" spans="1:3" ht="12" customHeight="1">
      <c r="A140" s="15" t="s">
        <v>90</v>
      </c>
      <c r="B140" s="9" t="s">
        <v>441</v>
      </c>
      <c r="C140" s="255"/>
    </row>
    <row r="141" spans="1:3" ht="12" customHeight="1">
      <c r="A141" s="15" t="s">
        <v>91</v>
      </c>
      <c r="B141" s="9" t="s">
        <v>442</v>
      </c>
      <c r="C141" s="255"/>
    </row>
    <row r="142" spans="1:3" ht="12" customHeight="1">
      <c r="A142" s="15" t="s">
        <v>166</v>
      </c>
      <c r="B142" s="9" t="s">
        <v>443</v>
      </c>
      <c r="C142" s="255"/>
    </row>
    <row r="143" spans="1:3" ht="12" customHeight="1" thickBot="1">
      <c r="A143" s="13" t="s">
        <v>167</v>
      </c>
      <c r="B143" s="7" t="s">
        <v>444</v>
      </c>
      <c r="C143" s="257"/>
    </row>
    <row r="144" spans="1:3" ht="12" customHeight="1" thickBot="1">
      <c r="A144" s="557" t="s">
        <v>168</v>
      </c>
      <c r="B144" s="562" t="s">
        <v>445</v>
      </c>
      <c r="C144" s="563"/>
    </row>
    <row r="145" spans="1:3" ht="12" customHeight="1" thickBot="1">
      <c r="A145" s="20" t="s">
        <v>22</v>
      </c>
      <c r="B145" s="120" t="s">
        <v>453</v>
      </c>
      <c r="C145" s="294">
        <f>+C146+C147+C148+C149</f>
        <v>9147676</v>
      </c>
    </row>
    <row r="146" spans="1:3" ht="12" customHeight="1">
      <c r="A146" s="15" t="s">
        <v>92</v>
      </c>
      <c r="B146" s="9" t="s">
        <v>361</v>
      </c>
      <c r="C146" s="255"/>
    </row>
    <row r="147" spans="1:3" ht="12" customHeight="1">
      <c r="A147" s="15" t="s">
        <v>93</v>
      </c>
      <c r="B147" s="9" t="s">
        <v>362</v>
      </c>
      <c r="C147" s="255">
        <v>9147676</v>
      </c>
    </row>
    <row r="148" spans="1:3" ht="12" customHeight="1" thickBot="1">
      <c r="A148" s="13" t="s">
        <v>278</v>
      </c>
      <c r="B148" s="7" t="s">
        <v>454</v>
      </c>
      <c r="C148" s="257"/>
    </row>
    <row r="149" spans="1:3" ht="12" customHeight="1" thickBot="1">
      <c r="A149" s="557" t="s">
        <v>279</v>
      </c>
      <c r="B149" s="562" t="s">
        <v>380</v>
      </c>
      <c r="C149" s="563"/>
    </row>
    <row r="150" spans="1:3" ht="12" customHeight="1" thickBot="1">
      <c r="A150" s="20" t="s">
        <v>23</v>
      </c>
      <c r="B150" s="120" t="s">
        <v>455</v>
      </c>
      <c r="C150" s="297">
        <f>SUM(C151:C155)</f>
        <v>0</v>
      </c>
    </row>
    <row r="151" spans="1:3" ht="12" customHeight="1">
      <c r="A151" s="15" t="s">
        <v>94</v>
      </c>
      <c r="B151" s="9" t="s">
        <v>450</v>
      </c>
      <c r="C151" s="255"/>
    </row>
    <row r="152" spans="1:3" ht="12" customHeight="1">
      <c r="A152" s="15" t="s">
        <v>95</v>
      </c>
      <c r="B152" s="9" t="s">
        <v>457</v>
      </c>
      <c r="C152" s="255"/>
    </row>
    <row r="153" spans="1:3" ht="12" customHeight="1">
      <c r="A153" s="15" t="s">
        <v>290</v>
      </c>
      <c r="B153" s="9" t="s">
        <v>452</v>
      </c>
      <c r="C153" s="255"/>
    </row>
    <row r="154" spans="1:3" ht="12" customHeight="1">
      <c r="A154" s="15" t="s">
        <v>291</v>
      </c>
      <c r="B154" s="9" t="s">
        <v>508</v>
      </c>
      <c r="C154" s="255"/>
    </row>
    <row r="155" spans="1:3" ht="12" customHeight="1" thickBot="1">
      <c r="A155" s="15" t="s">
        <v>456</v>
      </c>
      <c r="B155" s="9" t="s">
        <v>459</v>
      </c>
      <c r="C155" s="255"/>
    </row>
    <row r="156" spans="1:3" ht="12" customHeight="1" thickBot="1">
      <c r="A156" s="20" t="s">
        <v>24</v>
      </c>
      <c r="B156" s="120" t="s">
        <v>460</v>
      </c>
      <c r="C156" s="474"/>
    </row>
    <row r="157" spans="1:3" ht="12" customHeight="1" thickBot="1">
      <c r="A157" s="20" t="s">
        <v>25</v>
      </c>
      <c r="B157" s="120" t="s">
        <v>461</v>
      </c>
      <c r="C157" s="474"/>
    </row>
    <row r="158" spans="1:9" ht="15" customHeight="1" thickBot="1">
      <c r="A158" s="20" t="s">
        <v>26</v>
      </c>
      <c r="B158" s="120" t="s">
        <v>463</v>
      </c>
      <c r="C158" s="564">
        <f>+C134+C138+C145+C150+C156+C157</f>
        <v>9147676</v>
      </c>
      <c r="F158" s="414"/>
      <c r="G158" s="415"/>
      <c r="H158" s="415"/>
      <c r="I158" s="415"/>
    </row>
    <row r="159" spans="1:3" s="402" customFormat="1" ht="17.25" customHeight="1" thickBot="1">
      <c r="A159" s="286" t="s">
        <v>27</v>
      </c>
      <c r="B159" s="565" t="s">
        <v>462</v>
      </c>
      <c r="C159" s="564">
        <f>+C133+C158</f>
        <v>687262132</v>
      </c>
    </row>
    <row r="160" spans="1:3" ht="15.75" customHeight="1">
      <c r="A160" s="566"/>
      <c r="B160" s="566"/>
      <c r="C160" s="628">
        <f>C92-C159</f>
        <v>0</v>
      </c>
    </row>
    <row r="161" spans="1:3" ht="15.75">
      <c r="A161" s="700" t="s">
        <v>363</v>
      </c>
      <c r="B161" s="700"/>
      <c r="C161" s="700"/>
    </row>
    <row r="162" spans="1:3" ht="15" customHeight="1" thickBot="1">
      <c r="A162" s="701" t="s">
        <v>145</v>
      </c>
      <c r="B162" s="701"/>
      <c r="C162" s="570" t="str">
        <f>C95</f>
        <v>Forintban!</v>
      </c>
    </row>
    <row r="163" spans="1:4" ht="13.5" customHeight="1" thickBot="1">
      <c r="A163" s="20">
        <v>1</v>
      </c>
      <c r="B163" s="27" t="s">
        <v>464</v>
      </c>
      <c r="C163" s="288">
        <f>+C67-C133</f>
        <v>-171833619</v>
      </c>
      <c r="D163" s="416"/>
    </row>
    <row r="164" spans="1:3" ht="27.75" customHeight="1" thickBot="1">
      <c r="A164" s="20" t="s">
        <v>18</v>
      </c>
      <c r="B164" s="27" t="s">
        <v>470</v>
      </c>
      <c r="C164" s="288">
        <f>+C91-C158</f>
        <v>171833619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20" zoomScaleSheetLayoutView="100" workbookViewId="0" topLeftCell="A97">
      <selection activeCell="I123" sqref="I123"/>
    </sheetView>
  </sheetViews>
  <sheetFormatPr defaultColWidth="9.00390625" defaultRowHeight="12.75"/>
  <cols>
    <col min="1" max="1" width="9.50390625" style="368" customWidth="1"/>
    <col min="2" max="2" width="99.375" style="368" customWidth="1"/>
    <col min="3" max="3" width="21.625" style="369" customWidth="1"/>
    <col min="4" max="4" width="9.00390625" style="400" customWidth="1"/>
    <col min="5" max="16384" width="9.375" style="400" customWidth="1"/>
  </cols>
  <sheetData>
    <row r="1" spans="1:3" ht="18.75" customHeight="1">
      <c r="A1" s="619"/>
      <c r="B1" s="695" t="str">
        <f>CONCATENATE("1.3. melléklet ",ALAPADATOK!A7," ",ALAPADATOK!B7," ",ALAPADATOK!C7," ",ALAPADATOK!D7," ",ALAPADATOK!E7," ",ALAPADATOK!F7," ",ALAPADATOK!G7," ",ALAPADATOK!H7)</f>
        <v>1.3. melléklet a 1 / 2020 ( II.12. ) önkormányzati rendelethez</v>
      </c>
      <c r="C1" s="696"/>
    </row>
    <row r="2" spans="1:3" ht="21.75" customHeight="1">
      <c r="A2" s="620"/>
      <c r="B2" s="621" t="str">
        <f>CONCATENATE(ALAPADATOK!A3)</f>
        <v>BALATONSZÁRSZÓ NAGYKÖZSÉG ÖNKORMÁNYZATA</v>
      </c>
      <c r="C2" s="622"/>
    </row>
    <row r="3" spans="1:3" ht="21.75" customHeight="1">
      <c r="A3" s="622"/>
      <c r="B3" s="621" t="s">
        <v>708</v>
      </c>
      <c r="C3" s="622"/>
    </row>
    <row r="4" spans="1:3" ht="21.75" customHeight="1">
      <c r="A4" s="622"/>
      <c r="B4" s="621" t="s">
        <v>570</v>
      </c>
      <c r="C4" s="622"/>
    </row>
    <row r="5" spans="1:3" ht="21.75" customHeight="1">
      <c r="A5" s="619"/>
      <c r="B5" s="619"/>
      <c r="C5" s="623"/>
    </row>
    <row r="6" spans="1:3" ht="15" customHeight="1">
      <c r="A6" s="697" t="s">
        <v>14</v>
      </c>
      <c r="B6" s="697"/>
      <c r="C6" s="697"/>
    </row>
    <row r="7" spans="1:3" ht="15" customHeight="1" thickBot="1">
      <c r="A7" s="698" t="s">
        <v>143</v>
      </c>
      <c r="B7" s="698"/>
      <c r="C7" s="568" t="str">
        <f>CONCATENATE('KV_1.1.sz.mell.'!C7)</f>
        <v>Forintban!</v>
      </c>
    </row>
    <row r="8" spans="1:3" ht="24" customHeight="1" thickBot="1">
      <c r="A8" s="624" t="s">
        <v>67</v>
      </c>
      <c r="B8" s="625" t="s">
        <v>16</v>
      </c>
      <c r="C8" s="626" t="str">
        <f>+CONCATENATE(LEFT(KV_ÖSSZEFÜGGÉSEK!A5,4),". évi előirányzat")</f>
        <v>2020. évi előirányzat</v>
      </c>
    </row>
    <row r="9" spans="1:3" s="401" customFormat="1" ht="12" customHeight="1" thickBot="1">
      <c r="A9" s="552"/>
      <c r="B9" s="553" t="s">
        <v>483</v>
      </c>
      <c r="C9" s="554" t="s">
        <v>484</v>
      </c>
    </row>
    <row r="10" spans="1:3" s="402" customFormat="1" ht="12" customHeight="1" thickBot="1">
      <c r="A10" s="20" t="s">
        <v>17</v>
      </c>
      <c r="B10" s="21" t="s">
        <v>242</v>
      </c>
      <c r="C10" s="288">
        <f>+C11+C12+C13+C14+C15+C16</f>
        <v>0</v>
      </c>
    </row>
    <row r="11" spans="1:3" s="402" customFormat="1" ht="12" customHeight="1">
      <c r="A11" s="15" t="s">
        <v>96</v>
      </c>
      <c r="B11" s="403" t="s">
        <v>243</v>
      </c>
      <c r="C11" s="291"/>
    </row>
    <row r="12" spans="1:3" s="402" customFormat="1" ht="12" customHeight="1">
      <c r="A12" s="14" t="s">
        <v>97</v>
      </c>
      <c r="B12" s="404" t="s">
        <v>244</v>
      </c>
      <c r="C12" s="290"/>
    </row>
    <row r="13" spans="1:3" s="402" customFormat="1" ht="12" customHeight="1">
      <c r="A13" s="14" t="s">
        <v>98</v>
      </c>
      <c r="B13" s="404" t="s">
        <v>540</v>
      </c>
      <c r="C13" s="290"/>
    </row>
    <row r="14" spans="1:3" s="402" customFormat="1" ht="12" customHeight="1">
      <c r="A14" s="14" t="s">
        <v>99</v>
      </c>
      <c r="B14" s="404" t="s">
        <v>246</v>
      </c>
      <c r="C14" s="290"/>
    </row>
    <row r="15" spans="1:3" s="402" customFormat="1" ht="12" customHeight="1">
      <c r="A15" s="14" t="s">
        <v>139</v>
      </c>
      <c r="B15" s="284" t="s">
        <v>422</v>
      </c>
      <c r="C15" s="290"/>
    </row>
    <row r="16" spans="1:3" s="402" customFormat="1" ht="12" customHeight="1" thickBot="1">
      <c r="A16" s="16" t="s">
        <v>100</v>
      </c>
      <c r="B16" s="285" t="s">
        <v>423</v>
      </c>
      <c r="C16" s="290"/>
    </row>
    <row r="17" spans="1:3" s="402" customFormat="1" ht="12" customHeight="1" thickBot="1">
      <c r="A17" s="20" t="s">
        <v>18</v>
      </c>
      <c r="B17" s="283" t="s">
        <v>247</v>
      </c>
      <c r="C17" s="288">
        <f>+C18+C19+C20+C21+C22</f>
        <v>0</v>
      </c>
    </row>
    <row r="18" spans="1:3" s="402" customFormat="1" ht="12" customHeight="1">
      <c r="A18" s="15" t="s">
        <v>102</v>
      </c>
      <c r="B18" s="403" t="s">
        <v>248</v>
      </c>
      <c r="C18" s="291"/>
    </row>
    <row r="19" spans="1:3" s="402" customFormat="1" ht="12" customHeight="1">
      <c r="A19" s="14" t="s">
        <v>103</v>
      </c>
      <c r="B19" s="404" t="s">
        <v>249</v>
      </c>
      <c r="C19" s="290"/>
    </row>
    <row r="20" spans="1:3" s="402" customFormat="1" ht="12" customHeight="1">
      <c r="A20" s="14" t="s">
        <v>104</v>
      </c>
      <c r="B20" s="404" t="s">
        <v>412</v>
      </c>
      <c r="C20" s="290"/>
    </row>
    <row r="21" spans="1:3" s="402" customFormat="1" ht="12" customHeight="1">
      <c r="A21" s="14" t="s">
        <v>105</v>
      </c>
      <c r="B21" s="404" t="s">
        <v>413</v>
      </c>
      <c r="C21" s="290"/>
    </row>
    <row r="22" spans="1:3" s="402" customFormat="1" ht="12" customHeight="1">
      <c r="A22" s="14" t="s">
        <v>106</v>
      </c>
      <c r="B22" s="404" t="s">
        <v>250</v>
      </c>
      <c r="C22" s="290"/>
    </row>
    <row r="23" spans="1:3" s="402" customFormat="1" ht="12" customHeight="1" thickBot="1">
      <c r="A23" s="16" t="s">
        <v>115</v>
      </c>
      <c r="B23" s="285" t="s">
        <v>251</v>
      </c>
      <c r="C23" s="292"/>
    </row>
    <row r="24" spans="1:3" s="402" customFormat="1" ht="12" customHeight="1" thickBot="1">
      <c r="A24" s="20" t="s">
        <v>19</v>
      </c>
      <c r="B24" s="21" t="s">
        <v>252</v>
      </c>
      <c r="C24" s="288">
        <f>+C25+C26+C27+C28+C29</f>
        <v>0</v>
      </c>
    </row>
    <row r="25" spans="1:3" s="402" customFormat="1" ht="12" customHeight="1">
      <c r="A25" s="15" t="s">
        <v>85</v>
      </c>
      <c r="B25" s="403" t="s">
        <v>253</v>
      </c>
      <c r="C25" s="291"/>
    </row>
    <row r="26" spans="1:3" s="402" customFormat="1" ht="12" customHeight="1">
      <c r="A26" s="14" t="s">
        <v>86</v>
      </c>
      <c r="B26" s="404" t="s">
        <v>254</v>
      </c>
      <c r="C26" s="290"/>
    </row>
    <row r="27" spans="1:3" s="402" customFormat="1" ht="12" customHeight="1">
      <c r="A27" s="14" t="s">
        <v>87</v>
      </c>
      <c r="B27" s="404" t="s">
        <v>414</v>
      </c>
      <c r="C27" s="290"/>
    </row>
    <row r="28" spans="1:3" s="402" customFormat="1" ht="12" customHeight="1">
      <c r="A28" s="14" t="s">
        <v>88</v>
      </c>
      <c r="B28" s="404" t="s">
        <v>415</v>
      </c>
      <c r="C28" s="290"/>
    </row>
    <row r="29" spans="1:3" s="402" customFormat="1" ht="12" customHeight="1">
      <c r="A29" s="14" t="s">
        <v>162</v>
      </c>
      <c r="B29" s="404" t="s">
        <v>255</v>
      </c>
      <c r="C29" s="290"/>
    </row>
    <row r="30" spans="1:3" s="544" customFormat="1" ht="12" customHeight="1" thickBot="1">
      <c r="A30" s="555" t="s">
        <v>163</v>
      </c>
      <c r="B30" s="542" t="s">
        <v>558</v>
      </c>
      <c r="C30" s="543"/>
    </row>
    <row r="31" spans="1:3" s="402" customFormat="1" ht="12" customHeight="1" thickBot="1">
      <c r="A31" s="20" t="s">
        <v>164</v>
      </c>
      <c r="B31" s="21" t="s">
        <v>541</v>
      </c>
      <c r="C31" s="294">
        <f>SUM(C32:C38)</f>
        <v>0</v>
      </c>
    </row>
    <row r="32" spans="1:3" s="402" customFormat="1" ht="12" customHeight="1">
      <c r="A32" s="15" t="s">
        <v>258</v>
      </c>
      <c r="B32" s="403" t="s">
        <v>545</v>
      </c>
      <c r="C32" s="291"/>
    </row>
    <row r="33" spans="1:3" s="402" customFormat="1" ht="12" customHeight="1">
      <c r="A33" s="14" t="s">
        <v>259</v>
      </c>
      <c r="B33" s="404" t="s">
        <v>546</v>
      </c>
      <c r="C33" s="290"/>
    </row>
    <row r="34" spans="1:3" s="402" customFormat="1" ht="12" customHeight="1">
      <c r="A34" s="14" t="s">
        <v>260</v>
      </c>
      <c r="B34" s="404" t="s">
        <v>547</v>
      </c>
      <c r="C34" s="290"/>
    </row>
    <row r="35" spans="1:3" s="402" customFormat="1" ht="12" customHeight="1">
      <c r="A35" s="14" t="s">
        <v>261</v>
      </c>
      <c r="B35" s="404" t="s">
        <v>548</v>
      </c>
      <c r="C35" s="290"/>
    </row>
    <row r="36" spans="1:3" s="402" customFormat="1" ht="12" customHeight="1">
      <c r="A36" s="14" t="s">
        <v>542</v>
      </c>
      <c r="B36" s="404" t="s">
        <v>262</v>
      </c>
      <c r="C36" s="290"/>
    </row>
    <row r="37" spans="1:3" s="402" customFormat="1" ht="12" customHeight="1">
      <c r="A37" s="14" t="s">
        <v>543</v>
      </c>
      <c r="B37" s="404" t="s">
        <v>263</v>
      </c>
      <c r="C37" s="290"/>
    </row>
    <row r="38" spans="1:3" s="402" customFormat="1" ht="12" customHeight="1" thickBot="1">
      <c r="A38" s="16" t="s">
        <v>544</v>
      </c>
      <c r="B38" s="502" t="s">
        <v>264</v>
      </c>
      <c r="C38" s="292"/>
    </row>
    <row r="39" spans="1:3" s="402" customFormat="1" ht="12" customHeight="1" thickBot="1">
      <c r="A39" s="20" t="s">
        <v>21</v>
      </c>
      <c r="B39" s="21" t="s">
        <v>424</v>
      </c>
      <c r="C39" s="288">
        <f>SUM(C40:C50)</f>
        <v>7500000</v>
      </c>
    </row>
    <row r="40" spans="1:3" s="402" customFormat="1" ht="12" customHeight="1">
      <c r="A40" s="15" t="s">
        <v>89</v>
      </c>
      <c r="B40" s="403" t="s">
        <v>267</v>
      </c>
      <c r="C40" s="291"/>
    </row>
    <row r="41" spans="1:3" s="402" customFormat="1" ht="12" customHeight="1">
      <c r="A41" s="14" t="s">
        <v>90</v>
      </c>
      <c r="B41" s="404" t="s">
        <v>268</v>
      </c>
      <c r="C41" s="290">
        <v>2000000</v>
      </c>
    </row>
    <row r="42" spans="1:3" s="402" customFormat="1" ht="12" customHeight="1">
      <c r="A42" s="14" t="s">
        <v>91</v>
      </c>
      <c r="B42" s="404" t="s">
        <v>269</v>
      </c>
      <c r="C42" s="290"/>
    </row>
    <row r="43" spans="1:3" s="402" customFormat="1" ht="12" customHeight="1">
      <c r="A43" s="14" t="s">
        <v>166</v>
      </c>
      <c r="B43" s="404" t="s">
        <v>270</v>
      </c>
      <c r="C43" s="290">
        <v>5000000</v>
      </c>
    </row>
    <row r="44" spans="1:3" s="402" customFormat="1" ht="12" customHeight="1">
      <c r="A44" s="14" t="s">
        <v>167</v>
      </c>
      <c r="B44" s="404" t="s">
        <v>271</v>
      </c>
      <c r="C44" s="290"/>
    </row>
    <row r="45" spans="1:3" s="402" customFormat="1" ht="12" customHeight="1">
      <c r="A45" s="14" t="s">
        <v>168</v>
      </c>
      <c r="B45" s="404" t="s">
        <v>272</v>
      </c>
      <c r="C45" s="290">
        <v>500000</v>
      </c>
    </row>
    <row r="46" spans="1:3" s="402" customFormat="1" ht="12" customHeight="1">
      <c r="A46" s="14" t="s">
        <v>169</v>
      </c>
      <c r="B46" s="404" t="s">
        <v>273</v>
      </c>
      <c r="C46" s="290"/>
    </row>
    <row r="47" spans="1:3" s="402" customFormat="1" ht="12" customHeight="1">
      <c r="A47" s="14" t="s">
        <v>170</v>
      </c>
      <c r="B47" s="404" t="s">
        <v>549</v>
      </c>
      <c r="C47" s="290"/>
    </row>
    <row r="48" spans="1:3" s="402" customFormat="1" ht="12" customHeight="1">
      <c r="A48" s="14" t="s">
        <v>265</v>
      </c>
      <c r="B48" s="404" t="s">
        <v>275</v>
      </c>
      <c r="C48" s="293"/>
    </row>
    <row r="49" spans="1:3" s="402" customFormat="1" ht="12" customHeight="1">
      <c r="A49" s="16" t="s">
        <v>266</v>
      </c>
      <c r="B49" s="405" t="s">
        <v>426</v>
      </c>
      <c r="C49" s="390"/>
    </row>
    <row r="50" spans="1:3" s="402" customFormat="1" ht="12" customHeight="1" thickBot="1">
      <c r="A50" s="16" t="s">
        <v>425</v>
      </c>
      <c r="B50" s="285" t="s">
        <v>276</v>
      </c>
      <c r="C50" s="390"/>
    </row>
    <row r="51" spans="1:3" s="402" customFormat="1" ht="12" customHeight="1" thickBot="1">
      <c r="A51" s="20" t="s">
        <v>22</v>
      </c>
      <c r="B51" s="21" t="s">
        <v>277</v>
      </c>
      <c r="C51" s="288">
        <f>SUM(C52:C56)</f>
        <v>0</v>
      </c>
    </row>
    <row r="52" spans="1:3" s="402" customFormat="1" ht="12" customHeight="1">
      <c r="A52" s="15" t="s">
        <v>92</v>
      </c>
      <c r="B52" s="403" t="s">
        <v>281</v>
      </c>
      <c r="C52" s="447"/>
    </row>
    <row r="53" spans="1:3" s="402" customFormat="1" ht="12" customHeight="1">
      <c r="A53" s="14" t="s">
        <v>93</v>
      </c>
      <c r="B53" s="404" t="s">
        <v>282</v>
      </c>
      <c r="C53" s="293"/>
    </row>
    <row r="54" spans="1:3" s="402" customFormat="1" ht="12" customHeight="1">
      <c r="A54" s="14" t="s">
        <v>278</v>
      </c>
      <c r="B54" s="404" t="s">
        <v>283</v>
      </c>
      <c r="C54" s="293"/>
    </row>
    <row r="55" spans="1:3" s="402" customFormat="1" ht="12" customHeight="1">
      <c r="A55" s="14" t="s">
        <v>279</v>
      </c>
      <c r="B55" s="404" t="s">
        <v>284</v>
      </c>
      <c r="C55" s="293"/>
    </row>
    <row r="56" spans="1:3" s="402" customFormat="1" ht="12" customHeight="1" thickBot="1">
      <c r="A56" s="16" t="s">
        <v>280</v>
      </c>
      <c r="B56" s="285" t="s">
        <v>285</v>
      </c>
      <c r="C56" s="390"/>
    </row>
    <row r="57" spans="1:3" s="402" customFormat="1" ht="12" customHeight="1" thickBot="1">
      <c r="A57" s="20" t="s">
        <v>171</v>
      </c>
      <c r="B57" s="21" t="s">
        <v>286</v>
      </c>
      <c r="C57" s="288">
        <f>SUM(C58:C60)</f>
        <v>9332987</v>
      </c>
    </row>
    <row r="58" spans="1:3" s="402" customFormat="1" ht="12" customHeight="1">
      <c r="A58" s="15" t="s">
        <v>94</v>
      </c>
      <c r="B58" s="403" t="s">
        <v>287</v>
      </c>
      <c r="C58" s="291"/>
    </row>
    <row r="59" spans="1:3" s="402" customFormat="1" ht="12" customHeight="1">
      <c r="A59" s="14" t="s">
        <v>95</v>
      </c>
      <c r="B59" s="404" t="s">
        <v>416</v>
      </c>
      <c r="C59" s="290"/>
    </row>
    <row r="60" spans="1:3" s="402" customFormat="1" ht="12" customHeight="1">
      <c r="A60" s="14" t="s">
        <v>290</v>
      </c>
      <c r="B60" s="404" t="s">
        <v>288</v>
      </c>
      <c r="C60" s="290">
        <v>9332987</v>
      </c>
    </row>
    <row r="61" spans="1:3" s="402" customFormat="1" ht="12" customHeight="1" thickBot="1">
      <c r="A61" s="16" t="s">
        <v>291</v>
      </c>
      <c r="B61" s="285" t="s">
        <v>289</v>
      </c>
      <c r="C61" s="292"/>
    </row>
    <row r="62" spans="1:3" s="402" customFormat="1" ht="12" customHeight="1" thickBot="1">
      <c r="A62" s="20" t="s">
        <v>24</v>
      </c>
      <c r="B62" s="283" t="s">
        <v>292</v>
      </c>
      <c r="C62" s="288">
        <f>SUM(C63:C65)</f>
        <v>200000</v>
      </c>
    </row>
    <row r="63" spans="1:3" s="402" customFormat="1" ht="12" customHeight="1">
      <c r="A63" s="15" t="s">
        <v>172</v>
      </c>
      <c r="B63" s="403" t="s">
        <v>294</v>
      </c>
      <c r="C63" s="293"/>
    </row>
    <row r="64" spans="1:3" s="402" customFormat="1" ht="12" customHeight="1">
      <c r="A64" s="14" t="s">
        <v>173</v>
      </c>
      <c r="B64" s="404" t="s">
        <v>417</v>
      </c>
      <c r="C64" s="293">
        <v>200000</v>
      </c>
    </row>
    <row r="65" spans="1:3" s="402" customFormat="1" ht="12" customHeight="1">
      <c r="A65" s="14" t="s">
        <v>221</v>
      </c>
      <c r="B65" s="404" t="s">
        <v>295</v>
      </c>
      <c r="C65" s="293"/>
    </row>
    <row r="66" spans="1:3" s="402" customFormat="1" ht="12" customHeight="1" thickBot="1">
      <c r="A66" s="16" t="s">
        <v>293</v>
      </c>
      <c r="B66" s="285" t="s">
        <v>296</v>
      </c>
      <c r="C66" s="293"/>
    </row>
    <row r="67" spans="1:3" s="402" customFormat="1" ht="12" customHeight="1" thickBot="1">
      <c r="A67" s="475" t="s">
        <v>466</v>
      </c>
      <c r="B67" s="21" t="s">
        <v>297</v>
      </c>
      <c r="C67" s="294">
        <f>+C10+C17+C24+C31+C39+C51+C57+C62</f>
        <v>17032987</v>
      </c>
    </row>
    <row r="68" spans="1:3" s="402" customFormat="1" ht="12" customHeight="1" thickBot="1">
      <c r="A68" s="450" t="s">
        <v>298</v>
      </c>
      <c r="B68" s="283" t="s">
        <v>299</v>
      </c>
      <c r="C68" s="288">
        <f>SUM(C69:C71)</f>
        <v>0</v>
      </c>
    </row>
    <row r="69" spans="1:3" s="402" customFormat="1" ht="12" customHeight="1">
      <c r="A69" s="15" t="s">
        <v>327</v>
      </c>
      <c r="B69" s="403" t="s">
        <v>300</v>
      </c>
      <c r="C69" s="293"/>
    </row>
    <row r="70" spans="1:3" s="402" customFormat="1" ht="12" customHeight="1">
      <c r="A70" s="14" t="s">
        <v>336</v>
      </c>
      <c r="B70" s="404" t="s">
        <v>301</v>
      </c>
      <c r="C70" s="293"/>
    </row>
    <row r="71" spans="1:3" s="402" customFormat="1" ht="12" customHeight="1" thickBot="1">
      <c r="A71" s="16" t="s">
        <v>337</v>
      </c>
      <c r="B71" s="469" t="s">
        <v>559</v>
      </c>
      <c r="C71" s="293"/>
    </row>
    <row r="72" spans="1:3" s="402" customFormat="1" ht="12" customHeight="1" thickBot="1">
      <c r="A72" s="450" t="s">
        <v>303</v>
      </c>
      <c r="B72" s="283" t="s">
        <v>304</v>
      </c>
      <c r="C72" s="288">
        <f>SUM(C73:C76)</f>
        <v>0</v>
      </c>
    </row>
    <row r="73" spans="1:3" s="402" customFormat="1" ht="12" customHeight="1">
      <c r="A73" s="15" t="s">
        <v>140</v>
      </c>
      <c r="B73" s="403" t="s">
        <v>305</v>
      </c>
      <c r="C73" s="293"/>
    </row>
    <row r="74" spans="1:3" s="402" customFormat="1" ht="12" customHeight="1">
      <c r="A74" s="14" t="s">
        <v>141</v>
      </c>
      <c r="B74" s="404" t="s">
        <v>560</v>
      </c>
      <c r="C74" s="293"/>
    </row>
    <row r="75" spans="1:3" s="402" customFormat="1" ht="12" customHeight="1" thickBot="1">
      <c r="A75" s="16" t="s">
        <v>328</v>
      </c>
      <c r="B75" s="405" t="s">
        <v>306</v>
      </c>
      <c r="C75" s="390"/>
    </row>
    <row r="76" spans="1:3" s="402" customFormat="1" ht="12" customHeight="1" thickBot="1">
      <c r="A76" s="557" t="s">
        <v>329</v>
      </c>
      <c r="B76" s="558" t="s">
        <v>561</v>
      </c>
      <c r="C76" s="559"/>
    </row>
    <row r="77" spans="1:3" s="402" customFormat="1" ht="12" customHeight="1" thickBot="1">
      <c r="A77" s="450" t="s">
        <v>307</v>
      </c>
      <c r="B77" s="283" t="s">
        <v>308</v>
      </c>
      <c r="C77" s="288">
        <f>SUM(C78:C79)</f>
        <v>0</v>
      </c>
    </row>
    <row r="78" spans="1:3" s="402" customFormat="1" ht="12" customHeight="1" thickBot="1">
      <c r="A78" s="13" t="s">
        <v>330</v>
      </c>
      <c r="B78" s="556" t="s">
        <v>309</v>
      </c>
      <c r="C78" s="390"/>
    </row>
    <row r="79" spans="1:3" s="402" customFormat="1" ht="12" customHeight="1" thickBot="1">
      <c r="A79" s="557" t="s">
        <v>331</v>
      </c>
      <c r="B79" s="558" t="s">
        <v>310</v>
      </c>
      <c r="C79" s="559"/>
    </row>
    <row r="80" spans="1:3" s="402" customFormat="1" ht="12" customHeight="1" thickBot="1">
      <c r="A80" s="450" t="s">
        <v>311</v>
      </c>
      <c r="B80" s="283" t="s">
        <v>312</v>
      </c>
      <c r="C80" s="288">
        <f>SUM(C81:C83)</f>
        <v>0</v>
      </c>
    </row>
    <row r="81" spans="1:3" s="402" customFormat="1" ht="12" customHeight="1">
      <c r="A81" s="15" t="s">
        <v>332</v>
      </c>
      <c r="B81" s="403" t="s">
        <v>313</v>
      </c>
      <c r="C81" s="293"/>
    </row>
    <row r="82" spans="1:3" s="402" customFormat="1" ht="12" customHeight="1">
      <c r="A82" s="14" t="s">
        <v>333</v>
      </c>
      <c r="B82" s="404" t="s">
        <v>314</v>
      </c>
      <c r="C82" s="293"/>
    </row>
    <row r="83" spans="1:3" s="402" customFormat="1" ht="12" customHeight="1" thickBot="1">
      <c r="A83" s="18" t="s">
        <v>334</v>
      </c>
      <c r="B83" s="560" t="s">
        <v>562</v>
      </c>
      <c r="C83" s="561"/>
    </row>
    <row r="84" spans="1:3" s="402" customFormat="1" ht="12" customHeight="1" thickBot="1">
      <c r="A84" s="450" t="s">
        <v>315</v>
      </c>
      <c r="B84" s="283" t="s">
        <v>335</v>
      </c>
      <c r="C84" s="288">
        <f>SUM(C85:C88)</f>
        <v>0</v>
      </c>
    </row>
    <row r="85" spans="1:3" s="402" customFormat="1" ht="12" customHeight="1">
      <c r="A85" s="407" t="s">
        <v>316</v>
      </c>
      <c r="B85" s="403" t="s">
        <v>317</v>
      </c>
      <c r="C85" s="293"/>
    </row>
    <row r="86" spans="1:3" s="402" customFormat="1" ht="12" customHeight="1">
      <c r="A86" s="408" t="s">
        <v>318</v>
      </c>
      <c r="B86" s="404" t="s">
        <v>319</v>
      </c>
      <c r="C86" s="293"/>
    </row>
    <row r="87" spans="1:3" s="402" customFormat="1" ht="12" customHeight="1">
      <c r="A87" s="408" t="s">
        <v>320</v>
      </c>
      <c r="B87" s="404" t="s">
        <v>321</v>
      </c>
      <c r="C87" s="293"/>
    </row>
    <row r="88" spans="1:3" s="402" customFormat="1" ht="12" customHeight="1" thickBot="1">
      <c r="A88" s="409" t="s">
        <v>322</v>
      </c>
      <c r="B88" s="285" t="s">
        <v>323</v>
      </c>
      <c r="C88" s="293"/>
    </row>
    <row r="89" spans="1:3" s="402" customFormat="1" ht="12" customHeight="1" thickBot="1">
      <c r="A89" s="450" t="s">
        <v>324</v>
      </c>
      <c r="B89" s="283" t="s">
        <v>465</v>
      </c>
      <c r="C89" s="448"/>
    </row>
    <row r="90" spans="1:3" s="402" customFormat="1" ht="13.5" customHeight="1" thickBot="1">
      <c r="A90" s="450" t="s">
        <v>326</v>
      </c>
      <c r="B90" s="283" t="s">
        <v>325</v>
      </c>
      <c r="C90" s="448"/>
    </row>
    <row r="91" spans="1:3" s="402" customFormat="1" ht="15.75" customHeight="1" thickBot="1">
      <c r="A91" s="450" t="s">
        <v>338</v>
      </c>
      <c r="B91" s="410" t="s">
        <v>468</v>
      </c>
      <c r="C91" s="294">
        <f>+C68+C72+C77+C80+C84+C90+C89</f>
        <v>0</v>
      </c>
    </row>
    <row r="92" spans="1:3" s="402" customFormat="1" ht="16.5" customHeight="1" thickBot="1">
      <c r="A92" s="451" t="s">
        <v>467</v>
      </c>
      <c r="B92" s="411" t="s">
        <v>469</v>
      </c>
      <c r="C92" s="294">
        <f>+C67+C91</f>
        <v>17032987</v>
      </c>
    </row>
    <row r="93" spans="1:3" s="402" customFormat="1" ht="10.5" customHeight="1">
      <c r="A93" s="5"/>
      <c r="B93" s="6"/>
      <c r="C93" s="295"/>
    </row>
    <row r="94" spans="1:3" ht="16.5" customHeight="1">
      <c r="A94" s="702" t="s">
        <v>45</v>
      </c>
      <c r="B94" s="702"/>
      <c r="C94" s="702"/>
    </row>
    <row r="95" spans="1:3" s="412" customFormat="1" ht="16.5" customHeight="1" thickBot="1">
      <c r="A95" s="699" t="s">
        <v>144</v>
      </c>
      <c r="B95" s="699"/>
      <c r="C95" s="569" t="str">
        <f>C7</f>
        <v>Forintban!</v>
      </c>
    </row>
    <row r="96" spans="1:3" ht="37.5" customHeight="1" thickBot="1">
      <c r="A96" s="549" t="s">
        <v>67</v>
      </c>
      <c r="B96" s="550" t="s">
        <v>46</v>
      </c>
      <c r="C96" s="551" t="str">
        <f>+C8</f>
        <v>2020. évi előirányzat</v>
      </c>
    </row>
    <row r="97" spans="1:3" s="401" customFormat="1" ht="12" customHeight="1" thickBot="1">
      <c r="A97" s="549"/>
      <c r="B97" s="550" t="s">
        <v>483</v>
      </c>
      <c r="C97" s="551" t="s">
        <v>484</v>
      </c>
    </row>
    <row r="98" spans="1:3" ht="12" customHeight="1" thickBot="1">
      <c r="A98" s="22" t="s">
        <v>17</v>
      </c>
      <c r="B98" s="28" t="s">
        <v>427</v>
      </c>
      <c r="C98" s="287">
        <f>C99+C100+C101+C102+C103+C116</f>
        <v>16732987</v>
      </c>
    </row>
    <row r="99" spans="1:3" ht="12" customHeight="1">
      <c r="A99" s="17" t="s">
        <v>96</v>
      </c>
      <c r="B99" s="10" t="s">
        <v>47</v>
      </c>
      <c r="C99" s="289"/>
    </row>
    <row r="100" spans="1:3" ht="12" customHeight="1">
      <c r="A100" s="14" t="s">
        <v>97</v>
      </c>
      <c r="B100" s="8" t="s">
        <v>174</v>
      </c>
      <c r="C100" s="290"/>
    </row>
    <row r="101" spans="1:3" ht="12" customHeight="1">
      <c r="A101" s="14" t="s">
        <v>98</v>
      </c>
      <c r="B101" s="8" t="s">
        <v>131</v>
      </c>
      <c r="C101" s="292">
        <v>16732987</v>
      </c>
    </row>
    <row r="102" spans="1:3" ht="12" customHeight="1">
      <c r="A102" s="14" t="s">
        <v>99</v>
      </c>
      <c r="B102" s="11" t="s">
        <v>175</v>
      </c>
      <c r="C102" s="292"/>
    </row>
    <row r="103" spans="1:3" ht="12" customHeight="1">
      <c r="A103" s="14" t="s">
        <v>110</v>
      </c>
      <c r="B103" s="19" t="s">
        <v>176</v>
      </c>
      <c r="C103" s="292"/>
    </row>
    <row r="104" spans="1:3" ht="12" customHeight="1">
      <c r="A104" s="14" t="s">
        <v>100</v>
      </c>
      <c r="B104" s="8" t="s">
        <v>432</v>
      </c>
      <c r="C104" s="292"/>
    </row>
    <row r="105" spans="1:3" ht="12" customHeight="1">
      <c r="A105" s="14" t="s">
        <v>101</v>
      </c>
      <c r="B105" s="140" t="s">
        <v>431</v>
      </c>
      <c r="C105" s="292"/>
    </row>
    <row r="106" spans="1:3" ht="12" customHeight="1">
      <c r="A106" s="14" t="s">
        <v>111</v>
      </c>
      <c r="B106" s="140" t="s">
        <v>430</v>
      </c>
      <c r="C106" s="292"/>
    </row>
    <row r="107" spans="1:3" ht="12" customHeight="1">
      <c r="A107" s="14" t="s">
        <v>112</v>
      </c>
      <c r="B107" s="138" t="s">
        <v>341</v>
      </c>
      <c r="C107" s="292"/>
    </row>
    <row r="108" spans="1:3" ht="12" customHeight="1">
      <c r="A108" s="14" t="s">
        <v>113</v>
      </c>
      <c r="B108" s="139" t="s">
        <v>342</v>
      </c>
      <c r="C108" s="292"/>
    </row>
    <row r="109" spans="1:3" ht="12" customHeight="1">
      <c r="A109" s="14" t="s">
        <v>114</v>
      </c>
      <c r="B109" s="139" t="s">
        <v>343</v>
      </c>
      <c r="C109" s="292"/>
    </row>
    <row r="110" spans="1:3" ht="12" customHeight="1">
      <c r="A110" s="14" t="s">
        <v>116</v>
      </c>
      <c r="B110" s="138" t="s">
        <v>344</v>
      </c>
      <c r="C110" s="292"/>
    </row>
    <row r="111" spans="1:3" ht="12" customHeight="1">
      <c r="A111" s="14" t="s">
        <v>177</v>
      </c>
      <c r="B111" s="138" t="s">
        <v>345</v>
      </c>
      <c r="C111" s="292"/>
    </row>
    <row r="112" spans="1:3" ht="12" customHeight="1">
      <c r="A112" s="14" t="s">
        <v>339</v>
      </c>
      <c r="B112" s="139" t="s">
        <v>346</v>
      </c>
      <c r="C112" s="292"/>
    </row>
    <row r="113" spans="1:3" ht="12" customHeight="1">
      <c r="A113" s="13" t="s">
        <v>340</v>
      </c>
      <c r="B113" s="140" t="s">
        <v>347</v>
      </c>
      <c r="C113" s="292"/>
    </row>
    <row r="114" spans="1:3" ht="12" customHeight="1">
      <c r="A114" s="14" t="s">
        <v>428</v>
      </c>
      <c r="B114" s="140" t="s">
        <v>348</v>
      </c>
      <c r="C114" s="292"/>
    </row>
    <row r="115" spans="1:3" ht="12" customHeight="1">
      <c r="A115" s="16" t="s">
        <v>429</v>
      </c>
      <c r="B115" s="140" t="s">
        <v>349</v>
      </c>
      <c r="C115" s="292"/>
    </row>
    <row r="116" spans="1:3" ht="12" customHeight="1">
      <c r="A116" s="14" t="s">
        <v>433</v>
      </c>
      <c r="B116" s="11" t="s">
        <v>48</v>
      </c>
      <c r="C116" s="290"/>
    </row>
    <row r="117" spans="1:3" ht="12" customHeight="1">
      <c r="A117" s="14" t="s">
        <v>434</v>
      </c>
      <c r="B117" s="8" t="s">
        <v>436</v>
      </c>
      <c r="C117" s="290"/>
    </row>
    <row r="118" spans="1:3" ht="12" customHeight="1" thickBot="1">
      <c r="A118" s="18" t="s">
        <v>435</v>
      </c>
      <c r="B118" s="473" t="s">
        <v>437</v>
      </c>
      <c r="C118" s="296"/>
    </row>
    <row r="119" spans="1:3" ht="12" customHeight="1" thickBot="1">
      <c r="A119" s="470" t="s">
        <v>18</v>
      </c>
      <c r="B119" s="471" t="s">
        <v>350</v>
      </c>
      <c r="C119" s="472">
        <f>+C120+C122+C124</f>
        <v>300000</v>
      </c>
    </row>
    <row r="120" spans="1:3" ht="12" customHeight="1">
      <c r="A120" s="15" t="s">
        <v>102</v>
      </c>
      <c r="B120" s="8" t="s">
        <v>220</v>
      </c>
      <c r="C120" s="291"/>
    </row>
    <row r="121" spans="1:3" ht="12" customHeight="1">
      <c r="A121" s="15" t="s">
        <v>103</v>
      </c>
      <c r="B121" s="12" t="s">
        <v>354</v>
      </c>
      <c r="C121" s="291"/>
    </row>
    <row r="122" spans="1:3" ht="12" customHeight="1">
      <c r="A122" s="15" t="s">
        <v>104</v>
      </c>
      <c r="B122" s="12" t="s">
        <v>178</v>
      </c>
      <c r="C122" s="290"/>
    </row>
    <row r="123" spans="1:3" ht="12" customHeight="1">
      <c r="A123" s="15" t="s">
        <v>105</v>
      </c>
      <c r="B123" s="12" t="s">
        <v>355</v>
      </c>
      <c r="C123" s="255"/>
    </row>
    <row r="124" spans="1:3" ht="12" customHeight="1">
      <c r="A124" s="15" t="s">
        <v>106</v>
      </c>
      <c r="B124" s="285" t="s">
        <v>564</v>
      </c>
      <c r="C124" s="255">
        <v>300000</v>
      </c>
    </row>
    <row r="125" spans="1:3" ht="12" customHeight="1">
      <c r="A125" s="15" t="s">
        <v>115</v>
      </c>
      <c r="B125" s="284" t="s">
        <v>418</v>
      </c>
      <c r="C125" s="255"/>
    </row>
    <row r="126" spans="1:3" ht="12" customHeight="1">
      <c r="A126" s="15" t="s">
        <v>117</v>
      </c>
      <c r="B126" s="399" t="s">
        <v>360</v>
      </c>
      <c r="C126" s="255"/>
    </row>
    <row r="127" spans="1:3" ht="15.75">
      <c r="A127" s="15" t="s">
        <v>179</v>
      </c>
      <c r="B127" s="139" t="s">
        <v>343</v>
      </c>
      <c r="C127" s="255"/>
    </row>
    <row r="128" spans="1:3" ht="12" customHeight="1">
      <c r="A128" s="15" t="s">
        <v>180</v>
      </c>
      <c r="B128" s="139" t="s">
        <v>359</v>
      </c>
      <c r="C128" s="255"/>
    </row>
    <row r="129" spans="1:3" ht="12" customHeight="1">
      <c r="A129" s="15" t="s">
        <v>181</v>
      </c>
      <c r="B129" s="139" t="s">
        <v>358</v>
      </c>
      <c r="C129" s="255"/>
    </row>
    <row r="130" spans="1:3" ht="12" customHeight="1">
      <c r="A130" s="15" t="s">
        <v>351</v>
      </c>
      <c r="B130" s="139" t="s">
        <v>346</v>
      </c>
      <c r="C130" s="255"/>
    </row>
    <row r="131" spans="1:3" ht="12" customHeight="1">
      <c r="A131" s="15" t="s">
        <v>352</v>
      </c>
      <c r="B131" s="139" t="s">
        <v>357</v>
      </c>
      <c r="C131" s="255"/>
    </row>
    <row r="132" spans="1:3" ht="16.5" thickBot="1">
      <c r="A132" s="13" t="s">
        <v>353</v>
      </c>
      <c r="B132" s="139" t="s">
        <v>356</v>
      </c>
      <c r="C132" s="257">
        <v>300000</v>
      </c>
    </row>
    <row r="133" spans="1:3" ht="12" customHeight="1" thickBot="1">
      <c r="A133" s="20" t="s">
        <v>19</v>
      </c>
      <c r="B133" s="120" t="s">
        <v>438</v>
      </c>
      <c r="C133" s="288">
        <f>+C98+C119</f>
        <v>17032987</v>
      </c>
    </row>
    <row r="134" spans="1:3" ht="12" customHeight="1" thickBot="1">
      <c r="A134" s="20" t="s">
        <v>20</v>
      </c>
      <c r="B134" s="120" t="s">
        <v>439</v>
      </c>
      <c r="C134" s="288">
        <f>+C135+C136+C137</f>
        <v>0</v>
      </c>
    </row>
    <row r="135" spans="1:3" ht="12" customHeight="1">
      <c r="A135" s="15" t="s">
        <v>258</v>
      </c>
      <c r="B135" s="12" t="s">
        <v>446</v>
      </c>
      <c r="C135" s="255"/>
    </row>
    <row r="136" spans="1:3" ht="12" customHeight="1">
      <c r="A136" s="15" t="s">
        <v>259</v>
      </c>
      <c r="B136" s="12" t="s">
        <v>447</v>
      </c>
      <c r="C136" s="255"/>
    </row>
    <row r="137" spans="1:3" ht="12" customHeight="1" thickBot="1">
      <c r="A137" s="13" t="s">
        <v>260</v>
      </c>
      <c r="B137" s="12" t="s">
        <v>448</v>
      </c>
      <c r="C137" s="255"/>
    </row>
    <row r="138" spans="1:3" ht="12" customHeight="1" thickBot="1">
      <c r="A138" s="20" t="s">
        <v>21</v>
      </c>
      <c r="B138" s="120" t="s">
        <v>440</v>
      </c>
      <c r="C138" s="288">
        <f>SUM(C139:C144)</f>
        <v>0</v>
      </c>
    </row>
    <row r="139" spans="1:3" ht="12" customHeight="1">
      <c r="A139" s="15" t="s">
        <v>89</v>
      </c>
      <c r="B139" s="9" t="s">
        <v>449</v>
      </c>
      <c r="C139" s="255"/>
    </row>
    <row r="140" spans="1:3" ht="12" customHeight="1">
      <c r="A140" s="15" t="s">
        <v>90</v>
      </c>
      <c r="B140" s="9" t="s">
        <v>441</v>
      </c>
      <c r="C140" s="255"/>
    </row>
    <row r="141" spans="1:3" ht="12" customHeight="1">
      <c r="A141" s="15" t="s">
        <v>91</v>
      </c>
      <c r="B141" s="9" t="s">
        <v>442</v>
      </c>
      <c r="C141" s="255"/>
    </row>
    <row r="142" spans="1:3" ht="12" customHeight="1">
      <c r="A142" s="15" t="s">
        <v>166</v>
      </c>
      <c r="B142" s="9" t="s">
        <v>443</v>
      </c>
      <c r="C142" s="255"/>
    </row>
    <row r="143" spans="1:3" ht="12" customHeight="1" thickBot="1">
      <c r="A143" s="13" t="s">
        <v>167</v>
      </c>
      <c r="B143" s="7" t="s">
        <v>444</v>
      </c>
      <c r="C143" s="257"/>
    </row>
    <row r="144" spans="1:3" ht="12" customHeight="1" thickBot="1">
      <c r="A144" s="557" t="s">
        <v>168</v>
      </c>
      <c r="B144" s="562" t="s">
        <v>445</v>
      </c>
      <c r="C144" s="563"/>
    </row>
    <row r="145" spans="1:3" ht="12" customHeight="1" thickBot="1">
      <c r="A145" s="20" t="s">
        <v>22</v>
      </c>
      <c r="B145" s="120" t="s">
        <v>453</v>
      </c>
      <c r="C145" s="294">
        <f>+C146+C147+C148+C149</f>
        <v>0</v>
      </c>
    </row>
    <row r="146" spans="1:3" ht="12" customHeight="1">
      <c r="A146" s="15" t="s">
        <v>92</v>
      </c>
      <c r="B146" s="9" t="s">
        <v>361</v>
      </c>
      <c r="C146" s="255"/>
    </row>
    <row r="147" spans="1:3" ht="12" customHeight="1">
      <c r="A147" s="15" t="s">
        <v>93</v>
      </c>
      <c r="B147" s="9" t="s">
        <v>362</v>
      </c>
      <c r="C147" s="255"/>
    </row>
    <row r="148" spans="1:3" ht="12" customHeight="1" thickBot="1">
      <c r="A148" s="13" t="s">
        <v>278</v>
      </c>
      <c r="B148" s="7" t="s">
        <v>454</v>
      </c>
      <c r="C148" s="257"/>
    </row>
    <row r="149" spans="1:3" ht="12" customHeight="1" thickBot="1">
      <c r="A149" s="557" t="s">
        <v>279</v>
      </c>
      <c r="B149" s="562" t="s">
        <v>380</v>
      </c>
      <c r="C149" s="563"/>
    </row>
    <row r="150" spans="1:3" ht="12" customHeight="1" thickBot="1">
      <c r="A150" s="20" t="s">
        <v>23</v>
      </c>
      <c r="B150" s="120" t="s">
        <v>455</v>
      </c>
      <c r="C150" s="297">
        <f>SUM(C151:C155)</f>
        <v>0</v>
      </c>
    </row>
    <row r="151" spans="1:3" ht="12" customHeight="1">
      <c r="A151" s="15" t="s">
        <v>94</v>
      </c>
      <c r="B151" s="9" t="s">
        <v>450</v>
      </c>
      <c r="C151" s="255"/>
    </row>
    <row r="152" spans="1:3" ht="12" customHeight="1">
      <c r="A152" s="15" t="s">
        <v>95</v>
      </c>
      <c r="B152" s="9" t="s">
        <v>457</v>
      </c>
      <c r="C152" s="255"/>
    </row>
    <row r="153" spans="1:3" ht="12" customHeight="1">
      <c r="A153" s="15" t="s">
        <v>290</v>
      </c>
      <c r="B153" s="9" t="s">
        <v>452</v>
      </c>
      <c r="C153" s="255"/>
    </row>
    <row r="154" spans="1:3" ht="12" customHeight="1">
      <c r="A154" s="15" t="s">
        <v>291</v>
      </c>
      <c r="B154" s="9" t="s">
        <v>508</v>
      </c>
      <c r="C154" s="255"/>
    </row>
    <row r="155" spans="1:3" ht="12" customHeight="1" thickBot="1">
      <c r="A155" s="15" t="s">
        <v>456</v>
      </c>
      <c r="B155" s="9" t="s">
        <v>459</v>
      </c>
      <c r="C155" s="255"/>
    </row>
    <row r="156" spans="1:3" ht="12" customHeight="1" thickBot="1">
      <c r="A156" s="20" t="s">
        <v>24</v>
      </c>
      <c r="B156" s="120" t="s">
        <v>460</v>
      </c>
      <c r="C156" s="474"/>
    </row>
    <row r="157" spans="1:3" ht="12" customHeight="1" thickBot="1">
      <c r="A157" s="20" t="s">
        <v>25</v>
      </c>
      <c r="B157" s="120" t="s">
        <v>461</v>
      </c>
      <c r="C157" s="474"/>
    </row>
    <row r="158" spans="1:9" ht="15" customHeight="1" thickBot="1">
      <c r="A158" s="20" t="s">
        <v>26</v>
      </c>
      <c r="B158" s="120" t="s">
        <v>463</v>
      </c>
      <c r="C158" s="564">
        <f>+C134+C138+C145+C150+C156+C157</f>
        <v>0</v>
      </c>
      <c r="F158" s="414"/>
      <c r="G158" s="415"/>
      <c r="H158" s="415"/>
      <c r="I158" s="415"/>
    </row>
    <row r="159" spans="1:3" s="402" customFormat="1" ht="17.25" customHeight="1" thickBot="1">
      <c r="A159" s="286" t="s">
        <v>27</v>
      </c>
      <c r="B159" s="565" t="s">
        <v>462</v>
      </c>
      <c r="C159" s="564">
        <f>+C133+C158</f>
        <v>17032987</v>
      </c>
    </row>
    <row r="160" spans="1:3" ht="15.75" customHeight="1">
      <c r="A160" s="566"/>
      <c r="B160" s="566"/>
      <c r="C160" s="628">
        <f>C92-C159</f>
        <v>0</v>
      </c>
    </row>
    <row r="161" spans="1:3" ht="15.75">
      <c r="A161" s="700" t="s">
        <v>363</v>
      </c>
      <c r="B161" s="700"/>
      <c r="C161" s="700"/>
    </row>
    <row r="162" spans="1:3" ht="15" customHeight="1" thickBot="1">
      <c r="A162" s="701" t="s">
        <v>145</v>
      </c>
      <c r="B162" s="701"/>
      <c r="C162" s="570" t="str">
        <f>C95</f>
        <v>Forintban!</v>
      </c>
    </row>
    <row r="163" spans="1:4" ht="13.5" customHeight="1" thickBot="1">
      <c r="A163" s="20">
        <v>1</v>
      </c>
      <c r="B163" s="27" t="s">
        <v>464</v>
      </c>
      <c r="C163" s="288">
        <f>+C67-C133</f>
        <v>0</v>
      </c>
      <c r="D163" s="416"/>
    </row>
    <row r="164" spans="1:3" ht="27.75" customHeight="1" thickBot="1">
      <c r="A164" s="20" t="s">
        <v>18</v>
      </c>
      <c r="B164" s="27" t="s">
        <v>470</v>
      </c>
      <c r="C164" s="288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3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view="pageBreakPreview" zoomScaleNormal="120" zoomScaleSheetLayoutView="100" workbookViewId="0" topLeftCell="A130">
      <selection activeCell="C99" sqref="C99:C100"/>
    </sheetView>
  </sheetViews>
  <sheetFormatPr defaultColWidth="9.00390625" defaultRowHeight="12.75"/>
  <cols>
    <col min="1" max="1" width="9.50390625" style="368" customWidth="1"/>
    <col min="2" max="2" width="99.375" style="368" customWidth="1"/>
    <col min="3" max="3" width="21.625" style="369" customWidth="1"/>
    <col min="4" max="4" width="9.00390625" style="400" customWidth="1"/>
    <col min="5" max="16384" width="9.375" style="400" customWidth="1"/>
  </cols>
  <sheetData>
    <row r="1" spans="1:3" ht="18.75" customHeight="1">
      <c r="A1" s="619"/>
      <c r="B1" s="695" t="str">
        <f>CONCATENATE("1.4. melléklet ",ALAPADATOK!A7," ",ALAPADATOK!B7," ",ALAPADATOK!C7," ",ALAPADATOK!D7," ",ALAPADATOK!E7," ",ALAPADATOK!F7," ",ALAPADATOK!G7," ",ALAPADATOK!H7)</f>
        <v>1.4. melléklet a 1 / 2020 ( II.12. ) önkormányzati rendelethez</v>
      </c>
      <c r="C1" s="696"/>
    </row>
    <row r="2" spans="1:3" ht="21.75" customHeight="1">
      <c r="A2" s="620"/>
      <c r="B2" s="621" t="str">
        <f>CONCATENATE(ALAPADATOK!A3)</f>
        <v>BALATONSZÁRSZÓ NAGYKÖZSÉG ÖNKORMÁNYZATA</v>
      </c>
      <c r="C2" s="622"/>
    </row>
    <row r="3" spans="1:3" ht="21.75" customHeight="1">
      <c r="A3" s="622"/>
      <c r="B3" s="621" t="s">
        <v>708</v>
      </c>
      <c r="C3" s="622"/>
    </row>
    <row r="4" spans="1:3" ht="21.75" customHeight="1">
      <c r="A4" s="622"/>
      <c r="B4" s="621" t="s">
        <v>571</v>
      </c>
      <c r="C4" s="622"/>
    </row>
    <row r="5" spans="1:3" ht="21.75" customHeight="1">
      <c r="A5" s="619"/>
      <c r="B5" s="619"/>
      <c r="C5" s="623"/>
    </row>
    <row r="6" spans="1:3" ht="15" customHeight="1">
      <c r="A6" s="697" t="s">
        <v>14</v>
      </c>
      <c r="B6" s="697"/>
      <c r="C6" s="697"/>
    </row>
    <row r="7" spans="1:3" ht="15" customHeight="1" thickBot="1">
      <c r="A7" s="698" t="s">
        <v>143</v>
      </c>
      <c r="B7" s="698"/>
      <c r="C7" s="568" t="str">
        <f>CONCATENATE('KV_1.1.sz.mell.'!C7)</f>
        <v>Forintban!</v>
      </c>
    </row>
    <row r="8" spans="1:3" ht="24" customHeight="1" thickBot="1">
      <c r="A8" s="624" t="s">
        <v>67</v>
      </c>
      <c r="B8" s="625" t="s">
        <v>16</v>
      </c>
      <c r="C8" s="626" t="str">
        <f>+CONCATENATE(LEFT(KV_ÖSSZEFÜGGÉSEK!A5,4),". évi előirányzat")</f>
        <v>2020. évi előirányzat</v>
      </c>
    </row>
    <row r="9" spans="1:3" s="401" customFormat="1" ht="12" customHeight="1" thickBot="1">
      <c r="A9" s="552"/>
      <c r="B9" s="553" t="s">
        <v>483</v>
      </c>
      <c r="C9" s="554" t="s">
        <v>484</v>
      </c>
    </row>
    <row r="10" spans="1:3" s="402" customFormat="1" ht="12" customHeight="1" thickBot="1">
      <c r="A10" s="20" t="s">
        <v>17</v>
      </c>
      <c r="B10" s="21" t="s">
        <v>242</v>
      </c>
      <c r="C10" s="288">
        <f>+C11+C12+C13+C14+C15+C16</f>
        <v>0</v>
      </c>
    </row>
    <row r="11" spans="1:3" s="402" customFormat="1" ht="12" customHeight="1">
      <c r="A11" s="15" t="s">
        <v>96</v>
      </c>
      <c r="B11" s="403" t="s">
        <v>243</v>
      </c>
      <c r="C11" s="291"/>
    </row>
    <row r="12" spans="1:3" s="402" customFormat="1" ht="12" customHeight="1">
      <c r="A12" s="14" t="s">
        <v>97</v>
      </c>
      <c r="B12" s="404" t="s">
        <v>244</v>
      </c>
      <c r="C12" s="290"/>
    </row>
    <row r="13" spans="1:3" s="402" customFormat="1" ht="12" customHeight="1">
      <c r="A13" s="14" t="s">
        <v>98</v>
      </c>
      <c r="B13" s="404" t="s">
        <v>540</v>
      </c>
      <c r="C13" s="290"/>
    </row>
    <row r="14" spans="1:3" s="402" customFormat="1" ht="12" customHeight="1">
      <c r="A14" s="14" t="s">
        <v>99</v>
      </c>
      <c r="B14" s="404" t="s">
        <v>246</v>
      </c>
      <c r="C14" s="290"/>
    </row>
    <row r="15" spans="1:3" s="402" customFormat="1" ht="12" customHeight="1">
      <c r="A15" s="14" t="s">
        <v>139</v>
      </c>
      <c r="B15" s="284" t="s">
        <v>422</v>
      </c>
      <c r="C15" s="290"/>
    </row>
    <row r="16" spans="1:3" s="402" customFormat="1" ht="12" customHeight="1" thickBot="1">
      <c r="A16" s="16" t="s">
        <v>100</v>
      </c>
      <c r="B16" s="285" t="s">
        <v>423</v>
      </c>
      <c r="C16" s="290"/>
    </row>
    <row r="17" spans="1:3" s="402" customFormat="1" ht="12" customHeight="1" thickBot="1">
      <c r="A17" s="20" t="s">
        <v>18</v>
      </c>
      <c r="B17" s="283" t="s">
        <v>247</v>
      </c>
      <c r="C17" s="288">
        <f>+C18+C19+C20+C21+C22</f>
        <v>0</v>
      </c>
    </row>
    <row r="18" spans="1:3" s="402" customFormat="1" ht="12" customHeight="1">
      <c r="A18" s="15" t="s">
        <v>102</v>
      </c>
      <c r="B18" s="403" t="s">
        <v>248</v>
      </c>
      <c r="C18" s="291"/>
    </row>
    <row r="19" spans="1:3" s="402" customFormat="1" ht="12" customHeight="1">
      <c r="A19" s="14" t="s">
        <v>103</v>
      </c>
      <c r="B19" s="404" t="s">
        <v>249</v>
      </c>
      <c r="C19" s="290"/>
    </row>
    <row r="20" spans="1:3" s="402" customFormat="1" ht="12" customHeight="1">
      <c r="A20" s="14" t="s">
        <v>104</v>
      </c>
      <c r="B20" s="404" t="s">
        <v>412</v>
      </c>
      <c r="C20" s="290"/>
    </row>
    <row r="21" spans="1:3" s="402" customFormat="1" ht="12" customHeight="1">
      <c r="A21" s="14" t="s">
        <v>105</v>
      </c>
      <c r="B21" s="404" t="s">
        <v>413</v>
      </c>
      <c r="C21" s="290"/>
    </row>
    <row r="22" spans="1:3" s="402" customFormat="1" ht="12" customHeight="1">
      <c r="A22" s="14" t="s">
        <v>106</v>
      </c>
      <c r="B22" s="404" t="s">
        <v>563</v>
      </c>
      <c r="C22" s="290"/>
    </row>
    <row r="23" spans="1:3" s="402" customFormat="1" ht="12" customHeight="1" thickBot="1">
      <c r="A23" s="16" t="s">
        <v>115</v>
      </c>
      <c r="B23" s="285" t="s">
        <v>251</v>
      </c>
      <c r="C23" s="292"/>
    </row>
    <row r="24" spans="1:3" s="402" customFormat="1" ht="12" customHeight="1" thickBot="1">
      <c r="A24" s="20" t="s">
        <v>19</v>
      </c>
      <c r="B24" s="21" t="s">
        <v>252</v>
      </c>
      <c r="C24" s="288">
        <f>+C25+C26+C27+C28+C29</f>
        <v>0</v>
      </c>
    </row>
    <row r="25" spans="1:3" s="402" customFormat="1" ht="12" customHeight="1">
      <c r="A25" s="15" t="s">
        <v>85</v>
      </c>
      <c r="B25" s="403" t="s">
        <v>253</v>
      </c>
      <c r="C25" s="291"/>
    </row>
    <row r="26" spans="1:3" s="402" customFormat="1" ht="12" customHeight="1">
      <c r="A26" s="14" t="s">
        <v>86</v>
      </c>
      <c r="B26" s="404" t="s">
        <v>254</v>
      </c>
      <c r="C26" s="290"/>
    </row>
    <row r="27" spans="1:3" s="402" customFormat="1" ht="12" customHeight="1">
      <c r="A27" s="14" t="s">
        <v>87</v>
      </c>
      <c r="B27" s="404" t="s">
        <v>414</v>
      </c>
      <c r="C27" s="290"/>
    </row>
    <row r="28" spans="1:3" s="402" customFormat="1" ht="12" customHeight="1">
      <c r="A28" s="14" t="s">
        <v>88</v>
      </c>
      <c r="B28" s="404" t="s">
        <v>415</v>
      </c>
      <c r="C28" s="290"/>
    </row>
    <row r="29" spans="1:3" s="402" customFormat="1" ht="12" customHeight="1">
      <c r="A29" s="14" t="s">
        <v>162</v>
      </c>
      <c r="B29" s="404" t="s">
        <v>255</v>
      </c>
      <c r="C29" s="290"/>
    </row>
    <row r="30" spans="1:3" s="544" customFormat="1" ht="12" customHeight="1" thickBot="1">
      <c r="A30" s="555" t="s">
        <v>163</v>
      </c>
      <c r="B30" s="542" t="s">
        <v>558</v>
      </c>
      <c r="C30" s="543"/>
    </row>
    <row r="31" spans="1:3" s="402" customFormat="1" ht="12" customHeight="1" thickBot="1">
      <c r="A31" s="20" t="s">
        <v>164</v>
      </c>
      <c r="B31" s="21" t="s">
        <v>541</v>
      </c>
      <c r="C31" s="294">
        <f>SUM(C32:C38)</f>
        <v>0</v>
      </c>
    </row>
    <row r="32" spans="1:3" s="402" customFormat="1" ht="12" customHeight="1">
      <c r="A32" s="15" t="s">
        <v>258</v>
      </c>
      <c r="B32" s="403" t="s">
        <v>545</v>
      </c>
      <c r="C32" s="291"/>
    </row>
    <row r="33" spans="1:3" s="402" customFormat="1" ht="12" customHeight="1">
      <c r="A33" s="14" t="s">
        <v>259</v>
      </c>
      <c r="B33" s="404" t="s">
        <v>546</v>
      </c>
      <c r="C33" s="290"/>
    </row>
    <row r="34" spans="1:3" s="402" customFormat="1" ht="12" customHeight="1">
      <c r="A34" s="14" t="s">
        <v>260</v>
      </c>
      <c r="B34" s="404" t="s">
        <v>547</v>
      </c>
      <c r="C34" s="290"/>
    </row>
    <row r="35" spans="1:3" s="402" customFormat="1" ht="12" customHeight="1">
      <c r="A35" s="14" t="s">
        <v>261</v>
      </c>
      <c r="B35" s="404" t="s">
        <v>548</v>
      </c>
      <c r="C35" s="290"/>
    </row>
    <row r="36" spans="1:3" s="402" customFormat="1" ht="12" customHeight="1">
      <c r="A36" s="14" t="s">
        <v>542</v>
      </c>
      <c r="B36" s="404" t="s">
        <v>262</v>
      </c>
      <c r="C36" s="290"/>
    </row>
    <row r="37" spans="1:3" s="402" customFormat="1" ht="12" customHeight="1">
      <c r="A37" s="14" t="s">
        <v>543</v>
      </c>
      <c r="B37" s="404" t="s">
        <v>263</v>
      </c>
      <c r="C37" s="290"/>
    </row>
    <row r="38" spans="1:3" s="402" customFormat="1" ht="12" customHeight="1" thickBot="1">
      <c r="A38" s="16" t="s">
        <v>544</v>
      </c>
      <c r="B38" s="502" t="s">
        <v>264</v>
      </c>
      <c r="C38" s="292"/>
    </row>
    <row r="39" spans="1:3" s="402" customFormat="1" ht="12" customHeight="1" thickBot="1">
      <c r="A39" s="20" t="s">
        <v>21</v>
      </c>
      <c r="B39" s="21" t="s">
        <v>424</v>
      </c>
      <c r="C39" s="288">
        <f>SUM(C40:C50)</f>
        <v>0</v>
      </c>
    </row>
    <row r="40" spans="1:3" s="402" customFormat="1" ht="12" customHeight="1">
      <c r="A40" s="15" t="s">
        <v>89</v>
      </c>
      <c r="B40" s="403" t="s">
        <v>267</v>
      </c>
      <c r="C40" s="291"/>
    </row>
    <row r="41" spans="1:3" s="402" customFormat="1" ht="12" customHeight="1">
      <c r="A41" s="14" t="s">
        <v>90</v>
      </c>
      <c r="B41" s="404" t="s">
        <v>268</v>
      </c>
      <c r="C41" s="290"/>
    </row>
    <row r="42" spans="1:3" s="402" customFormat="1" ht="12" customHeight="1">
      <c r="A42" s="14" t="s">
        <v>91</v>
      </c>
      <c r="B42" s="404" t="s">
        <v>269</v>
      </c>
      <c r="C42" s="290"/>
    </row>
    <row r="43" spans="1:3" s="402" customFormat="1" ht="12" customHeight="1">
      <c r="A43" s="14" t="s">
        <v>166</v>
      </c>
      <c r="B43" s="404" t="s">
        <v>270</v>
      </c>
      <c r="C43" s="290"/>
    </row>
    <row r="44" spans="1:3" s="402" customFormat="1" ht="12" customHeight="1">
      <c r="A44" s="14" t="s">
        <v>167</v>
      </c>
      <c r="B44" s="404" t="s">
        <v>271</v>
      </c>
      <c r="C44" s="290"/>
    </row>
    <row r="45" spans="1:3" s="402" customFormat="1" ht="12" customHeight="1">
      <c r="A45" s="14" t="s">
        <v>168</v>
      </c>
      <c r="B45" s="404" t="s">
        <v>272</v>
      </c>
      <c r="C45" s="290"/>
    </row>
    <row r="46" spans="1:3" s="402" customFormat="1" ht="12" customHeight="1">
      <c r="A46" s="14" t="s">
        <v>169</v>
      </c>
      <c r="B46" s="404" t="s">
        <v>273</v>
      </c>
      <c r="C46" s="290"/>
    </row>
    <row r="47" spans="1:3" s="402" customFormat="1" ht="12" customHeight="1">
      <c r="A47" s="14" t="s">
        <v>170</v>
      </c>
      <c r="B47" s="404" t="s">
        <v>549</v>
      </c>
      <c r="C47" s="290"/>
    </row>
    <row r="48" spans="1:3" s="402" customFormat="1" ht="12" customHeight="1">
      <c r="A48" s="14" t="s">
        <v>265</v>
      </c>
      <c r="B48" s="404" t="s">
        <v>275</v>
      </c>
      <c r="C48" s="293"/>
    </row>
    <row r="49" spans="1:3" s="402" customFormat="1" ht="12" customHeight="1">
      <c r="A49" s="16" t="s">
        <v>266</v>
      </c>
      <c r="B49" s="405" t="s">
        <v>426</v>
      </c>
      <c r="C49" s="390"/>
    </row>
    <row r="50" spans="1:3" s="402" customFormat="1" ht="12" customHeight="1" thickBot="1">
      <c r="A50" s="16" t="s">
        <v>425</v>
      </c>
      <c r="B50" s="285" t="s">
        <v>276</v>
      </c>
      <c r="C50" s="390"/>
    </row>
    <row r="51" spans="1:3" s="402" customFormat="1" ht="12" customHeight="1" thickBot="1">
      <c r="A51" s="20" t="s">
        <v>22</v>
      </c>
      <c r="B51" s="21" t="s">
        <v>277</v>
      </c>
      <c r="C51" s="288">
        <f>SUM(C52:C56)</f>
        <v>0</v>
      </c>
    </row>
    <row r="52" spans="1:3" s="402" customFormat="1" ht="12" customHeight="1">
      <c r="A52" s="15" t="s">
        <v>92</v>
      </c>
      <c r="B52" s="403" t="s">
        <v>281</v>
      </c>
      <c r="C52" s="447"/>
    </row>
    <row r="53" spans="1:3" s="402" customFormat="1" ht="12" customHeight="1">
      <c r="A53" s="14" t="s">
        <v>93</v>
      </c>
      <c r="B53" s="404" t="s">
        <v>282</v>
      </c>
      <c r="C53" s="293"/>
    </row>
    <row r="54" spans="1:3" s="402" customFormat="1" ht="12" customHeight="1">
      <c r="A54" s="14" t="s">
        <v>278</v>
      </c>
      <c r="B54" s="404" t="s">
        <v>283</v>
      </c>
      <c r="C54" s="293"/>
    </row>
    <row r="55" spans="1:3" s="402" customFormat="1" ht="12" customHeight="1">
      <c r="A55" s="14" t="s">
        <v>279</v>
      </c>
      <c r="B55" s="404" t="s">
        <v>284</v>
      </c>
      <c r="C55" s="293"/>
    </row>
    <row r="56" spans="1:3" s="402" customFormat="1" ht="12" customHeight="1" thickBot="1">
      <c r="A56" s="16" t="s">
        <v>280</v>
      </c>
      <c r="B56" s="285" t="s">
        <v>285</v>
      </c>
      <c r="C56" s="390"/>
    </row>
    <row r="57" spans="1:3" s="402" customFormat="1" ht="12" customHeight="1" thickBot="1">
      <c r="A57" s="20" t="s">
        <v>171</v>
      </c>
      <c r="B57" s="21" t="s">
        <v>286</v>
      </c>
      <c r="C57" s="288">
        <f>SUM(C58:C60)</f>
        <v>0</v>
      </c>
    </row>
    <row r="58" spans="1:3" s="402" customFormat="1" ht="12" customHeight="1">
      <c r="A58" s="15" t="s">
        <v>94</v>
      </c>
      <c r="B58" s="403" t="s">
        <v>287</v>
      </c>
      <c r="C58" s="291"/>
    </row>
    <row r="59" spans="1:3" s="402" customFormat="1" ht="12" customHeight="1">
      <c r="A59" s="14" t="s">
        <v>95</v>
      </c>
      <c r="B59" s="404" t="s">
        <v>416</v>
      </c>
      <c r="C59" s="290"/>
    </row>
    <row r="60" spans="1:3" s="402" customFormat="1" ht="12" customHeight="1">
      <c r="A60" s="14" t="s">
        <v>290</v>
      </c>
      <c r="B60" s="404" t="s">
        <v>288</v>
      </c>
      <c r="C60" s="290"/>
    </row>
    <row r="61" spans="1:3" s="402" customFormat="1" ht="12" customHeight="1" thickBot="1">
      <c r="A61" s="16" t="s">
        <v>291</v>
      </c>
      <c r="B61" s="285" t="s">
        <v>289</v>
      </c>
      <c r="C61" s="292"/>
    </row>
    <row r="62" spans="1:3" s="402" customFormat="1" ht="12" customHeight="1" thickBot="1">
      <c r="A62" s="20" t="s">
        <v>24</v>
      </c>
      <c r="B62" s="283" t="s">
        <v>292</v>
      </c>
      <c r="C62" s="288">
        <f>SUM(C63:C65)</f>
        <v>0</v>
      </c>
    </row>
    <row r="63" spans="1:3" s="402" customFormat="1" ht="12" customHeight="1">
      <c r="A63" s="15" t="s">
        <v>172</v>
      </c>
      <c r="B63" s="403" t="s">
        <v>294</v>
      </c>
      <c r="C63" s="293"/>
    </row>
    <row r="64" spans="1:3" s="402" customFormat="1" ht="12" customHeight="1">
      <c r="A64" s="14" t="s">
        <v>173</v>
      </c>
      <c r="B64" s="404" t="s">
        <v>417</v>
      </c>
      <c r="C64" s="293"/>
    </row>
    <row r="65" spans="1:3" s="402" customFormat="1" ht="12" customHeight="1">
      <c r="A65" s="14" t="s">
        <v>221</v>
      </c>
      <c r="B65" s="404" t="s">
        <v>295</v>
      </c>
      <c r="C65" s="293"/>
    </row>
    <row r="66" spans="1:3" s="402" customFormat="1" ht="12" customHeight="1" thickBot="1">
      <c r="A66" s="16" t="s">
        <v>293</v>
      </c>
      <c r="B66" s="285" t="s">
        <v>296</v>
      </c>
      <c r="C66" s="293"/>
    </row>
    <row r="67" spans="1:3" s="402" customFormat="1" ht="12" customHeight="1" thickBot="1">
      <c r="A67" s="475" t="s">
        <v>466</v>
      </c>
      <c r="B67" s="21" t="s">
        <v>297</v>
      </c>
      <c r="C67" s="294">
        <f>+C10+C17+C24+C31+C39+C51+C57+C62</f>
        <v>0</v>
      </c>
    </row>
    <row r="68" spans="1:3" s="402" customFormat="1" ht="12" customHeight="1" thickBot="1">
      <c r="A68" s="450" t="s">
        <v>298</v>
      </c>
      <c r="B68" s="283" t="s">
        <v>299</v>
      </c>
      <c r="C68" s="288">
        <f>SUM(C69:C71)</f>
        <v>0</v>
      </c>
    </row>
    <row r="69" spans="1:3" s="402" customFormat="1" ht="12" customHeight="1">
      <c r="A69" s="15" t="s">
        <v>327</v>
      </c>
      <c r="B69" s="403" t="s">
        <v>300</v>
      </c>
      <c r="C69" s="293"/>
    </row>
    <row r="70" spans="1:3" s="402" customFormat="1" ht="12" customHeight="1">
      <c r="A70" s="14" t="s">
        <v>336</v>
      </c>
      <c r="B70" s="404" t="s">
        <v>301</v>
      </c>
      <c r="C70" s="293"/>
    </row>
    <row r="71" spans="1:3" s="402" customFormat="1" ht="12" customHeight="1" thickBot="1">
      <c r="A71" s="16" t="s">
        <v>337</v>
      </c>
      <c r="B71" s="469" t="s">
        <v>559</v>
      </c>
      <c r="C71" s="293"/>
    </row>
    <row r="72" spans="1:3" s="402" customFormat="1" ht="12" customHeight="1" thickBot="1">
      <c r="A72" s="450" t="s">
        <v>303</v>
      </c>
      <c r="B72" s="283" t="s">
        <v>304</v>
      </c>
      <c r="C72" s="288">
        <f>SUM(C73:C76)</f>
        <v>0</v>
      </c>
    </row>
    <row r="73" spans="1:3" s="402" customFormat="1" ht="12" customHeight="1">
      <c r="A73" s="15" t="s">
        <v>140</v>
      </c>
      <c r="B73" s="403" t="s">
        <v>305</v>
      </c>
      <c r="C73" s="293"/>
    </row>
    <row r="74" spans="1:3" s="402" customFormat="1" ht="12" customHeight="1">
      <c r="A74" s="14" t="s">
        <v>141</v>
      </c>
      <c r="B74" s="404" t="s">
        <v>560</v>
      </c>
      <c r="C74" s="293"/>
    </row>
    <row r="75" spans="1:3" s="402" customFormat="1" ht="12" customHeight="1" thickBot="1">
      <c r="A75" s="16" t="s">
        <v>328</v>
      </c>
      <c r="B75" s="405" t="s">
        <v>306</v>
      </c>
      <c r="C75" s="390"/>
    </row>
    <row r="76" spans="1:3" s="402" customFormat="1" ht="12" customHeight="1" thickBot="1">
      <c r="A76" s="557" t="s">
        <v>329</v>
      </c>
      <c r="B76" s="558" t="s">
        <v>561</v>
      </c>
      <c r="C76" s="559"/>
    </row>
    <row r="77" spans="1:3" s="402" customFormat="1" ht="12" customHeight="1" thickBot="1">
      <c r="A77" s="450" t="s">
        <v>307</v>
      </c>
      <c r="B77" s="283" t="s">
        <v>308</v>
      </c>
      <c r="C77" s="288">
        <f>SUM(C78:C79)</f>
        <v>0</v>
      </c>
    </row>
    <row r="78" spans="1:3" s="402" customFormat="1" ht="12" customHeight="1" thickBot="1">
      <c r="A78" s="13" t="s">
        <v>330</v>
      </c>
      <c r="B78" s="556" t="s">
        <v>309</v>
      </c>
      <c r="C78" s="390"/>
    </row>
    <row r="79" spans="1:3" s="402" customFormat="1" ht="12" customHeight="1" thickBot="1">
      <c r="A79" s="557" t="s">
        <v>331</v>
      </c>
      <c r="B79" s="558" t="s">
        <v>310</v>
      </c>
      <c r="C79" s="559"/>
    </row>
    <row r="80" spans="1:3" s="402" customFormat="1" ht="12" customHeight="1" thickBot="1">
      <c r="A80" s="450" t="s">
        <v>311</v>
      </c>
      <c r="B80" s="283" t="s">
        <v>312</v>
      </c>
      <c r="C80" s="288">
        <f>SUM(C81:C83)</f>
        <v>0</v>
      </c>
    </row>
    <row r="81" spans="1:3" s="402" customFormat="1" ht="12" customHeight="1">
      <c r="A81" s="15" t="s">
        <v>332</v>
      </c>
      <c r="B81" s="403" t="s">
        <v>313</v>
      </c>
      <c r="C81" s="293"/>
    </row>
    <row r="82" spans="1:3" s="402" customFormat="1" ht="12" customHeight="1">
      <c r="A82" s="14" t="s">
        <v>333</v>
      </c>
      <c r="B82" s="404" t="s">
        <v>314</v>
      </c>
      <c r="C82" s="293"/>
    </row>
    <row r="83" spans="1:3" s="402" customFormat="1" ht="12" customHeight="1" thickBot="1">
      <c r="A83" s="18" t="s">
        <v>334</v>
      </c>
      <c r="B83" s="560" t="s">
        <v>562</v>
      </c>
      <c r="C83" s="561"/>
    </row>
    <row r="84" spans="1:3" s="402" customFormat="1" ht="12" customHeight="1" thickBot="1">
      <c r="A84" s="450" t="s">
        <v>315</v>
      </c>
      <c r="B84" s="283" t="s">
        <v>335</v>
      </c>
      <c r="C84" s="288">
        <f>SUM(C85:C88)</f>
        <v>0</v>
      </c>
    </row>
    <row r="85" spans="1:3" s="402" customFormat="1" ht="12" customHeight="1">
      <c r="A85" s="407" t="s">
        <v>316</v>
      </c>
      <c r="B85" s="403" t="s">
        <v>317</v>
      </c>
      <c r="C85" s="293"/>
    </row>
    <row r="86" spans="1:3" s="402" customFormat="1" ht="12" customHeight="1">
      <c r="A86" s="408" t="s">
        <v>318</v>
      </c>
      <c r="B86" s="404" t="s">
        <v>319</v>
      </c>
      <c r="C86" s="293"/>
    </row>
    <row r="87" spans="1:3" s="402" customFormat="1" ht="12" customHeight="1">
      <c r="A87" s="408" t="s">
        <v>320</v>
      </c>
      <c r="B87" s="404" t="s">
        <v>321</v>
      </c>
      <c r="C87" s="293"/>
    </row>
    <row r="88" spans="1:3" s="402" customFormat="1" ht="12" customHeight="1" thickBot="1">
      <c r="A88" s="409" t="s">
        <v>322</v>
      </c>
      <c r="B88" s="285" t="s">
        <v>323</v>
      </c>
      <c r="C88" s="293"/>
    </row>
    <row r="89" spans="1:3" s="402" customFormat="1" ht="12" customHeight="1" thickBot="1">
      <c r="A89" s="450" t="s">
        <v>324</v>
      </c>
      <c r="B89" s="283" t="s">
        <v>465</v>
      </c>
      <c r="C89" s="448"/>
    </row>
    <row r="90" spans="1:3" s="402" customFormat="1" ht="13.5" customHeight="1" thickBot="1">
      <c r="A90" s="450" t="s">
        <v>326</v>
      </c>
      <c r="B90" s="283" t="s">
        <v>325</v>
      </c>
      <c r="C90" s="448"/>
    </row>
    <row r="91" spans="1:3" s="402" customFormat="1" ht="15.75" customHeight="1" thickBot="1">
      <c r="A91" s="450" t="s">
        <v>338</v>
      </c>
      <c r="B91" s="410" t="s">
        <v>468</v>
      </c>
      <c r="C91" s="294">
        <f>+C68+C72+C77+C80+C84+C90+C89</f>
        <v>0</v>
      </c>
    </row>
    <row r="92" spans="1:3" s="402" customFormat="1" ht="16.5" customHeight="1" thickBot="1">
      <c r="A92" s="451" t="s">
        <v>467</v>
      </c>
      <c r="B92" s="411" t="s">
        <v>469</v>
      </c>
      <c r="C92" s="294">
        <f>+C67+C91</f>
        <v>0</v>
      </c>
    </row>
    <row r="93" spans="1:3" s="402" customFormat="1" ht="10.5" customHeight="1">
      <c r="A93" s="5"/>
      <c r="B93" s="6"/>
      <c r="C93" s="295"/>
    </row>
    <row r="94" spans="1:3" ht="16.5" customHeight="1">
      <c r="A94" s="702" t="s">
        <v>45</v>
      </c>
      <c r="B94" s="702"/>
      <c r="C94" s="702"/>
    </row>
    <row r="95" spans="1:3" s="412" customFormat="1" ht="16.5" customHeight="1" thickBot="1">
      <c r="A95" s="699" t="s">
        <v>144</v>
      </c>
      <c r="B95" s="699"/>
      <c r="C95" s="569" t="str">
        <f>C7</f>
        <v>Forintban!</v>
      </c>
    </row>
    <row r="96" spans="1:3" ht="37.5" customHeight="1" thickBot="1">
      <c r="A96" s="549" t="s">
        <v>67</v>
      </c>
      <c r="B96" s="550" t="s">
        <v>46</v>
      </c>
      <c r="C96" s="551" t="str">
        <f>+C8</f>
        <v>2020. évi előirányzat</v>
      </c>
    </row>
    <row r="97" spans="1:3" s="401" customFormat="1" ht="12" customHeight="1" thickBot="1">
      <c r="A97" s="549"/>
      <c r="B97" s="550" t="s">
        <v>483</v>
      </c>
      <c r="C97" s="551" t="s">
        <v>484</v>
      </c>
    </row>
    <row r="98" spans="1:3" ht="12" customHeight="1" thickBot="1">
      <c r="A98" s="22" t="s">
        <v>17</v>
      </c>
      <c r="B98" s="28" t="s">
        <v>427</v>
      </c>
      <c r="C98" s="287">
        <f>C99+C100+C101+C102+C103+C116</f>
        <v>0</v>
      </c>
    </row>
    <row r="99" spans="1:3" ht="12" customHeight="1">
      <c r="A99" s="17" t="s">
        <v>96</v>
      </c>
      <c r="B99" s="10" t="s">
        <v>47</v>
      </c>
      <c r="C99" s="289"/>
    </row>
    <row r="100" spans="1:3" ht="12" customHeight="1">
      <c r="A100" s="14" t="s">
        <v>97</v>
      </c>
      <c r="B100" s="8" t="s">
        <v>174</v>
      </c>
      <c r="C100" s="290"/>
    </row>
    <row r="101" spans="1:3" ht="12" customHeight="1">
      <c r="A101" s="14" t="s">
        <v>98</v>
      </c>
      <c r="B101" s="8" t="s">
        <v>131</v>
      </c>
      <c r="C101" s="292"/>
    </row>
    <row r="102" spans="1:3" ht="12" customHeight="1">
      <c r="A102" s="14" t="s">
        <v>99</v>
      </c>
      <c r="B102" s="11" t="s">
        <v>175</v>
      </c>
      <c r="C102" s="292"/>
    </row>
    <row r="103" spans="1:3" ht="12" customHeight="1">
      <c r="A103" s="14" t="s">
        <v>110</v>
      </c>
      <c r="B103" s="19" t="s">
        <v>176</v>
      </c>
      <c r="C103" s="292"/>
    </row>
    <row r="104" spans="1:3" ht="12" customHeight="1">
      <c r="A104" s="14" t="s">
        <v>100</v>
      </c>
      <c r="B104" s="8" t="s">
        <v>432</v>
      </c>
      <c r="C104" s="292"/>
    </row>
    <row r="105" spans="1:3" ht="12" customHeight="1">
      <c r="A105" s="14" t="s">
        <v>101</v>
      </c>
      <c r="B105" s="140" t="s">
        <v>431</v>
      </c>
      <c r="C105" s="292"/>
    </row>
    <row r="106" spans="1:3" ht="12" customHeight="1">
      <c r="A106" s="14" t="s">
        <v>111</v>
      </c>
      <c r="B106" s="140" t="s">
        <v>430</v>
      </c>
      <c r="C106" s="292"/>
    </row>
    <row r="107" spans="1:3" ht="12" customHeight="1">
      <c r="A107" s="14" t="s">
        <v>112</v>
      </c>
      <c r="B107" s="138" t="s">
        <v>341</v>
      </c>
      <c r="C107" s="292"/>
    </row>
    <row r="108" spans="1:3" ht="12" customHeight="1">
      <c r="A108" s="14" t="s">
        <v>113</v>
      </c>
      <c r="B108" s="139" t="s">
        <v>342</v>
      </c>
      <c r="C108" s="292"/>
    </row>
    <row r="109" spans="1:3" ht="12" customHeight="1">
      <c r="A109" s="14" t="s">
        <v>114</v>
      </c>
      <c r="B109" s="139" t="s">
        <v>343</v>
      </c>
      <c r="C109" s="292"/>
    </row>
    <row r="110" spans="1:3" ht="12" customHeight="1">
      <c r="A110" s="14" t="s">
        <v>116</v>
      </c>
      <c r="B110" s="138" t="s">
        <v>344</v>
      </c>
      <c r="C110" s="292"/>
    </row>
    <row r="111" spans="1:3" ht="12" customHeight="1">
      <c r="A111" s="14" t="s">
        <v>177</v>
      </c>
      <c r="B111" s="138" t="s">
        <v>345</v>
      </c>
      <c r="C111" s="292"/>
    </row>
    <row r="112" spans="1:3" ht="12" customHeight="1">
      <c r="A112" s="14" t="s">
        <v>339</v>
      </c>
      <c r="B112" s="139" t="s">
        <v>346</v>
      </c>
      <c r="C112" s="292"/>
    </row>
    <row r="113" spans="1:3" ht="12" customHeight="1">
      <c r="A113" s="13" t="s">
        <v>340</v>
      </c>
      <c r="B113" s="140" t="s">
        <v>347</v>
      </c>
      <c r="C113" s="292"/>
    </row>
    <row r="114" spans="1:3" ht="12" customHeight="1">
      <c r="A114" s="14" t="s">
        <v>428</v>
      </c>
      <c r="B114" s="140" t="s">
        <v>348</v>
      </c>
      <c r="C114" s="292"/>
    </row>
    <row r="115" spans="1:3" ht="12" customHeight="1">
      <c r="A115" s="16" t="s">
        <v>429</v>
      </c>
      <c r="B115" s="140" t="s">
        <v>349</v>
      </c>
      <c r="C115" s="292"/>
    </row>
    <row r="116" spans="1:3" ht="12" customHeight="1">
      <c r="A116" s="14" t="s">
        <v>433</v>
      </c>
      <c r="B116" s="11" t="s">
        <v>48</v>
      </c>
      <c r="C116" s="290"/>
    </row>
    <row r="117" spans="1:3" ht="12" customHeight="1">
      <c r="A117" s="14" t="s">
        <v>434</v>
      </c>
      <c r="B117" s="8" t="s">
        <v>436</v>
      </c>
      <c r="C117" s="290"/>
    </row>
    <row r="118" spans="1:3" ht="12" customHeight="1" thickBot="1">
      <c r="A118" s="18" t="s">
        <v>435</v>
      </c>
      <c r="B118" s="473" t="s">
        <v>437</v>
      </c>
      <c r="C118" s="296"/>
    </row>
    <row r="119" spans="1:3" ht="12" customHeight="1" thickBot="1">
      <c r="A119" s="470" t="s">
        <v>18</v>
      </c>
      <c r="B119" s="471" t="s">
        <v>350</v>
      </c>
      <c r="C119" s="472">
        <f>+C120+C122+C124</f>
        <v>0</v>
      </c>
    </row>
    <row r="120" spans="1:3" ht="12" customHeight="1">
      <c r="A120" s="15" t="s">
        <v>102</v>
      </c>
      <c r="B120" s="8" t="s">
        <v>220</v>
      </c>
      <c r="C120" s="291"/>
    </row>
    <row r="121" spans="1:3" ht="12" customHeight="1">
      <c r="A121" s="15" t="s">
        <v>103</v>
      </c>
      <c r="B121" s="12" t="s">
        <v>354</v>
      </c>
      <c r="C121" s="291"/>
    </row>
    <row r="122" spans="1:3" ht="12" customHeight="1">
      <c r="A122" s="15" t="s">
        <v>104</v>
      </c>
      <c r="B122" s="12" t="s">
        <v>178</v>
      </c>
      <c r="C122" s="290"/>
    </row>
    <row r="123" spans="1:3" ht="12" customHeight="1">
      <c r="A123" s="15" t="s">
        <v>105</v>
      </c>
      <c r="B123" s="12" t="s">
        <v>355</v>
      </c>
      <c r="C123" s="255"/>
    </row>
    <row r="124" spans="1:3" ht="12" customHeight="1">
      <c r="A124" s="15" t="s">
        <v>106</v>
      </c>
      <c r="B124" s="285" t="s">
        <v>564</v>
      </c>
      <c r="C124" s="255"/>
    </row>
    <row r="125" spans="1:3" ht="12" customHeight="1">
      <c r="A125" s="15" t="s">
        <v>115</v>
      </c>
      <c r="B125" s="284" t="s">
        <v>418</v>
      </c>
      <c r="C125" s="255"/>
    </row>
    <row r="126" spans="1:3" ht="12" customHeight="1">
      <c r="A126" s="15" t="s">
        <v>117</v>
      </c>
      <c r="B126" s="399" t="s">
        <v>360</v>
      </c>
      <c r="C126" s="255"/>
    </row>
    <row r="127" spans="1:3" ht="15.75">
      <c r="A127" s="15" t="s">
        <v>179</v>
      </c>
      <c r="B127" s="139" t="s">
        <v>343</v>
      </c>
      <c r="C127" s="255"/>
    </row>
    <row r="128" spans="1:3" ht="12" customHeight="1">
      <c r="A128" s="15" t="s">
        <v>180</v>
      </c>
      <c r="B128" s="139" t="s">
        <v>359</v>
      </c>
      <c r="C128" s="255"/>
    </row>
    <row r="129" spans="1:3" ht="12" customHeight="1">
      <c r="A129" s="15" t="s">
        <v>181</v>
      </c>
      <c r="B129" s="139" t="s">
        <v>358</v>
      </c>
      <c r="C129" s="255"/>
    </row>
    <row r="130" spans="1:3" ht="12" customHeight="1">
      <c r="A130" s="15" t="s">
        <v>351</v>
      </c>
      <c r="B130" s="139" t="s">
        <v>346</v>
      </c>
      <c r="C130" s="255"/>
    </row>
    <row r="131" spans="1:3" ht="12" customHeight="1">
      <c r="A131" s="15" t="s">
        <v>352</v>
      </c>
      <c r="B131" s="139" t="s">
        <v>357</v>
      </c>
      <c r="C131" s="255"/>
    </row>
    <row r="132" spans="1:3" ht="16.5" thickBot="1">
      <c r="A132" s="13" t="s">
        <v>353</v>
      </c>
      <c r="B132" s="139" t="s">
        <v>356</v>
      </c>
      <c r="C132" s="257"/>
    </row>
    <row r="133" spans="1:3" ht="12" customHeight="1" thickBot="1">
      <c r="A133" s="20" t="s">
        <v>19</v>
      </c>
      <c r="B133" s="120" t="s">
        <v>438</v>
      </c>
      <c r="C133" s="288">
        <f>+C98+C119</f>
        <v>0</v>
      </c>
    </row>
    <row r="134" spans="1:3" ht="12" customHeight="1" thickBot="1">
      <c r="A134" s="20" t="s">
        <v>20</v>
      </c>
      <c r="B134" s="120" t="s">
        <v>439</v>
      </c>
      <c r="C134" s="288">
        <f>+C135+C136+C137</f>
        <v>0</v>
      </c>
    </row>
    <row r="135" spans="1:3" ht="12" customHeight="1">
      <c r="A135" s="15" t="s">
        <v>258</v>
      </c>
      <c r="B135" s="12" t="s">
        <v>446</v>
      </c>
      <c r="C135" s="255"/>
    </row>
    <row r="136" spans="1:3" ht="12" customHeight="1">
      <c r="A136" s="15" t="s">
        <v>259</v>
      </c>
      <c r="B136" s="12" t="s">
        <v>447</v>
      </c>
      <c r="C136" s="255"/>
    </row>
    <row r="137" spans="1:3" ht="12" customHeight="1" thickBot="1">
      <c r="A137" s="13" t="s">
        <v>260</v>
      </c>
      <c r="B137" s="12" t="s">
        <v>448</v>
      </c>
      <c r="C137" s="255"/>
    </row>
    <row r="138" spans="1:3" ht="12" customHeight="1" thickBot="1">
      <c r="A138" s="20" t="s">
        <v>21</v>
      </c>
      <c r="B138" s="120" t="s">
        <v>440</v>
      </c>
      <c r="C138" s="288">
        <f>SUM(C139:C144)</f>
        <v>0</v>
      </c>
    </row>
    <row r="139" spans="1:3" ht="12" customHeight="1">
      <c r="A139" s="15" t="s">
        <v>89</v>
      </c>
      <c r="B139" s="9" t="s">
        <v>449</v>
      </c>
      <c r="C139" s="255"/>
    </row>
    <row r="140" spans="1:3" ht="12" customHeight="1">
      <c r="A140" s="15" t="s">
        <v>90</v>
      </c>
      <c r="B140" s="9" t="s">
        <v>441</v>
      </c>
      <c r="C140" s="255"/>
    </row>
    <row r="141" spans="1:3" ht="12" customHeight="1">
      <c r="A141" s="15" t="s">
        <v>91</v>
      </c>
      <c r="B141" s="9" t="s">
        <v>442</v>
      </c>
      <c r="C141" s="255"/>
    </row>
    <row r="142" spans="1:3" ht="12" customHeight="1">
      <c r="A142" s="15" t="s">
        <v>166</v>
      </c>
      <c r="B142" s="9" t="s">
        <v>443</v>
      </c>
      <c r="C142" s="255"/>
    </row>
    <row r="143" spans="1:3" ht="12" customHeight="1" thickBot="1">
      <c r="A143" s="13" t="s">
        <v>167</v>
      </c>
      <c r="B143" s="7" t="s">
        <v>444</v>
      </c>
      <c r="C143" s="257"/>
    </row>
    <row r="144" spans="1:3" ht="12" customHeight="1" thickBot="1">
      <c r="A144" s="557" t="s">
        <v>168</v>
      </c>
      <c r="B144" s="562" t="s">
        <v>445</v>
      </c>
      <c r="C144" s="563"/>
    </row>
    <row r="145" spans="1:3" ht="12" customHeight="1" thickBot="1">
      <c r="A145" s="20" t="s">
        <v>22</v>
      </c>
      <c r="B145" s="120" t="s">
        <v>453</v>
      </c>
      <c r="C145" s="294">
        <f>+C146+C147+C148+C149</f>
        <v>0</v>
      </c>
    </row>
    <row r="146" spans="1:3" ht="12" customHeight="1">
      <c r="A146" s="15" t="s">
        <v>92</v>
      </c>
      <c r="B146" s="9" t="s">
        <v>361</v>
      </c>
      <c r="C146" s="255"/>
    </row>
    <row r="147" spans="1:3" ht="12" customHeight="1">
      <c r="A147" s="15" t="s">
        <v>93</v>
      </c>
      <c r="B147" s="9" t="s">
        <v>362</v>
      </c>
      <c r="C147" s="255"/>
    </row>
    <row r="148" spans="1:3" ht="12" customHeight="1" thickBot="1">
      <c r="A148" s="13" t="s">
        <v>278</v>
      </c>
      <c r="B148" s="7" t="s">
        <v>454</v>
      </c>
      <c r="C148" s="257"/>
    </row>
    <row r="149" spans="1:3" ht="12" customHeight="1" thickBot="1">
      <c r="A149" s="557" t="s">
        <v>279</v>
      </c>
      <c r="B149" s="562" t="s">
        <v>380</v>
      </c>
      <c r="C149" s="563"/>
    </row>
    <row r="150" spans="1:3" ht="12" customHeight="1" thickBot="1">
      <c r="A150" s="20" t="s">
        <v>23</v>
      </c>
      <c r="B150" s="120" t="s">
        <v>455</v>
      </c>
      <c r="C150" s="297">
        <f>SUM(C151:C155)</f>
        <v>0</v>
      </c>
    </row>
    <row r="151" spans="1:3" ht="12" customHeight="1">
      <c r="A151" s="15" t="s">
        <v>94</v>
      </c>
      <c r="B151" s="9" t="s">
        <v>450</v>
      </c>
      <c r="C151" s="255"/>
    </row>
    <row r="152" spans="1:3" ht="12" customHeight="1">
      <c r="A152" s="15" t="s">
        <v>95</v>
      </c>
      <c r="B152" s="9" t="s">
        <v>457</v>
      </c>
      <c r="C152" s="255"/>
    </row>
    <row r="153" spans="1:3" ht="12" customHeight="1">
      <c r="A153" s="15" t="s">
        <v>290</v>
      </c>
      <c r="B153" s="9" t="s">
        <v>452</v>
      </c>
      <c r="C153" s="255"/>
    </row>
    <row r="154" spans="1:3" ht="12" customHeight="1">
      <c r="A154" s="15" t="s">
        <v>291</v>
      </c>
      <c r="B154" s="9" t="s">
        <v>508</v>
      </c>
      <c r="C154" s="255"/>
    </row>
    <row r="155" spans="1:3" ht="12" customHeight="1" thickBot="1">
      <c r="A155" s="15" t="s">
        <v>456</v>
      </c>
      <c r="B155" s="9" t="s">
        <v>459</v>
      </c>
      <c r="C155" s="255"/>
    </row>
    <row r="156" spans="1:3" ht="12" customHeight="1" thickBot="1">
      <c r="A156" s="20" t="s">
        <v>24</v>
      </c>
      <c r="B156" s="120" t="s">
        <v>460</v>
      </c>
      <c r="C156" s="474"/>
    </row>
    <row r="157" spans="1:3" ht="12" customHeight="1" thickBot="1">
      <c r="A157" s="20" t="s">
        <v>25</v>
      </c>
      <c r="B157" s="120" t="s">
        <v>461</v>
      </c>
      <c r="C157" s="474"/>
    </row>
    <row r="158" spans="1:9" ht="15" customHeight="1" thickBot="1">
      <c r="A158" s="20" t="s">
        <v>26</v>
      </c>
      <c r="B158" s="120" t="s">
        <v>463</v>
      </c>
      <c r="C158" s="564">
        <f>+C134+C138+C145+C150+C156+C157</f>
        <v>0</v>
      </c>
      <c r="F158" s="414"/>
      <c r="G158" s="415"/>
      <c r="H158" s="415"/>
      <c r="I158" s="415"/>
    </row>
    <row r="159" spans="1:3" s="402" customFormat="1" ht="17.25" customHeight="1" thickBot="1">
      <c r="A159" s="286" t="s">
        <v>27</v>
      </c>
      <c r="B159" s="565" t="s">
        <v>462</v>
      </c>
      <c r="C159" s="564">
        <f>+C133+C158</f>
        <v>0</v>
      </c>
    </row>
    <row r="160" spans="1:3" ht="15.75" customHeight="1">
      <c r="A160" s="566"/>
      <c r="B160" s="566"/>
      <c r="C160" s="628">
        <f>C92-C159</f>
        <v>0</v>
      </c>
    </row>
    <row r="161" spans="1:3" ht="15.75">
      <c r="A161" s="700" t="s">
        <v>363</v>
      </c>
      <c r="B161" s="700"/>
      <c r="C161" s="700"/>
    </row>
    <row r="162" spans="1:3" ht="15" customHeight="1" thickBot="1">
      <c r="A162" s="701" t="s">
        <v>145</v>
      </c>
      <c r="B162" s="701"/>
      <c r="C162" s="570" t="str">
        <f>C95</f>
        <v>Forintban!</v>
      </c>
    </row>
    <row r="163" spans="1:4" ht="13.5" customHeight="1" thickBot="1">
      <c r="A163" s="20">
        <v>1</v>
      </c>
      <c r="B163" s="27" t="s">
        <v>464</v>
      </c>
      <c r="C163" s="288">
        <f>+C67-C133</f>
        <v>0</v>
      </c>
      <c r="D163" s="416"/>
    </row>
    <row r="164" spans="1:3" ht="27.75" customHeight="1" thickBot="1">
      <c r="A164" s="20" t="s">
        <v>18</v>
      </c>
      <c r="B164" s="27" t="s">
        <v>470</v>
      </c>
      <c r="C164" s="288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61" r:id="rId1"/>
  <rowBreaks count="1" manualBreakCount="1">
    <brk id="92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Normal="120" zoomScaleSheetLayoutView="100" workbookViewId="0" topLeftCell="A1">
      <selection activeCell="L23" sqref="L23"/>
    </sheetView>
  </sheetViews>
  <sheetFormatPr defaultColWidth="9.00390625" defaultRowHeight="12.75"/>
  <cols>
    <col min="1" max="1" width="6.875" style="50" customWidth="1"/>
    <col min="2" max="2" width="55.125" style="180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310" t="s">
        <v>149</v>
      </c>
      <c r="C1" s="311"/>
      <c r="D1" s="311"/>
      <c r="E1" s="311"/>
      <c r="F1" s="705" t="str">
        <f>CONCATENATE("2.1. melléklet ",ALAPADATOK!A7," ",ALAPADATOK!B7," ",ALAPADATOK!C7," ",ALAPADATOK!D7," ",ALAPADATOK!E7," ",ALAPADATOK!F7," ",ALAPADATOK!G7," ",ALAPADATOK!H7)</f>
        <v>2.1. melléklet a 1 / 2020 ( II.12. ) önkormányzati rendelethez</v>
      </c>
    </row>
    <row r="2" spans="5:6" ht="13.5" thickBot="1">
      <c r="E2" s="572" t="str">
        <f>CONCATENATE('KV_1.1.sz.mell.'!C7)</f>
        <v>Forintban!</v>
      </c>
      <c r="F2" s="705"/>
    </row>
    <row r="3" spans="1:6" ht="18" customHeight="1" thickBot="1">
      <c r="A3" s="703" t="s">
        <v>67</v>
      </c>
      <c r="B3" s="312" t="s">
        <v>54</v>
      </c>
      <c r="C3" s="313"/>
      <c r="D3" s="312" t="s">
        <v>55</v>
      </c>
      <c r="E3" s="314"/>
      <c r="F3" s="705"/>
    </row>
    <row r="4" spans="1:6" s="315" customFormat="1" ht="35.25" customHeight="1" thickBot="1">
      <c r="A4" s="704"/>
      <c r="B4" s="181" t="s">
        <v>59</v>
      </c>
      <c r="C4" s="182" t="str">
        <f>+'KV_1.1.sz.mell.'!C8</f>
        <v>2020.évi előirányzat</v>
      </c>
      <c r="D4" s="181" t="s">
        <v>59</v>
      </c>
      <c r="E4" s="47" t="str">
        <f>+C4</f>
        <v>2020.évi előirányzat</v>
      </c>
      <c r="F4" s="705"/>
    </row>
    <row r="5" spans="1:6" s="320" customFormat="1" ht="12" customHeight="1" thickBot="1">
      <c r="A5" s="316"/>
      <c r="B5" s="317" t="s">
        <v>483</v>
      </c>
      <c r="C5" s="318" t="s">
        <v>484</v>
      </c>
      <c r="D5" s="317" t="s">
        <v>485</v>
      </c>
      <c r="E5" s="319" t="s">
        <v>487</v>
      </c>
      <c r="F5" s="705"/>
    </row>
    <row r="6" spans="1:6" ht="12.75" customHeight="1">
      <c r="A6" s="321" t="s">
        <v>17</v>
      </c>
      <c r="B6" s="322" t="s">
        <v>364</v>
      </c>
      <c r="C6" s="299">
        <v>228691919</v>
      </c>
      <c r="D6" s="322" t="s">
        <v>60</v>
      </c>
      <c r="E6" s="305">
        <v>167382918</v>
      </c>
      <c r="F6" s="705"/>
    </row>
    <row r="7" spans="1:6" ht="12.75" customHeight="1">
      <c r="A7" s="323" t="s">
        <v>18</v>
      </c>
      <c r="B7" s="324" t="s">
        <v>365</v>
      </c>
      <c r="C7" s="300">
        <v>23635698</v>
      </c>
      <c r="D7" s="324" t="s">
        <v>174</v>
      </c>
      <c r="E7" s="306">
        <v>31033298</v>
      </c>
      <c r="F7" s="705"/>
    </row>
    <row r="8" spans="1:6" ht="12.75" customHeight="1">
      <c r="A8" s="323" t="s">
        <v>19</v>
      </c>
      <c r="B8" s="324" t="s">
        <v>385</v>
      </c>
      <c r="C8" s="300"/>
      <c r="D8" s="324" t="s">
        <v>224</v>
      </c>
      <c r="E8" s="306">
        <v>148155839</v>
      </c>
      <c r="F8" s="705"/>
    </row>
    <row r="9" spans="1:6" ht="12.75" customHeight="1">
      <c r="A9" s="323" t="s">
        <v>20</v>
      </c>
      <c r="B9" s="324" t="s">
        <v>165</v>
      </c>
      <c r="C9" s="300">
        <v>231300000</v>
      </c>
      <c r="D9" s="324" t="s">
        <v>175</v>
      </c>
      <c r="E9" s="306">
        <v>9400000</v>
      </c>
      <c r="F9" s="705"/>
    </row>
    <row r="10" spans="1:6" ht="12.75" customHeight="1">
      <c r="A10" s="323" t="s">
        <v>21</v>
      </c>
      <c r="B10" s="325" t="s">
        <v>411</v>
      </c>
      <c r="C10" s="300">
        <v>30153220</v>
      </c>
      <c r="D10" s="324" t="s">
        <v>176</v>
      </c>
      <c r="E10" s="306">
        <v>209240639</v>
      </c>
      <c r="F10" s="705"/>
    </row>
    <row r="11" spans="1:6" ht="12.75" customHeight="1">
      <c r="A11" s="323" t="s">
        <v>22</v>
      </c>
      <c r="B11" s="324" t="s">
        <v>366</v>
      </c>
      <c r="C11" s="301">
        <v>9332987</v>
      </c>
      <c r="D11" s="324" t="s">
        <v>48</v>
      </c>
      <c r="E11" s="306">
        <v>20000000</v>
      </c>
      <c r="F11" s="705"/>
    </row>
    <row r="12" spans="1:6" ht="12.75" customHeight="1">
      <c r="A12" s="323" t="s">
        <v>23</v>
      </c>
      <c r="B12" s="324" t="s">
        <v>471</v>
      </c>
      <c r="C12" s="300"/>
      <c r="D12" s="41"/>
      <c r="E12" s="306"/>
      <c r="F12" s="705"/>
    </row>
    <row r="13" spans="1:6" ht="12.75" customHeight="1">
      <c r="A13" s="323" t="s">
        <v>24</v>
      </c>
      <c r="B13" s="41"/>
      <c r="C13" s="300"/>
      <c r="D13" s="41"/>
      <c r="E13" s="306"/>
      <c r="F13" s="705"/>
    </row>
    <row r="14" spans="1:6" ht="12.75" customHeight="1">
      <c r="A14" s="323" t="s">
        <v>25</v>
      </c>
      <c r="B14" s="417"/>
      <c r="C14" s="301"/>
      <c r="D14" s="41"/>
      <c r="E14" s="306"/>
      <c r="F14" s="705"/>
    </row>
    <row r="15" spans="1:6" ht="12.75" customHeight="1">
      <c r="A15" s="323" t="s">
        <v>26</v>
      </c>
      <c r="B15" s="41"/>
      <c r="C15" s="300"/>
      <c r="D15" s="41"/>
      <c r="E15" s="306"/>
      <c r="F15" s="705"/>
    </row>
    <row r="16" spans="1:6" ht="12.75" customHeight="1">
      <c r="A16" s="323" t="s">
        <v>27</v>
      </c>
      <c r="B16" s="41"/>
      <c r="C16" s="300"/>
      <c r="D16" s="41"/>
      <c r="E16" s="306"/>
      <c r="F16" s="705"/>
    </row>
    <row r="17" spans="1:6" ht="12.75" customHeight="1" thickBot="1">
      <c r="A17" s="323" t="s">
        <v>28</v>
      </c>
      <c r="B17" s="52"/>
      <c r="C17" s="302"/>
      <c r="D17" s="41"/>
      <c r="E17" s="307"/>
      <c r="F17" s="705"/>
    </row>
    <row r="18" spans="1:6" ht="15.75" customHeight="1" thickBot="1">
      <c r="A18" s="326" t="s">
        <v>29</v>
      </c>
      <c r="B18" s="122" t="s">
        <v>472</v>
      </c>
      <c r="C18" s="303">
        <f>C6+C7+C9+C10+C11+C13+C14+C15+C16+C17</f>
        <v>523113824</v>
      </c>
      <c r="D18" s="122" t="s">
        <v>371</v>
      </c>
      <c r="E18" s="308">
        <f>SUM(E6:E17)</f>
        <v>585212694</v>
      </c>
      <c r="F18" s="705"/>
    </row>
    <row r="19" spans="1:6" ht="12.75" customHeight="1">
      <c r="A19" s="327" t="s">
        <v>30</v>
      </c>
      <c r="B19" s="328" t="s">
        <v>368</v>
      </c>
      <c r="C19" s="476">
        <f>+C20+C21+C22+C23</f>
        <v>76246546</v>
      </c>
      <c r="D19" s="329" t="s">
        <v>182</v>
      </c>
      <c r="E19" s="309"/>
      <c r="F19" s="705"/>
    </row>
    <row r="20" spans="1:6" ht="12.75" customHeight="1">
      <c r="A20" s="330" t="s">
        <v>31</v>
      </c>
      <c r="B20" s="329" t="s">
        <v>218</v>
      </c>
      <c r="C20" s="75">
        <v>76246546</v>
      </c>
      <c r="D20" s="329" t="s">
        <v>370</v>
      </c>
      <c r="E20" s="76"/>
      <c r="F20" s="705"/>
    </row>
    <row r="21" spans="1:6" ht="12.75" customHeight="1">
      <c r="A21" s="330" t="s">
        <v>32</v>
      </c>
      <c r="B21" s="329" t="s">
        <v>219</v>
      </c>
      <c r="C21" s="75"/>
      <c r="D21" s="329" t="s">
        <v>147</v>
      </c>
      <c r="E21" s="76"/>
      <c r="F21" s="705"/>
    </row>
    <row r="22" spans="1:6" ht="12.75" customHeight="1">
      <c r="A22" s="330" t="s">
        <v>33</v>
      </c>
      <c r="B22" s="329" t="s">
        <v>223</v>
      </c>
      <c r="C22" s="75"/>
      <c r="D22" s="329" t="s">
        <v>148</v>
      </c>
      <c r="E22" s="76"/>
      <c r="F22" s="705"/>
    </row>
    <row r="23" spans="1:6" ht="12.75" customHeight="1">
      <c r="A23" s="330" t="s">
        <v>34</v>
      </c>
      <c r="B23" s="337" t="s">
        <v>229</v>
      </c>
      <c r="C23" s="75"/>
      <c r="D23" s="328" t="s">
        <v>225</v>
      </c>
      <c r="E23" s="76"/>
      <c r="F23" s="705"/>
    </row>
    <row r="24" spans="1:6" ht="12.75" customHeight="1">
      <c r="A24" s="330" t="s">
        <v>35</v>
      </c>
      <c r="B24" s="329" t="s">
        <v>369</v>
      </c>
      <c r="C24" s="331">
        <f>+C25+C26</f>
        <v>0</v>
      </c>
      <c r="D24" s="329" t="s">
        <v>183</v>
      </c>
      <c r="E24" s="76"/>
      <c r="F24" s="705"/>
    </row>
    <row r="25" spans="1:6" ht="12.75" customHeight="1">
      <c r="A25" s="327" t="s">
        <v>36</v>
      </c>
      <c r="B25" s="328" t="s">
        <v>367</v>
      </c>
      <c r="C25" s="304"/>
      <c r="D25" s="322" t="s">
        <v>454</v>
      </c>
      <c r="E25" s="309"/>
      <c r="F25" s="705"/>
    </row>
    <row r="26" spans="1:6" ht="12.75" customHeight="1">
      <c r="A26" s="330" t="s">
        <v>37</v>
      </c>
      <c r="B26" s="337" t="s">
        <v>673</v>
      </c>
      <c r="C26" s="75"/>
      <c r="D26" s="324" t="s">
        <v>460</v>
      </c>
      <c r="E26" s="76"/>
      <c r="F26" s="705"/>
    </row>
    <row r="27" spans="1:6" ht="12.75" customHeight="1">
      <c r="A27" s="323" t="s">
        <v>38</v>
      </c>
      <c r="B27" s="329" t="s">
        <v>465</v>
      </c>
      <c r="C27" s="75"/>
      <c r="D27" s="324" t="s">
        <v>461</v>
      </c>
      <c r="E27" s="76"/>
      <c r="F27" s="705"/>
    </row>
    <row r="28" spans="1:6" ht="12.75" customHeight="1" thickBot="1">
      <c r="A28" s="380" t="s">
        <v>39</v>
      </c>
      <c r="B28" s="328" t="s">
        <v>325</v>
      </c>
      <c r="C28" s="304"/>
      <c r="D28" s="419"/>
      <c r="E28" s="309">
        <v>9147676</v>
      </c>
      <c r="F28" s="705"/>
    </row>
    <row r="29" spans="1:6" ht="15.75" customHeight="1" thickBot="1">
      <c r="A29" s="326" t="s">
        <v>40</v>
      </c>
      <c r="B29" s="122" t="s">
        <v>473</v>
      </c>
      <c r="C29" s="303">
        <f>+C19+C24+C27+C28</f>
        <v>76246546</v>
      </c>
      <c r="D29" s="122" t="s">
        <v>475</v>
      </c>
      <c r="E29" s="308">
        <f>SUM(E19:E28)</f>
        <v>9147676</v>
      </c>
      <c r="F29" s="705"/>
    </row>
    <row r="30" spans="1:6" ht="13.5" thickBot="1">
      <c r="A30" s="326" t="s">
        <v>41</v>
      </c>
      <c r="B30" s="332" t="s">
        <v>474</v>
      </c>
      <c r="C30" s="333">
        <f>+C18+C29</f>
        <v>599360370</v>
      </c>
      <c r="D30" s="332" t="s">
        <v>476</v>
      </c>
      <c r="E30" s="333">
        <f>+E18+E29</f>
        <v>594360370</v>
      </c>
      <c r="F30" s="705"/>
    </row>
    <row r="31" spans="1:6" ht="13.5" thickBot="1">
      <c r="A31" s="326" t="s">
        <v>42</v>
      </c>
      <c r="B31" s="332" t="s">
        <v>160</v>
      </c>
      <c r="C31" s="333">
        <f>IF(C18-E18&lt;0,E18-C18,"-")</f>
        <v>62098870</v>
      </c>
      <c r="D31" s="332" t="s">
        <v>161</v>
      </c>
      <c r="E31" s="333" t="str">
        <f>IF(C18-E18&gt;0,C18-E18,"-")</f>
        <v>-</v>
      </c>
      <c r="F31" s="705"/>
    </row>
    <row r="32" spans="1:6" ht="13.5" thickBot="1">
      <c r="A32" s="326" t="s">
        <v>43</v>
      </c>
      <c r="B32" s="332" t="s">
        <v>556</v>
      </c>
      <c r="C32" s="333" t="str">
        <f>IF(C30-E30&lt;0,E30-C30,"-")</f>
        <v>-</v>
      </c>
      <c r="D32" s="332" t="s">
        <v>557</v>
      </c>
      <c r="E32" s="333">
        <f>IF(C30-E30&gt;0,C30-E30,"-")</f>
        <v>5000000</v>
      </c>
      <c r="F32" s="705"/>
    </row>
    <row r="33" spans="2:4" ht="18.75">
      <c r="B33" s="706"/>
      <c r="C33" s="706"/>
      <c r="D33" s="706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BreakPreview" zoomScale="115" zoomScaleNormal="120" zoomScaleSheetLayoutView="115" workbookViewId="0" topLeftCell="A5">
      <selection activeCell="H30" sqref="H30"/>
    </sheetView>
  </sheetViews>
  <sheetFormatPr defaultColWidth="9.00390625" defaultRowHeight="12.75"/>
  <cols>
    <col min="1" max="1" width="6.875" style="50" customWidth="1"/>
    <col min="2" max="2" width="55.125" style="180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310" t="s">
        <v>150</v>
      </c>
      <c r="C1" s="311"/>
      <c r="D1" s="311"/>
      <c r="E1" s="311"/>
      <c r="F1" s="705" t="str">
        <f>CONCATENATE("2.2. melléklet ",ALAPADATOK!A7," ",ALAPADATOK!B7," ",ALAPADATOK!C7," ",ALAPADATOK!D7," ",ALAPADATOK!E7," ",ALAPADATOK!F7," ",ALAPADATOK!G7," ",ALAPADATOK!H7)</f>
        <v>2.2. melléklet a 1 / 2020 ( II.12. ) önkormányzati rendelethez</v>
      </c>
    </row>
    <row r="2" spans="5:6" ht="13.5" thickBot="1">
      <c r="E2" s="571" t="str">
        <f>CONCATENATE('KV_1.1.sz.mell.'!C7)</f>
        <v>Forintban!</v>
      </c>
      <c r="F2" s="705"/>
    </row>
    <row r="3" spans="1:6" ht="13.5" thickBot="1">
      <c r="A3" s="707" t="s">
        <v>67</v>
      </c>
      <c r="B3" s="312" t="s">
        <v>54</v>
      </c>
      <c r="C3" s="313"/>
      <c r="D3" s="312" t="s">
        <v>55</v>
      </c>
      <c r="E3" s="314"/>
      <c r="F3" s="705"/>
    </row>
    <row r="4" spans="1:6" s="315" customFormat="1" ht="24.75" thickBot="1">
      <c r="A4" s="708"/>
      <c r="B4" s="181" t="s">
        <v>59</v>
      </c>
      <c r="C4" s="182" t="str">
        <f>+'KV_2.1.sz.mell.'!C4</f>
        <v>2020.évi előirányzat</v>
      </c>
      <c r="D4" s="181" t="s">
        <v>59</v>
      </c>
      <c r="E4" s="47" t="str">
        <f>+'KV_2.1.sz.mell.'!C4</f>
        <v>2020.évi előirányzat</v>
      </c>
      <c r="F4" s="705"/>
    </row>
    <row r="5" spans="1:6" s="315" customFormat="1" ht="13.5" thickBot="1">
      <c r="A5" s="316"/>
      <c r="B5" s="317" t="s">
        <v>483</v>
      </c>
      <c r="C5" s="318" t="s">
        <v>484</v>
      </c>
      <c r="D5" s="317" t="s">
        <v>485</v>
      </c>
      <c r="E5" s="319" t="s">
        <v>487</v>
      </c>
      <c r="F5" s="705"/>
    </row>
    <row r="6" spans="1:6" ht="12.75" customHeight="1">
      <c r="A6" s="321" t="s">
        <v>17</v>
      </c>
      <c r="B6" s="322" t="s">
        <v>372</v>
      </c>
      <c r="C6" s="299"/>
      <c r="D6" s="322" t="s">
        <v>220</v>
      </c>
      <c r="E6" s="305">
        <v>43136139</v>
      </c>
      <c r="F6" s="705"/>
    </row>
    <row r="7" spans="1:6" ht="12.75">
      <c r="A7" s="323" t="s">
        <v>18</v>
      </c>
      <c r="B7" s="324" t="s">
        <v>373</v>
      </c>
      <c r="C7" s="300"/>
      <c r="D7" s="324" t="s">
        <v>378</v>
      </c>
      <c r="E7" s="306"/>
      <c r="F7" s="705"/>
    </row>
    <row r="8" spans="1:6" ht="12.75" customHeight="1">
      <c r="A8" s="323" t="s">
        <v>19</v>
      </c>
      <c r="B8" s="324" t="s">
        <v>10</v>
      </c>
      <c r="C8" s="300"/>
      <c r="D8" s="324" t="s">
        <v>178</v>
      </c>
      <c r="E8" s="306">
        <v>66498610</v>
      </c>
      <c r="F8" s="705"/>
    </row>
    <row r="9" spans="1:6" ht="12.75" customHeight="1">
      <c r="A9" s="323" t="s">
        <v>20</v>
      </c>
      <c r="B9" s="324" t="s">
        <v>374</v>
      </c>
      <c r="C9" s="300">
        <v>200000</v>
      </c>
      <c r="D9" s="324" t="s">
        <v>379</v>
      </c>
      <c r="E9" s="306"/>
      <c r="F9" s="705"/>
    </row>
    <row r="10" spans="1:6" ht="12.75" customHeight="1">
      <c r="A10" s="323" t="s">
        <v>21</v>
      </c>
      <c r="B10" s="324" t="s">
        <v>375</v>
      </c>
      <c r="C10" s="300"/>
      <c r="D10" s="324" t="s">
        <v>222</v>
      </c>
      <c r="E10" s="306">
        <v>300000</v>
      </c>
      <c r="F10" s="705"/>
    </row>
    <row r="11" spans="1:6" ht="12.75" customHeight="1">
      <c r="A11" s="323" t="s">
        <v>22</v>
      </c>
      <c r="B11" s="324" t="s">
        <v>376</v>
      </c>
      <c r="C11" s="301"/>
      <c r="D11" s="420"/>
      <c r="E11" s="306"/>
      <c r="F11" s="705"/>
    </row>
    <row r="12" spans="1:6" ht="12.75" customHeight="1">
      <c r="A12" s="323" t="s">
        <v>23</v>
      </c>
      <c r="B12" s="41"/>
      <c r="C12" s="300"/>
      <c r="D12" s="420"/>
      <c r="E12" s="306"/>
      <c r="F12" s="705"/>
    </row>
    <row r="13" spans="1:6" ht="12.75" customHeight="1">
      <c r="A13" s="323" t="s">
        <v>24</v>
      </c>
      <c r="B13" s="41"/>
      <c r="C13" s="300"/>
      <c r="D13" s="421"/>
      <c r="E13" s="306"/>
      <c r="F13" s="705"/>
    </row>
    <row r="14" spans="1:6" ht="12.75" customHeight="1">
      <c r="A14" s="323" t="s">
        <v>25</v>
      </c>
      <c r="B14" s="418"/>
      <c r="C14" s="301"/>
      <c r="D14" s="420"/>
      <c r="E14" s="306"/>
      <c r="F14" s="705"/>
    </row>
    <row r="15" spans="1:6" ht="12.75">
      <c r="A15" s="323" t="s">
        <v>26</v>
      </c>
      <c r="B15" s="41"/>
      <c r="C15" s="301"/>
      <c r="D15" s="420"/>
      <c r="E15" s="306"/>
      <c r="F15" s="705"/>
    </row>
    <row r="16" spans="1:6" ht="12.75" customHeight="1" thickBot="1">
      <c r="A16" s="380" t="s">
        <v>27</v>
      </c>
      <c r="B16" s="419"/>
      <c r="C16" s="382"/>
      <c r="D16" s="381" t="s">
        <v>48</v>
      </c>
      <c r="E16" s="350"/>
      <c r="F16" s="705"/>
    </row>
    <row r="17" spans="1:6" ht="15.75" customHeight="1" thickBot="1">
      <c r="A17" s="326" t="s">
        <v>28</v>
      </c>
      <c r="B17" s="122" t="s">
        <v>386</v>
      </c>
      <c r="C17" s="303">
        <f>+C6+C8+C9+C11+C12+C13+C14+C15+C16</f>
        <v>200000</v>
      </c>
      <c r="D17" s="122" t="s">
        <v>387</v>
      </c>
      <c r="E17" s="308">
        <f>+E6+E8+E10+E11+E12+E13+E14+E15+E16</f>
        <v>109934749</v>
      </c>
      <c r="F17" s="705"/>
    </row>
    <row r="18" spans="1:6" ht="12.75" customHeight="1">
      <c r="A18" s="321" t="s">
        <v>29</v>
      </c>
      <c r="B18" s="336" t="s">
        <v>237</v>
      </c>
      <c r="C18" s="343">
        <f>SUM(C19:C23)</f>
        <v>104734749</v>
      </c>
      <c r="D18" s="329" t="s">
        <v>182</v>
      </c>
      <c r="E18" s="73"/>
      <c r="F18" s="705"/>
    </row>
    <row r="19" spans="1:6" ht="12.75" customHeight="1">
      <c r="A19" s="323" t="s">
        <v>30</v>
      </c>
      <c r="B19" s="337" t="s">
        <v>226</v>
      </c>
      <c r="C19" s="75">
        <v>104734749</v>
      </c>
      <c r="D19" s="329" t="s">
        <v>185</v>
      </c>
      <c r="E19" s="76"/>
      <c r="F19" s="705"/>
    </row>
    <row r="20" spans="1:6" ht="12.75" customHeight="1">
      <c r="A20" s="321" t="s">
        <v>31</v>
      </c>
      <c r="B20" s="337" t="s">
        <v>227</v>
      </c>
      <c r="C20" s="75"/>
      <c r="D20" s="329" t="s">
        <v>147</v>
      </c>
      <c r="E20" s="76"/>
      <c r="F20" s="705"/>
    </row>
    <row r="21" spans="1:6" ht="12.75" customHeight="1">
      <c r="A21" s="323" t="s">
        <v>32</v>
      </c>
      <c r="B21" s="337" t="s">
        <v>228</v>
      </c>
      <c r="C21" s="75"/>
      <c r="D21" s="329" t="s">
        <v>148</v>
      </c>
      <c r="E21" s="76"/>
      <c r="F21" s="705"/>
    </row>
    <row r="22" spans="1:6" ht="12.75" customHeight="1">
      <c r="A22" s="321" t="s">
        <v>33</v>
      </c>
      <c r="B22" s="337" t="s">
        <v>229</v>
      </c>
      <c r="C22" s="75"/>
      <c r="D22" s="328" t="s">
        <v>225</v>
      </c>
      <c r="E22" s="76"/>
      <c r="F22" s="705"/>
    </row>
    <row r="23" spans="1:6" ht="12.75" customHeight="1">
      <c r="A23" s="323" t="s">
        <v>34</v>
      </c>
      <c r="B23" s="338" t="s">
        <v>230</v>
      </c>
      <c r="C23" s="75"/>
      <c r="D23" s="329" t="s">
        <v>186</v>
      </c>
      <c r="E23" s="76"/>
      <c r="F23" s="705"/>
    </row>
    <row r="24" spans="1:6" ht="12.75" customHeight="1">
      <c r="A24" s="321" t="s">
        <v>35</v>
      </c>
      <c r="B24" s="339" t="s">
        <v>231</v>
      </c>
      <c r="C24" s="331">
        <f>+C25+C26+C27+C28+C29</f>
        <v>0</v>
      </c>
      <c r="D24" s="340" t="s">
        <v>184</v>
      </c>
      <c r="E24" s="76"/>
      <c r="F24" s="705"/>
    </row>
    <row r="25" spans="1:6" ht="12.75" customHeight="1">
      <c r="A25" s="323" t="s">
        <v>36</v>
      </c>
      <c r="B25" s="338" t="s">
        <v>232</v>
      </c>
      <c r="C25" s="75"/>
      <c r="D25" s="340" t="s">
        <v>380</v>
      </c>
      <c r="E25" s="76"/>
      <c r="F25" s="705"/>
    </row>
    <row r="26" spans="1:6" ht="12.75" customHeight="1">
      <c r="A26" s="321" t="s">
        <v>37</v>
      </c>
      <c r="B26" s="338" t="s">
        <v>233</v>
      </c>
      <c r="C26" s="75"/>
      <c r="D26" s="335"/>
      <c r="E26" s="76"/>
      <c r="F26" s="705"/>
    </row>
    <row r="27" spans="1:6" ht="12.75" customHeight="1">
      <c r="A27" s="323" t="s">
        <v>38</v>
      </c>
      <c r="B27" s="337" t="s">
        <v>234</v>
      </c>
      <c r="C27" s="75"/>
      <c r="D27" s="118"/>
      <c r="E27" s="76"/>
      <c r="F27" s="705"/>
    </row>
    <row r="28" spans="1:6" ht="12.75" customHeight="1">
      <c r="A28" s="321" t="s">
        <v>39</v>
      </c>
      <c r="B28" s="341" t="s">
        <v>235</v>
      </c>
      <c r="C28" s="75"/>
      <c r="D28" s="41"/>
      <c r="E28" s="76"/>
      <c r="F28" s="705"/>
    </row>
    <row r="29" spans="1:6" ht="12.75" customHeight="1" thickBot="1">
      <c r="A29" s="323" t="s">
        <v>40</v>
      </c>
      <c r="B29" s="342" t="s">
        <v>236</v>
      </c>
      <c r="C29" s="75"/>
      <c r="D29" s="118"/>
      <c r="E29" s="76"/>
      <c r="F29" s="705"/>
    </row>
    <row r="30" spans="1:6" ht="21.75" customHeight="1" thickBot="1">
      <c r="A30" s="326" t="s">
        <v>41</v>
      </c>
      <c r="B30" s="122" t="s">
        <v>377</v>
      </c>
      <c r="C30" s="303">
        <f>+C18+C24</f>
        <v>104734749</v>
      </c>
      <c r="D30" s="122" t="s">
        <v>381</v>
      </c>
      <c r="E30" s="308">
        <f>SUM(E18:E29)</f>
        <v>0</v>
      </c>
      <c r="F30" s="705"/>
    </row>
    <row r="31" spans="1:6" ht="13.5" thickBot="1">
      <c r="A31" s="326" t="s">
        <v>42</v>
      </c>
      <c r="B31" s="332" t="s">
        <v>382</v>
      </c>
      <c r="C31" s="333">
        <f>+C17+C30</f>
        <v>104934749</v>
      </c>
      <c r="D31" s="332" t="s">
        <v>383</v>
      </c>
      <c r="E31" s="333">
        <f>+E17+E30</f>
        <v>109934749</v>
      </c>
      <c r="F31" s="705"/>
    </row>
    <row r="32" spans="1:6" ht="13.5" thickBot="1">
      <c r="A32" s="326" t="s">
        <v>43</v>
      </c>
      <c r="B32" s="332" t="s">
        <v>160</v>
      </c>
      <c r="C32" s="333">
        <f>IF(C17-E17&lt;0,E17-C17,"-")</f>
        <v>109734749</v>
      </c>
      <c r="D32" s="332" t="s">
        <v>161</v>
      </c>
      <c r="E32" s="333" t="str">
        <f>IF(C17-E17&gt;0,C17-E17,"-")</f>
        <v>-</v>
      </c>
      <c r="F32" s="705"/>
    </row>
    <row r="33" spans="1:6" ht="13.5" thickBot="1">
      <c r="A33" s="326" t="s">
        <v>44</v>
      </c>
      <c r="B33" s="332" t="s">
        <v>556</v>
      </c>
      <c r="C33" s="333">
        <f>IF(C31-E31&lt;0,E31-C31,"-")</f>
        <v>5000000</v>
      </c>
      <c r="D33" s="332" t="s">
        <v>557</v>
      </c>
      <c r="E33" s="333" t="str">
        <f>IF(C31-E31&gt;0,C31-E31,"-")</f>
        <v>-</v>
      </c>
      <c r="F33" s="705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PENZUGY_4</cp:lastModifiedBy>
  <cp:lastPrinted>2020-02-11T13:14:37Z</cp:lastPrinted>
  <dcterms:created xsi:type="dcterms:W3CDTF">1999-10-30T10:30:45Z</dcterms:created>
  <dcterms:modified xsi:type="dcterms:W3CDTF">2020-02-11T13:41:09Z</dcterms:modified>
  <cp:category/>
  <cp:version/>
  <cp:contentType/>
  <cp:contentStatus/>
</cp:coreProperties>
</file>