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3. melléklet" sheetId="1" r:id="rId1"/>
  </sheets>
  <definedNames>
    <definedName name="_xlnm.Print_Area" localSheetId="0">'3. melléklet'!$A$1:$AA$71</definedName>
  </definedNames>
  <calcPr fullCalcOnLoad="1"/>
</workbook>
</file>

<file path=xl/sharedStrings.xml><?xml version="1.0" encoding="utf-8"?>
<sst xmlns="http://schemas.openxmlformats.org/spreadsheetml/2006/main" count="170" uniqueCount="155">
  <si>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</si>
  <si>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</si>
  <si>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</si>
  <si>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</si>
  <si>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</si>
  <si>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</si>
  <si>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</si>
  <si>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</si>
  <si>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</si>
  <si>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</si>
  <si>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</si>
  <si>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</si>
  <si>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</si>
  <si>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</si>
  <si>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</si>
  <si>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</si>
  <si>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</si>
  <si>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</si>
  <si>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</si>
  <si>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</si>
  <si>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</si>
  <si>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</si>
  <si>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</si>
  <si>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</si>
  <si>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</si>
  <si>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</si>
  <si>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</si>
  <si>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</si>
  <si>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</si>
  <si>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</si>
  <si>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</si>
  <si>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</si>
  <si>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</si>
  <si>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</si>
  <si>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</si>
  <si>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</si>
  <si>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</si>
  <si>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</si>
  <si>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</si>
  <si>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</si>
  <si>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</si>
  <si>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</si>
  <si>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</si>
  <si>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</si>
  <si>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</si>
  <si>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</si>
  <si>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</si>
  <si>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</si>
  <si>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</si>
  <si>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</si>
  <si>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</si>
  <si>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</si>
  <si>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</si>
  <si>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</si>
  <si>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</si>
  <si>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</si>
  <si>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</si>
  <si>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</si>
  <si>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</si>
  <si>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</si>
  <si>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</si>
  <si>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</si>
  <si>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</si>
  <si>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</si>
  <si>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</si>
  <si>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</si>
  <si>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</si>
  <si>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</si>
  <si>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</si>
  <si>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</si>
  <si>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</si>
  <si>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</si>
  <si>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</si>
  <si>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</si>
  <si>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</si>
  <si>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</si>
  <si>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</si>
  <si>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</si>
  <si>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</si>
  <si>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</si>
  <si>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</si>
  <si>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40.</t>
  </si>
  <si>
    <t xml:space="preserve">Debreceni Közterület Felügyelet </t>
  </si>
  <si>
    <t>41.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</si>
  <si>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</si>
  <si>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</si>
  <si>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</si>
  <si>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</si>
  <si>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</si>
  <si>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</si>
  <si>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</si>
  <si>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</si>
  <si>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</si>
  <si>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</si>
  <si>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</si>
  <si>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</si>
  <si>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</si>
  <si>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</si>
  <si>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</si>
  <si>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</si>
  <si>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</si>
  <si>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</si>
  <si>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</si>
  <si>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</si>
  <si>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</si>
  <si>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</si>
  <si>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</si>
  <si>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</si>
  <si>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</si>
  <si>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</si>
  <si>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</si>
  <si>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</si>
  <si>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</si>
  <si>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</si>
  <si>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</si>
  <si>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34.1.</t>
  </si>
  <si>
    <t>34.2.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</si>
  <si>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</si>
  <si>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</si>
  <si>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</si>
  <si>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</si>
  <si>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</si>
  <si>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</si>
  <si>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Finanszírozási bevételek*
(B8)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</si>
  <si>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</si>
  <si>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</si>
  <si>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</si>
  <si>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</si>
  <si>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</si>
  <si>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</si>
  <si>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</si>
  <si>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</si>
  <si>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</si>
  <si>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</si>
  <si>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</si>
  <si>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</si>
  <si>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</si>
  <si>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</si>
  <si>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Eredeti Előirányzat</t>
  </si>
  <si>
    <t>Módosított Előirányzat</t>
  </si>
  <si>
    <t>Finanszírozási bevételek összesen
(B8)</t>
  </si>
  <si>
    <t>Finanszírozási bevételek (B8)</t>
  </si>
  <si>
    <t>Központi, irányító szervi támogatás
(B816)</t>
  </si>
  <si>
    <t>Előző év költségvetési maradványának igénybevétele
(B8131)</t>
  </si>
  <si>
    <t>Teljesítés</t>
  </si>
  <si>
    <t>U</t>
  </si>
  <si>
    <t>V</t>
  </si>
  <si>
    <t>W</t>
  </si>
  <si>
    <t>X</t>
  </si>
  <si>
    <t>Y</t>
  </si>
  <si>
    <t>Egyéb bevételek
(B1+B2+B6+B7)</t>
  </si>
  <si>
    <t>Arany János Óvoda             (Hajó Utcai Óvoda)</t>
  </si>
  <si>
    <t>Z</t>
  </si>
  <si>
    <t>AA</t>
  </si>
  <si>
    <t>3. melléklet a 9/2018. (IV. 26.)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</si>
</sst>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[$-40E]yyyy\.\ mmmm\ d\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>
      <alignment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0" xfId="56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left" vertical="center" wrapText="1"/>
      <protection/>
    </xf>
    <xf numFmtId="3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3" fontId="10" fillId="0" borderId="10" xfId="57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Fill="1" applyBorder="1" applyAlignment="1">
      <alignment/>
    </xf>
    <xf numFmtId="3" fontId="8" fillId="0" borderId="10" xfId="57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64" fontId="8" fillId="0" borderId="10" xfId="40" applyNumberFormat="1" applyFont="1" applyFill="1" applyBorder="1" applyAlignment="1">
      <alignment horizontal="right"/>
    </xf>
    <xf numFmtId="3" fontId="8" fillId="0" borderId="10" xfId="55" applyNumberFormat="1" applyFont="1" applyFill="1" applyBorder="1">
      <alignment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0" fillId="0" borderId="17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 2" xfId="54"/>
    <cellStyle name="Normál 3" xfId="55"/>
    <cellStyle name="Normál 4" xfId="56"/>
    <cellStyle name="Normál_létszámkeret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view="pageBreakPreview" zoomScale="80" zoomScaleNormal="80" zoomScaleSheetLayoutView="80" zoomScalePageLayoutView="0" workbookViewId="0" topLeftCell="A1">
      <pane ySplit="8" topLeftCell="A57" activePane="bottomLeft" state="frozen"/>
      <selection pane="topLeft" activeCell="A1" sqref="A1"/>
      <selection pane="bottomLeft" activeCell="A1" sqref="A1:AA1"/>
    </sheetView>
  </sheetViews>
  <sheetFormatPr defaultColWidth="9.140625" defaultRowHeight="15"/>
  <cols>
    <col min="1" max="2" width="6.421875" style="27" customWidth="1"/>
    <col min="3" max="3" width="44.421875" style="27" bestFit="1" customWidth="1"/>
    <col min="4" max="4" width="20.00390625" style="27" customWidth="1"/>
    <col min="5" max="5" width="12.8515625" style="27" customWidth="1"/>
    <col min="6" max="6" width="19.57421875" style="27" customWidth="1"/>
    <col min="7" max="7" width="15.00390625" style="27" customWidth="1"/>
    <col min="8" max="8" width="22.00390625" style="27" customWidth="1"/>
    <col min="9" max="9" width="21.140625" style="27" customWidth="1"/>
    <col min="10" max="10" width="20.421875" style="27" customWidth="1"/>
    <col min="11" max="11" width="13.421875" style="27" bestFit="1" customWidth="1"/>
    <col min="12" max="12" width="16.7109375" style="27" bestFit="1" customWidth="1"/>
    <col min="13" max="13" width="14.28125" style="27" bestFit="1" customWidth="1"/>
    <col min="14" max="14" width="17.7109375" style="27" bestFit="1" customWidth="1"/>
    <col min="15" max="15" width="19.00390625" style="27" customWidth="1"/>
    <col min="16" max="16" width="17.00390625" style="27" customWidth="1"/>
    <col min="17" max="17" width="18.421875" style="27" bestFit="1" customWidth="1"/>
    <col min="18" max="18" width="21.7109375" style="27" bestFit="1" customWidth="1"/>
    <col min="19" max="19" width="22.57421875" style="27" customWidth="1"/>
    <col min="20" max="20" width="13.28125" style="27" customWidth="1"/>
    <col min="21" max="21" width="17.140625" style="27" customWidth="1"/>
    <col min="22" max="22" width="14.28125" style="27" bestFit="1" customWidth="1"/>
    <col min="23" max="23" width="17.7109375" style="27" customWidth="1"/>
    <col min="24" max="24" width="16.00390625" style="27" customWidth="1"/>
    <col min="25" max="25" width="19.140625" style="27" customWidth="1"/>
    <col min="26" max="26" width="19.00390625" style="27" customWidth="1"/>
    <col min="27" max="27" width="21.8515625" style="27" customWidth="1"/>
    <col min="28" max="16384" width="9.140625" style="27" customWidth="1"/>
  </cols>
  <sheetData>
    <row r="1" spans="1:27" ht="18">
      <c r="A1" s="45" t="s">
        <v>154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ht="18">
      <c r="A3" s="35" t="s">
        <v>101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5">
      <c r="A4" s="46" t="s">
        <v>102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s="31" customFormat="1" ht="15">
      <c r="A5" s="30" t="s">
        <v>103</v>
      </c>
      <c r="B5" s="30" t="s">
        <v>104</v>
      </c>
      <c r="C5" s="30" t="s">
        <v>105</v>
      </c>
      <c r="D5" s="30" t="s">
        <v>106</v>
      </c>
      <c r="E5" s="30" t="s">
        <v>107</v>
      </c>
      <c r="F5" s="30" t="s">
        <v>108</v>
      </c>
      <c r="G5" s="30" t="s">
        <v>109</v>
      </c>
      <c r="H5" s="30" t="s">
        <v>110</v>
      </c>
      <c r="I5" s="30" t="s">
        <v>111</v>
      </c>
      <c r="J5" s="30" t="s">
        <v>127</v>
      </c>
      <c r="K5" s="30" t="s">
        <v>128</v>
      </c>
      <c r="L5" s="30" t="s">
        <v>129</v>
      </c>
      <c r="M5" s="30" t="s">
        <v>130</v>
      </c>
      <c r="N5" s="30" t="s">
        <v>131</v>
      </c>
      <c r="O5" s="30" t="s">
        <v>132</v>
      </c>
      <c r="P5" s="30" t="s">
        <v>133</v>
      </c>
      <c r="Q5" s="30" t="s">
        <v>134</v>
      </c>
      <c r="R5" s="30" t="s">
        <v>135</v>
      </c>
      <c r="S5" s="30" t="s">
        <v>136</v>
      </c>
      <c r="T5" s="30" t="s">
        <v>137</v>
      </c>
      <c r="U5" s="30" t="s">
        <v>145</v>
      </c>
      <c r="V5" s="30" t="s">
        <v>146</v>
      </c>
      <c r="W5" s="30" t="s">
        <v>152</v>
      </c>
      <c r="X5" s="30" t="s">
        <v>147</v>
      </c>
      <c r="Y5" s="30" t="s">
        <v>148</v>
      </c>
      <c r="Z5" s="30" t="s">
        <v>149</v>
      </c>
      <c r="AA5" s="30" t="s">
        <v>153</v>
      </c>
    </row>
    <row r="6" spans="1:27" s="31" customFormat="1" ht="30" customHeight="1">
      <c r="A6" s="39" t="s">
        <v>112</v>
      </c>
      <c r="B6" s="39" t="s">
        <v>113</v>
      </c>
      <c r="C6" s="39" t="s">
        <v>114</v>
      </c>
      <c r="D6" s="36" t="s">
        <v>138</v>
      </c>
      <c r="E6" s="37"/>
      <c r="F6" s="37"/>
      <c r="G6" s="37"/>
      <c r="H6" s="37"/>
      <c r="I6" s="38"/>
      <c r="J6" s="36" t="s">
        <v>139</v>
      </c>
      <c r="K6" s="37"/>
      <c r="L6" s="37"/>
      <c r="M6" s="37"/>
      <c r="N6" s="37"/>
      <c r="O6" s="37"/>
      <c r="P6" s="37"/>
      <c r="Q6" s="37"/>
      <c r="R6" s="38"/>
      <c r="S6" s="36" t="s">
        <v>144</v>
      </c>
      <c r="T6" s="37"/>
      <c r="U6" s="37"/>
      <c r="V6" s="37"/>
      <c r="W6" s="37"/>
      <c r="X6" s="37"/>
      <c r="Y6" s="37"/>
      <c r="Z6" s="37"/>
      <c r="AA6" s="38"/>
    </row>
    <row r="7" spans="1:27" ht="19.5" customHeight="1">
      <c r="A7" s="40"/>
      <c r="B7" s="40"/>
      <c r="C7" s="40"/>
      <c r="D7" s="42" t="s">
        <v>118</v>
      </c>
      <c r="E7" s="42" t="s">
        <v>119</v>
      </c>
      <c r="F7" s="42" t="s">
        <v>120</v>
      </c>
      <c r="G7" s="42" t="s">
        <v>121</v>
      </c>
      <c r="H7" s="42" t="s">
        <v>122</v>
      </c>
      <c r="I7" s="42" t="s">
        <v>123</v>
      </c>
      <c r="J7" s="42" t="s">
        <v>118</v>
      </c>
      <c r="K7" s="42" t="s">
        <v>119</v>
      </c>
      <c r="L7" s="42" t="s">
        <v>120</v>
      </c>
      <c r="M7" s="42" t="s">
        <v>121</v>
      </c>
      <c r="N7" s="42" t="s">
        <v>150</v>
      </c>
      <c r="O7" s="42" t="s">
        <v>122</v>
      </c>
      <c r="P7" s="47" t="s">
        <v>141</v>
      </c>
      <c r="Q7" s="48"/>
      <c r="R7" s="49"/>
      <c r="S7" s="42" t="s">
        <v>118</v>
      </c>
      <c r="T7" s="42" t="s">
        <v>119</v>
      </c>
      <c r="U7" s="42" t="s">
        <v>120</v>
      </c>
      <c r="V7" s="42" t="s">
        <v>121</v>
      </c>
      <c r="W7" s="42" t="s">
        <v>150</v>
      </c>
      <c r="X7" s="42" t="s">
        <v>122</v>
      </c>
      <c r="Y7" s="47" t="s">
        <v>141</v>
      </c>
      <c r="Z7" s="48"/>
      <c r="AA7" s="49"/>
    </row>
    <row r="8" spans="1:27" ht="69.75" customHeight="1">
      <c r="A8" s="41"/>
      <c r="B8" s="41"/>
      <c r="C8" s="41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1" t="s">
        <v>143</v>
      </c>
      <c r="Q8" s="1" t="s">
        <v>142</v>
      </c>
      <c r="R8" s="1" t="s">
        <v>140</v>
      </c>
      <c r="S8" s="43"/>
      <c r="T8" s="43"/>
      <c r="U8" s="43"/>
      <c r="V8" s="43"/>
      <c r="W8" s="43"/>
      <c r="X8" s="43"/>
      <c r="Y8" s="1" t="s">
        <v>143</v>
      </c>
      <c r="Z8" s="1" t="s">
        <v>142</v>
      </c>
      <c r="AA8" s="1" t="s">
        <v>140</v>
      </c>
    </row>
    <row r="9" spans="1:27" ht="15.75">
      <c r="A9" s="4" t="s">
        <v>0</v>
      </c>
      <c r="B9" s="4"/>
      <c r="C9" s="5" t="s">
        <v>1</v>
      </c>
      <c r="D9" s="6">
        <v>580118179</v>
      </c>
      <c r="E9" s="6">
        <v>0</v>
      </c>
      <c r="F9" s="6">
        <v>16904944</v>
      </c>
      <c r="G9" s="6">
        <v>0</v>
      </c>
      <c r="H9" s="6">
        <v>16904944</v>
      </c>
      <c r="I9" s="6">
        <v>563213235</v>
      </c>
      <c r="J9" s="6">
        <v>558843240</v>
      </c>
      <c r="K9" s="6">
        <v>0</v>
      </c>
      <c r="L9" s="6">
        <v>25983672</v>
      </c>
      <c r="M9" s="6">
        <v>0</v>
      </c>
      <c r="N9" s="6">
        <v>1449045</v>
      </c>
      <c r="O9" s="6">
        <f>K9+L9+M9+N9</f>
        <v>27432717</v>
      </c>
      <c r="P9" s="6">
        <v>15498530</v>
      </c>
      <c r="Q9" s="6">
        <f>J9-O9-P9</f>
        <v>515911993</v>
      </c>
      <c r="R9" s="6">
        <f>+P9+Q9</f>
        <v>531410523</v>
      </c>
      <c r="S9" s="6">
        <v>520242122</v>
      </c>
      <c r="T9" s="6">
        <v>0</v>
      </c>
      <c r="U9" s="6">
        <v>25983672</v>
      </c>
      <c r="V9" s="6">
        <v>0</v>
      </c>
      <c r="W9" s="6">
        <v>1449045</v>
      </c>
      <c r="X9" s="6">
        <f>SUM(T9:W9)</f>
        <v>27432717</v>
      </c>
      <c r="Y9" s="6">
        <f>P9</f>
        <v>15498530</v>
      </c>
      <c r="Z9" s="6">
        <v>500078535</v>
      </c>
      <c r="AA9" s="6">
        <f>+Y9+Z9</f>
        <v>515577065</v>
      </c>
    </row>
    <row r="10" spans="1:27" ht="15.75">
      <c r="A10" s="4" t="s">
        <v>2</v>
      </c>
      <c r="B10" s="4"/>
      <c r="C10" s="5" t="s">
        <v>3</v>
      </c>
      <c r="D10" s="6">
        <v>167413324</v>
      </c>
      <c r="E10" s="6">
        <v>0</v>
      </c>
      <c r="F10" s="6">
        <v>10892404</v>
      </c>
      <c r="G10" s="6">
        <v>0</v>
      </c>
      <c r="H10" s="6">
        <v>10892404</v>
      </c>
      <c r="I10" s="6">
        <v>156520920</v>
      </c>
      <c r="J10" s="6">
        <v>166869056</v>
      </c>
      <c r="K10" s="6"/>
      <c r="L10" s="6">
        <v>10030175</v>
      </c>
      <c r="M10" s="6"/>
      <c r="N10" s="6"/>
      <c r="O10" s="6">
        <f aca="true" t="shared" si="0" ref="O10:O66">K10+L10+M10+N10</f>
        <v>10030175</v>
      </c>
      <c r="P10" s="6">
        <v>13253945</v>
      </c>
      <c r="Q10" s="6">
        <f aca="true" t="shared" si="1" ref="Q10:Q41">J10-O10-P10</f>
        <v>143584936</v>
      </c>
      <c r="R10" s="6">
        <f aca="true" t="shared" si="2" ref="R10:R66">+P10+Q10</f>
        <v>156838881</v>
      </c>
      <c r="S10" s="6">
        <v>161292350</v>
      </c>
      <c r="T10" s="6"/>
      <c r="U10" s="6">
        <v>10030175</v>
      </c>
      <c r="V10" s="6"/>
      <c r="W10" s="6"/>
      <c r="X10" s="6">
        <f aca="true" t="shared" si="3" ref="X10:X41">SUM(T10:W10)</f>
        <v>10030175</v>
      </c>
      <c r="Y10" s="6">
        <f aca="true" t="shared" si="4" ref="Y10:Y41">P10</f>
        <v>13253945</v>
      </c>
      <c r="Z10" s="6">
        <v>142930986</v>
      </c>
      <c r="AA10" s="6">
        <f aca="true" t="shared" si="5" ref="AA10:AA66">+Y10+Z10</f>
        <v>156184931</v>
      </c>
    </row>
    <row r="11" spans="1:27" ht="15.75">
      <c r="A11" s="4" t="s">
        <v>4</v>
      </c>
      <c r="B11" s="4"/>
      <c r="C11" s="5" t="s">
        <v>5</v>
      </c>
      <c r="D11" s="6">
        <v>191479355</v>
      </c>
      <c r="E11" s="6">
        <v>0</v>
      </c>
      <c r="F11" s="6">
        <v>12226926</v>
      </c>
      <c r="G11" s="6">
        <v>0</v>
      </c>
      <c r="H11" s="6">
        <v>12226926</v>
      </c>
      <c r="I11" s="6">
        <v>179252429</v>
      </c>
      <c r="J11" s="6">
        <v>198443665</v>
      </c>
      <c r="K11" s="6">
        <v>0</v>
      </c>
      <c r="L11" s="6">
        <v>16634562</v>
      </c>
      <c r="M11" s="6">
        <v>0</v>
      </c>
      <c r="N11" s="6">
        <v>0</v>
      </c>
      <c r="O11" s="6">
        <f t="shared" si="0"/>
        <v>16634562</v>
      </c>
      <c r="P11" s="6">
        <v>7965661</v>
      </c>
      <c r="Q11" s="6">
        <f t="shared" si="1"/>
        <v>173843442</v>
      </c>
      <c r="R11" s="6">
        <f t="shared" si="2"/>
        <v>181809103</v>
      </c>
      <c r="S11" s="6">
        <v>190896818</v>
      </c>
      <c r="T11" s="6">
        <v>0</v>
      </c>
      <c r="U11" s="6">
        <v>16634562</v>
      </c>
      <c r="V11" s="6">
        <v>0</v>
      </c>
      <c r="W11" s="6">
        <v>0</v>
      </c>
      <c r="X11" s="6">
        <f t="shared" si="3"/>
        <v>16634562</v>
      </c>
      <c r="Y11" s="6">
        <f t="shared" si="4"/>
        <v>7965661</v>
      </c>
      <c r="Z11" s="6">
        <v>173142504</v>
      </c>
      <c r="AA11" s="6">
        <f t="shared" si="5"/>
        <v>181108165</v>
      </c>
    </row>
    <row r="12" spans="1:27" ht="15.75">
      <c r="A12" s="4" t="s">
        <v>6</v>
      </c>
      <c r="B12" s="4"/>
      <c r="C12" s="5" t="s">
        <v>7</v>
      </c>
      <c r="D12" s="6">
        <v>162285123</v>
      </c>
      <c r="E12" s="6">
        <v>0</v>
      </c>
      <c r="F12" s="6">
        <v>8633984</v>
      </c>
      <c r="G12" s="6">
        <v>0</v>
      </c>
      <c r="H12" s="6">
        <v>8633984</v>
      </c>
      <c r="I12" s="6">
        <v>153651139</v>
      </c>
      <c r="J12" s="6">
        <v>173888768</v>
      </c>
      <c r="K12" s="6">
        <v>0</v>
      </c>
      <c r="L12" s="6">
        <v>12517979</v>
      </c>
      <c r="M12" s="6">
        <v>0</v>
      </c>
      <c r="N12" s="6">
        <v>1144843</v>
      </c>
      <c r="O12" s="6">
        <f t="shared" si="0"/>
        <v>13662822</v>
      </c>
      <c r="P12" s="6">
        <v>8992601</v>
      </c>
      <c r="Q12" s="6">
        <f t="shared" si="1"/>
        <v>151233345</v>
      </c>
      <c r="R12" s="6">
        <f t="shared" si="2"/>
        <v>160225946</v>
      </c>
      <c r="S12" s="6">
        <v>167728743</v>
      </c>
      <c r="T12" s="6">
        <v>0</v>
      </c>
      <c r="U12" s="6">
        <v>12517979</v>
      </c>
      <c r="V12" s="6">
        <v>0</v>
      </c>
      <c r="W12" s="6">
        <v>1144843</v>
      </c>
      <c r="X12" s="6">
        <f t="shared" si="3"/>
        <v>13662822</v>
      </c>
      <c r="Y12" s="6">
        <f t="shared" si="4"/>
        <v>8992601</v>
      </c>
      <c r="Z12" s="6">
        <v>150775019</v>
      </c>
      <c r="AA12" s="6">
        <f t="shared" si="5"/>
        <v>159767620</v>
      </c>
    </row>
    <row r="13" spans="1:27" ht="15.75">
      <c r="A13" s="4" t="s">
        <v>8</v>
      </c>
      <c r="B13" s="4"/>
      <c r="C13" s="5" t="s">
        <v>9</v>
      </c>
      <c r="D13" s="6">
        <v>156311920</v>
      </c>
      <c r="E13" s="6">
        <v>0</v>
      </c>
      <c r="F13" s="6">
        <v>6279717</v>
      </c>
      <c r="G13" s="6">
        <v>0</v>
      </c>
      <c r="H13" s="6">
        <v>6279717</v>
      </c>
      <c r="I13" s="6">
        <v>150032203</v>
      </c>
      <c r="J13" s="6">
        <v>158161394</v>
      </c>
      <c r="K13" s="6">
        <v>0</v>
      </c>
      <c r="L13" s="6">
        <v>9945403</v>
      </c>
      <c r="M13" s="6">
        <v>0</v>
      </c>
      <c r="N13" s="6">
        <v>0</v>
      </c>
      <c r="O13" s="6">
        <f t="shared" si="0"/>
        <v>9945403</v>
      </c>
      <c r="P13" s="6">
        <v>4464648</v>
      </c>
      <c r="Q13" s="6">
        <f t="shared" si="1"/>
        <v>143751343</v>
      </c>
      <c r="R13" s="6">
        <f t="shared" si="2"/>
        <v>148215991</v>
      </c>
      <c r="S13" s="6">
        <v>153892047</v>
      </c>
      <c r="T13" s="6">
        <v>0</v>
      </c>
      <c r="U13" s="6">
        <v>9945403</v>
      </c>
      <c r="V13" s="6">
        <v>0</v>
      </c>
      <c r="W13" s="6">
        <v>0</v>
      </c>
      <c r="X13" s="6">
        <f t="shared" si="3"/>
        <v>9945403</v>
      </c>
      <c r="Y13" s="6">
        <f t="shared" si="4"/>
        <v>4464648</v>
      </c>
      <c r="Z13" s="6">
        <v>143147112</v>
      </c>
      <c r="AA13" s="6">
        <f t="shared" si="5"/>
        <v>147611760</v>
      </c>
    </row>
    <row r="14" spans="1:27" ht="15.75">
      <c r="A14" s="4" t="s">
        <v>10</v>
      </c>
      <c r="B14" s="4"/>
      <c r="C14" s="5" t="s">
        <v>11</v>
      </c>
      <c r="D14" s="6">
        <v>153747734</v>
      </c>
      <c r="E14" s="6">
        <v>0</v>
      </c>
      <c r="F14" s="6">
        <v>4072527</v>
      </c>
      <c r="G14" s="6">
        <v>0</v>
      </c>
      <c r="H14" s="6">
        <v>4072527</v>
      </c>
      <c r="I14" s="6">
        <v>149675207</v>
      </c>
      <c r="J14" s="6">
        <v>158477509</v>
      </c>
      <c r="K14" s="6">
        <v>0</v>
      </c>
      <c r="L14" s="6">
        <v>7456953</v>
      </c>
      <c r="M14" s="6">
        <v>0</v>
      </c>
      <c r="N14" s="6">
        <v>0</v>
      </c>
      <c r="O14" s="6">
        <f t="shared" si="0"/>
        <v>7456953</v>
      </c>
      <c r="P14" s="6">
        <v>7724172</v>
      </c>
      <c r="Q14" s="6">
        <f t="shared" si="1"/>
        <v>143296384</v>
      </c>
      <c r="R14" s="6">
        <f t="shared" si="2"/>
        <v>151020556</v>
      </c>
      <c r="S14" s="6">
        <v>151272273</v>
      </c>
      <c r="T14" s="6">
        <v>0</v>
      </c>
      <c r="U14" s="6">
        <v>7456953</v>
      </c>
      <c r="V14" s="6">
        <v>0</v>
      </c>
      <c r="W14" s="6">
        <v>0</v>
      </c>
      <c r="X14" s="6">
        <f t="shared" si="3"/>
        <v>7456953</v>
      </c>
      <c r="Y14" s="6">
        <f t="shared" si="4"/>
        <v>7724172</v>
      </c>
      <c r="Z14" s="6">
        <v>142543493</v>
      </c>
      <c r="AA14" s="6">
        <f t="shared" si="5"/>
        <v>150267665</v>
      </c>
    </row>
    <row r="15" spans="1:27" ht="15.75">
      <c r="A15" s="4" t="s">
        <v>12</v>
      </c>
      <c r="B15" s="4"/>
      <c r="C15" s="5" t="s">
        <v>13</v>
      </c>
      <c r="D15" s="6">
        <v>230786726</v>
      </c>
      <c r="E15" s="6">
        <v>0</v>
      </c>
      <c r="F15" s="6">
        <v>10405052</v>
      </c>
      <c r="G15" s="6">
        <v>0</v>
      </c>
      <c r="H15" s="6">
        <v>10405052</v>
      </c>
      <c r="I15" s="6">
        <v>220381674</v>
      </c>
      <c r="J15" s="6">
        <v>240597710</v>
      </c>
      <c r="K15" s="6">
        <v>0</v>
      </c>
      <c r="L15" s="6">
        <v>14047827</v>
      </c>
      <c r="M15" s="6">
        <v>0</v>
      </c>
      <c r="N15" s="6">
        <v>959784</v>
      </c>
      <c r="O15" s="6">
        <f t="shared" si="0"/>
        <v>15007611</v>
      </c>
      <c r="P15" s="6">
        <v>14113526</v>
      </c>
      <c r="Q15" s="6">
        <f t="shared" si="1"/>
        <v>211476573</v>
      </c>
      <c r="R15" s="6">
        <f t="shared" si="2"/>
        <v>225590099</v>
      </c>
      <c r="S15" s="6">
        <v>233414428</v>
      </c>
      <c r="T15" s="6">
        <v>0</v>
      </c>
      <c r="U15" s="6">
        <v>14047827</v>
      </c>
      <c r="V15" s="6">
        <v>0</v>
      </c>
      <c r="W15" s="6">
        <v>959784</v>
      </c>
      <c r="X15" s="6">
        <f t="shared" si="3"/>
        <v>15007611</v>
      </c>
      <c r="Y15" s="6">
        <f t="shared" si="4"/>
        <v>14113526</v>
      </c>
      <c r="Z15" s="6">
        <v>211069872</v>
      </c>
      <c r="AA15" s="6">
        <f t="shared" si="5"/>
        <v>225183398</v>
      </c>
    </row>
    <row r="16" spans="1:27" ht="15.75">
      <c r="A16" s="4" t="s">
        <v>14</v>
      </c>
      <c r="B16" s="4"/>
      <c r="C16" s="5" t="s">
        <v>15</v>
      </c>
      <c r="D16" s="6">
        <v>155347744</v>
      </c>
      <c r="E16" s="6">
        <v>0</v>
      </c>
      <c r="F16" s="6">
        <v>4072539</v>
      </c>
      <c r="G16" s="6">
        <v>0</v>
      </c>
      <c r="H16" s="6">
        <v>4072539</v>
      </c>
      <c r="I16" s="6">
        <v>151275205</v>
      </c>
      <c r="J16" s="6">
        <v>156389197</v>
      </c>
      <c r="K16" s="6">
        <v>0</v>
      </c>
      <c r="L16" s="6">
        <v>5620973</v>
      </c>
      <c r="M16" s="6">
        <v>0</v>
      </c>
      <c r="N16" s="6">
        <v>0</v>
      </c>
      <c r="O16" s="6">
        <f>K16+L16+M16+N16</f>
        <v>5620973</v>
      </c>
      <c r="P16" s="6">
        <v>4574826</v>
      </c>
      <c r="Q16" s="6">
        <f t="shared" si="1"/>
        <v>146193398</v>
      </c>
      <c r="R16" s="6">
        <f t="shared" si="2"/>
        <v>150768224</v>
      </c>
      <c r="S16" s="6">
        <v>145161046</v>
      </c>
      <c r="T16" s="6">
        <v>0</v>
      </c>
      <c r="U16" s="6">
        <v>5620973</v>
      </c>
      <c r="V16" s="6">
        <v>0</v>
      </c>
      <c r="W16" s="6">
        <v>0</v>
      </c>
      <c r="X16" s="6">
        <f t="shared" si="3"/>
        <v>5620973</v>
      </c>
      <c r="Y16" s="6">
        <f t="shared" si="4"/>
        <v>4574826</v>
      </c>
      <c r="Z16" s="6">
        <v>138904883</v>
      </c>
      <c r="AA16" s="6">
        <f t="shared" si="5"/>
        <v>143479709</v>
      </c>
    </row>
    <row r="17" spans="1:27" ht="15.75">
      <c r="A17" s="4" t="s">
        <v>16</v>
      </c>
      <c r="B17" s="4"/>
      <c r="C17" s="5" t="s">
        <v>17</v>
      </c>
      <c r="D17" s="6">
        <v>229722208</v>
      </c>
      <c r="E17" s="6">
        <v>0</v>
      </c>
      <c r="F17" s="6">
        <v>8705677</v>
      </c>
      <c r="G17" s="6">
        <v>0</v>
      </c>
      <c r="H17" s="6">
        <v>8705677</v>
      </c>
      <c r="I17" s="6">
        <v>221016531</v>
      </c>
      <c r="J17" s="6">
        <v>231837175</v>
      </c>
      <c r="K17" s="6"/>
      <c r="L17" s="6">
        <v>11822700</v>
      </c>
      <c r="M17" s="6"/>
      <c r="N17" s="6"/>
      <c r="O17" s="6">
        <f t="shared" si="0"/>
        <v>11822700</v>
      </c>
      <c r="P17" s="6">
        <v>7478642</v>
      </c>
      <c r="Q17" s="6">
        <f t="shared" si="1"/>
        <v>212535833</v>
      </c>
      <c r="R17" s="6">
        <f t="shared" si="2"/>
        <v>220014475</v>
      </c>
      <c r="S17" s="6">
        <v>223957786</v>
      </c>
      <c r="T17" s="6"/>
      <c r="U17" s="6">
        <v>11822700</v>
      </c>
      <c r="V17" s="6"/>
      <c r="W17" s="6"/>
      <c r="X17" s="6">
        <f t="shared" si="3"/>
        <v>11822700</v>
      </c>
      <c r="Y17" s="6">
        <f t="shared" si="4"/>
        <v>7478642</v>
      </c>
      <c r="Z17" s="6">
        <v>211928640</v>
      </c>
      <c r="AA17" s="6">
        <f>+Y17+Z17</f>
        <v>219407282</v>
      </c>
    </row>
    <row r="18" spans="1:27" ht="15.75">
      <c r="A18" s="4" t="s">
        <v>18</v>
      </c>
      <c r="B18" s="4"/>
      <c r="C18" s="5" t="s">
        <v>19</v>
      </c>
      <c r="D18" s="6">
        <v>123460876</v>
      </c>
      <c r="E18" s="6">
        <v>0</v>
      </c>
      <c r="F18" s="6">
        <v>5945947</v>
      </c>
      <c r="G18" s="6">
        <v>0</v>
      </c>
      <c r="H18" s="6">
        <v>5945947</v>
      </c>
      <c r="I18" s="6">
        <v>117514929</v>
      </c>
      <c r="J18" s="6">
        <v>128320276</v>
      </c>
      <c r="K18" s="6">
        <v>0</v>
      </c>
      <c r="L18" s="6">
        <v>7897746</v>
      </c>
      <c r="M18" s="6">
        <v>0</v>
      </c>
      <c r="N18" s="6">
        <v>0</v>
      </c>
      <c r="O18" s="6">
        <f t="shared" si="0"/>
        <v>7897746</v>
      </c>
      <c r="P18" s="6">
        <v>7640343</v>
      </c>
      <c r="Q18" s="6">
        <f t="shared" si="1"/>
        <v>112782187</v>
      </c>
      <c r="R18" s="6">
        <f t="shared" si="2"/>
        <v>120422530</v>
      </c>
      <c r="S18" s="6">
        <v>119829024</v>
      </c>
      <c r="T18" s="6">
        <v>0</v>
      </c>
      <c r="U18" s="6">
        <v>7897746</v>
      </c>
      <c r="V18" s="6">
        <v>0</v>
      </c>
      <c r="W18" s="6">
        <v>0</v>
      </c>
      <c r="X18" s="6">
        <f t="shared" si="3"/>
        <v>7897746</v>
      </c>
      <c r="Y18" s="6">
        <f t="shared" si="4"/>
        <v>7640343</v>
      </c>
      <c r="Z18" s="6">
        <v>110296297</v>
      </c>
      <c r="AA18" s="6">
        <f t="shared" si="5"/>
        <v>117936640</v>
      </c>
    </row>
    <row r="19" spans="1:27" ht="15.75">
      <c r="A19" s="4" t="s">
        <v>20</v>
      </c>
      <c r="B19" s="4"/>
      <c r="C19" s="5" t="s">
        <v>21</v>
      </c>
      <c r="D19" s="6">
        <v>161476451</v>
      </c>
      <c r="E19" s="6">
        <v>0</v>
      </c>
      <c r="F19" s="6">
        <v>6806608</v>
      </c>
      <c r="G19" s="6">
        <v>0</v>
      </c>
      <c r="H19" s="6">
        <v>6806608</v>
      </c>
      <c r="I19" s="6">
        <v>154669843</v>
      </c>
      <c r="J19" s="6">
        <v>167475035</v>
      </c>
      <c r="K19" s="6">
        <v>0</v>
      </c>
      <c r="L19" s="6">
        <v>9430928</v>
      </c>
      <c r="M19" s="6">
        <v>0</v>
      </c>
      <c r="N19" s="6">
        <v>322004</v>
      </c>
      <c r="O19" s="6">
        <f t="shared" si="0"/>
        <v>9752932</v>
      </c>
      <c r="P19" s="6">
        <v>9100326</v>
      </c>
      <c r="Q19" s="6">
        <f t="shared" si="1"/>
        <v>148621777</v>
      </c>
      <c r="R19" s="6">
        <f t="shared" si="2"/>
        <v>157722103</v>
      </c>
      <c r="S19" s="6">
        <v>159841872</v>
      </c>
      <c r="T19" s="6">
        <v>0</v>
      </c>
      <c r="U19" s="6">
        <v>9430928</v>
      </c>
      <c r="V19" s="6">
        <v>0</v>
      </c>
      <c r="W19" s="6">
        <v>322004</v>
      </c>
      <c r="X19" s="6">
        <f t="shared" si="3"/>
        <v>9752932</v>
      </c>
      <c r="Y19" s="6">
        <f t="shared" si="4"/>
        <v>9100326</v>
      </c>
      <c r="Z19" s="6">
        <v>147257085</v>
      </c>
      <c r="AA19" s="6">
        <f t="shared" si="5"/>
        <v>156357411</v>
      </c>
    </row>
    <row r="20" spans="1:27" ht="15.75">
      <c r="A20" s="4" t="s">
        <v>22</v>
      </c>
      <c r="B20" s="4"/>
      <c r="C20" s="5" t="s">
        <v>23</v>
      </c>
      <c r="D20" s="6">
        <v>156113191</v>
      </c>
      <c r="E20" s="6">
        <v>0</v>
      </c>
      <c r="F20" s="6">
        <v>2920404</v>
      </c>
      <c r="G20" s="6">
        <v>0</v>
      </c>
      <c r="H20" s="6">
        <v>2920404</v>
      </c>
      <c r="I20" s="6">
        <v>153192787</v>
      </c>
      <c r="J20" s="6">
        <v>156796606</v>
      </c>
      <c r="K20" s="6">
        <v>0</v>
      </c>
      <c r="L20" s="6">
        <v>5211678</v>
      </c>
      <c r="M20" s="6">
        <v>0</v>
      </c>
      <c r="N20" s="6">
        <v>0</v>
      </c>
      <c r="O20" s="6">
        <f t="shared" si="0"/>
        <v>5211678</v>
      </c>
      <c r="P20" s="6">
        <v>4706491</v>
      </c>
      <c r="Q20" s="6">
        <f t="shared" si="1"/>
        <v>146878437</v>
      </c>
      <c r="R20" s="6">
        <f t="shared" si="2"/>
        <v>151584928</v>
      </c>
      <c r="S20" s="6">
        <v>151867476</v>
      </c>
      <c r="T20" s="6">
        <v>0</v>
      </c>
      <c r="U20" s="6">
        <v>5211678</v>
      </c>
      <c r="V20" s="6">
        <v>0</v>
      </c>
      <c r="W20" s="6">
        <v>0</v>
      </c>
      <c r="X20" s="6">
        <f t="shared" si="3"/>
        <v>5211678</v>
      </c>
      <c r="Y20" s="6">
        <f t="shared" si="4"/>
        <v>4706491</v>
      </c>
      <c r="Z20" s="6">
        <v>145908899</v>
      </c>
      <c r="AA20" s="6">
        <f t="shared" si="5"/>
        <v>150615390</v>
      </c>
    </row>
    <row r="21" spans="1:27" ht="15.75">
      <c r="A21" s="4" t="s">
        <v>24</v>
      </c>
      <c r="B21" s="4"/>
      <c r="C21" s="5" t="s">
        <v>25</v>
      </c>
      <c r="D21" s="6">
        <v>173267389</v>
      </c>
      <c r="E21" s="6">
        <v>0</v>
      </c>
      <c r="F21" s="6">
        <v>11078297</v>
      </c>
      <c r="G21" s="6">
        <v>0</v>
      </c>
      <c r="H21" s="6">
        <v>11078297</v>
      </c>
      <c r="I21" s="6">
        <v>162189092</v>
      </c>
      <c r="J21" s="6">
        <v>179140226</v>
      </c>
      <c r="K21" s="6">
        <v>0</v>
      </c>
      <c r="L21" s="6">
        <v>13710092</v>
      </c>
      <c r="M21" s="6">
        <v>0</v>
      </c>
      <c r="N21" s="6">
        <v>550648</v>
      </c>
      <c r="O21" s="6">
        <f t="shared" si="0"/>
        <v>14260740</v>
      </c>
      <c r="P21" s="6">
        <v>10021935</v>
      </c>
      <c r="Q21" s="6">
        <f t="shared" si="1"/>
        <v>154857551</v>
      </c>
      <c r="R21" s="6">
        <f t="shared" si="2"/>
        <v>164879486</v>
      </c>
      <c r="S21" s="6">
        <v>170194371</v>
      </c>
      <c r="T21" s="6">
        <v>0</v>
      </c>
      <c r="U21" s="6">
        <v>13710092</v>
      </c>
      <c r="V21" s="6">
        <v>0</v>
      </c>
      <c r="W21" s="6">
        <v>550648</v>
      </c>
      <c r="X21" s="6">
        <f t="shared" si="3"/>
        <v>14260740</v>
      </c>
      <c r="Y21" s="6">
        <f t="shared" si="4"/>
        <v>10021935</v>
      </c>
      <c r="Z21" s="6">
        <v>154499956</v>
      </c>
      <c r="AA21" s="6">
        <f t="shared" si="5"/>
        <v>164521891</v>
      </c>
    </row>
    <row r="22" spans="1:27" ht="15.75">
      <c r="A22" s="4" t="s">
        <v>26</v>
      </c>
      <c r="B22" s="4"/>
      <c r="C22" s="5" t="s">
        <v>27</v>
      </c>
      <c r="D22" s="6">
        <v>186300605</v>
      </c>
      <c r="E22" s="6">
        <v>0</v>
      </c>
      <c r="F22" s="6">
        <v>9168746</v>
      </c>
      <c r="G22" s="6">
        <v>0</v>
      </c>
      <c r="H22" s="6">
        <v>9168746</v>
      </c>
      <c r="I22" s="6">
        <v>177131859</v>
      </c>
      <c r="J22" s="6">
        <v>188404463</v>
      </c>
      <c r="K22" s="6">
        <v>0</v>
      </c>
      <c r="L22" s="6">
        <v>11388901</v>
      </c>
      <c r="M22" s="6">
        <v>0</v>
      </c>
      <c r="N22" s="6">
        <v>0</v>
      </c>
      <c r="O22" s="6">
        <f t="shared" si="0"/>
        <v>11388901</v>
      </c>
      <c r="P22" s="6">
        <v>6502951</v>
      </c>
      <c r="Q22" s="6">
        <f t="shared" si="1"/>
        <v>170512611</v>
      </c>
      <c r="R22" s="6">
        <f t="shared" si="2"/>
        <v>177015562</v>
      </c>
      <c r="S22" s="6">
        <v>180403120</v>
      </c>
      <c r="T22" s="6">
        <v>0</v>
      </c>
      <c r="U22" s="6">
        <v>11388901</v>
      </c>
      <c r="V22" s="6">
        <v>0</v>
      </c>
      <c r="W22" s="6">
        <v>0</v>
      </c>
      <c r="X22" s="6">
        <f t="shared" si="3"/>
        <v>11388901</v>
      </c>
      <c r="Y22" s="6">
        <f t="shared" si="4"/>
        <v>6502951</v>
      </c>
      <c r="Z22" s="6">
        <v>169794976</v>
      </c>
      <c r="AA22" s="6">
        <f t="shared" si="5"/>
        <v>176297927</v>
      </c>
    </row>
    <row r="23" spans="1:27" ht="15.75">
      <c r="A23" s="4" t="s">
        <v>28</v>
      </c>
      <c r="B23" s="4"/>
      <c r="C23" s="5" t="s">
        <v>29</v>
      </c>
      <c r="D23" s="6">
        <v>103550360</v>
      </c>
      <c r="E23" s="6">
        <v>0</v>
      </c>
      <c r="F23" s="6">
        <v>2359986</v>
      </c>
      <c r="G23" s="6">
        <v>0</v>
      </c>
      <c r="H23" s="6">
        <v>2359986</v>
      </c>
      <c r="I23" s="6">
        <v>101190374</v>
      </c>
      <c r="J23" s="6">
        <v>112781946</v>
      </c>
      <c r="K23" s="6">
        <v>0</v>
      </c>
      <c r="L23" s="6">
        <v>4378903</v>
      </c>
      <c r="M23" s="6">
        <v>0</v>
      </c>
      <c r="N23" s="6">
        <v>0</v>
      </c>
      <c r="O23" s="6">
        <f t="shared" si="0"/>
        <v>4378903</v>
      </c>
      <c r="P23" s="6">
        <v>9532633</v>
      </c>
      <c r="Q23" s="6">
        <f t="shared" si="1"/>
        <v>98870410</v>
      </c>
      <c r="R23" s="6">
        <f t="shared" si="2"/>
        <v>108403043</v>
      </c>
      <c r="S23" s="6">
        <v>106447163</v>
      </c>
      <c r="T23" s="6">
        <v>0</v>
      </c>
      <c r="U23" s="6">
        <v>4378903</v>
      </c>
      <c r="V23" s="6">
        <v>0</v>
      </c>
      <c r="W23" s="6">
        <v>0</v>
      </c>
      <c r="X23" s="6">
        <f t="shared" si="3"/>
        <v>4378903</v>
      </c>
      <c r="Y23" s="6">
        <f t="shared" si="4"/>
        <v>9532633</v>
      </c>
      <c r="Z23" s="6">
        <v>97919846</v>
      </c>
      <c r="AA23" s="6">
        <f t="shared" si="5"/>
        <v>107452479</v>
      </c>
    </row>
    <row r="24" spans="1:27" ht="15.75">
      <c r="A24" s="4" t="s">
        <v>30</v>
      </c>
      <c r="B24" s="4"/>
      <c r="C24" s="5" t="s">
        <v>31</v>
      </c>
      <c r="D24" s="6">
        <v>172344752</v>
      </c>
      <c r="E24" s="6">
        <v>0</v>
      </c>
      <c r="F24" s="6">
        <v>7449418</v>
      </c>
      <c r="G24" s="6">
        <v>0</v>
      </c>
      <c r="H24" s="6">
        <v>7449418</v>
      </c>
      <c r="I24" s="6">
        <v>164895334</v>
      </c>
      <c r="J24" s="6">
        <v>179641389</v>
      </c>
      <c r="K24" s="6">
        <v>0</v>
      </c>
      <c r="L24" s="6">
        <v>11429699</v>
      </c>
      <c r="M24" s="6">
        <v>0</v>
      </c>
      <c r="N24" s="6">
        <v>0</v>
      </c>
      <c r="O24" s="6">
        <f t="shared" si="0"/>
        <v>11429699</v>
      </c>
      <c r="P24" s="6">
        <v>8271570</v>
      </c>
      <c r="Q24" s="6">
        <f t="shared" si="1"/>
        <v>159940120</v>
      </c>
      <c r="R24" s="6">
        <f t="shared" si="2"/>
        <v>168211690</v>
      </c>
      <c r="S24" s="6">
        <v>171761359</v>
      </c>
      <c r="T24" s="6">
        <v>0</v>
      </c>
      <c r="U24" s="6">
        <v>11429699</v>
      </c>
      <c r="V24" s="6">
        <v>0</v>
      </c>
      <c r="W24" s="6">
        <v>0</v>
      </c>
      <c r="X24" s="6">
        <f t="shared" si="3"/>
        <v>11429699</v>
      </c>
      <c r="Y24" s="6">
        <f t="shared" si="4"/>
        <v>8271570</v>
      </c>
      <c r="Z24" s="6">
        <v>159016835</v>
      </c>
      <c r="AA24" s="6">
        <f t="shared" si="5"/>
        <v>167288405</v>
      </c>
    </row>
    <row r="25" spans="1:27" ht="15.75">
      <c r="A25" s="4" t="s">
        <v>32</v>
      </c>
      <c r="B25" s="4"/>
      <c r="C25" s="5" t="s">
        <v>33</v>
      </c>
      <c r="D25" s="6">
        <v>175957206</v>
      </c>
      <c r="E25" s="6">
        <v>0</v>
      </c>
      <c r="F25" s="6">
        <v>4613562</v>
      </c>
      <c r="G25" s="6">
        <v>0</v>
      </c>
      <c r="H25" s="6">
        <v>4613562</v>
      </c>
      <c r="I25" s="6">
        <v>171343644</v>
      </c>
      <c r="J25" s="6">
        <v>178229183</v>
      </c>
      <c r="K25" s="6">
        <v>0</v>
      </c>
      <c r="L25" s="6">
        <v>8803308</v>
      </c>
      <c r="M25" s="6">
        <v>0</v>
      </c>
      <c r="N25" s="6">
        <v>1640521</v>
      </c>
      <c r="O25" s="6">
        <f t="shared" si="0"/>
        <v>10443829</v>
      </c>
      <c r="P25" s="6">
        <v>6022149</v>
      </c>
      <c r="Q25" s="6">
        <f t="shared" si="1"/>
        <v>161763205</v>
      </c>
      <c r="R25" s="6">
        <f t="shared" si="2"/>
        <v>167785354</v>
      </c>
      <c r="S25" s="6">
        <v>169239728</v>
      </c>
      <c r="T25" s="6">
        <v>0</v>
      </c>
      <c r="U25" s="6">
        <v>8803308</v>
      </c>
      <c r="V25" s="6">
        <v>0</v>
      </c>
      <c r="W25" s="6">
        <v>1640521</v>
      </c>
      <c r="X25" s="6">
        <f t="shared" si="3"/>
        <v>10443829</v>
      </c>
      <c r="Y25" s="6">
        <f t="shared" si="4"/>
        <v>6022149</v>
      </c>
      <c r="Z25" s="6">
        <v>161348398</v>
      </c>
      <c r="AA25" s="6">
        <f t="shared" si="5"/>
        <v>167370547</v>
      </c>
    </row>
    <row r="26" spans="1:27" ht="15.75">
      <c r="A26" s="4" t="s">
        <v>34</v>
      </c>
      <c r="B26" s="4"/>
      <c r="C26" s="5" t="s">
        <v>35</v>
      </c>
      <c r="D26" s="6">
        <v>168098398</v>
      </c>
      <c r="E26" s="6">
        <v>0</v>
      </c>
      <c r="F26" s="6">
        <v>6747403</v>
      </c>
      <c r="G26" s="6">
        <v>0</v>
      </c>
      <c r="H26" s="6">
        <v>6747403</v>
      </c>
      <c r="I26" s="6">
        <v>161350995</v>
      </c>
      <c r="J26" s="6">
        <v>173774243</v>
      </c>
      <c r="K26" s="6"/>
      <c r="L26" s="6">
        <v>9453609</v>
      </c>
      <c r="M26" s="6"/>
      <c r="N26" s="6"/>
      <c r="O26" s="6">
        <f t="shared" si="0"/>
        <v>9453609</v>
      </c>
      <c r="P26" s="6">
        <v>9212418</v>
      </c>
      <c r="Q26" s="6">
        <f t="shared" si="1"/>
        <v>155108216</v>
      </c>
      <c r="R26" s="6">
        <f t="shared" si="2"/>
        <v>164320634</v>
      </c>
      <c r="S26" s="6">
        <v>166489277</v>
      </c>
      <c r="T26" s="6"/>
      <c r="U26" s="6">
        <v>9453609</v>
      </c>
      <c r="V26" s="6"/>
      <c r="W26" s="6"/>
      <c r="X26" s="6">
        <f t="shared" si="3"/>
        <v>9453609</v>
      </c>
      <c r="Y26" s="6">
        <f t="shared" si="4"/>
        <v>9212418</v>
      </c>
      <c r="Z26" s="6">
        <v>154494045</v>
      </c>
      <c r="AA26" s="6">
        <f t="shared" si="5"/>
        <v>163706463</v>
      </c>
    </row>
    <row r="27" spans="1:27" ht="15.75">
      <c r="A27" s="4" t="s">
        <v>36</v>
      </c>
      <c r="B27" s="4"/>
      <c r="C27" s="5" t="s">
        <v>37</v>
      </c>
      <c r="D27" s="6">
        <v>170889704</v>
      </c>
      <c r="E27" s="6">
        <v>0</v>
      </c>
      <c r="F27" s="6">
        <v>4888674</v>
      </c>
      <c r="G27" s="6">
        <v>0</v>
      </c>
      <c r="H27" s="6">
        <v>4888674</v>
      </c>
      <c r="I27" s="6">
        <v>166001030</v>
      </c>
      <c r="J27" s="6">
        <v>174583921</v>
      </c>
      <c r="K27" s="6"/>
      <c r="L27" s="6">
        <v>7044979</v>
      </c>
      <c r="M27" s="6"/>
      <c r="N27" s="6">
        <v>1473015</v>
      </c>
      <c r="O27" s="6">
        <f t="shared" si="0"/>
        <v>8517994</v>
      </c>
      <c r="P27" s="6">
        <v>6646106</v>
      </c>
      <c r="Q27" s="6">
        <f t="shared" si="1"/>
        <v>159419821</v>
      </c>
      <c r="R27" s="6">
        <f t="shared" si="2"/>
        <v>166065927</v>
      </c>
      <c r="S27" s="6">
        <v>170902815</v>
      </c>
      <c r="T27" s="6"/>
      <c r="U27" s="6">
        <v>7044979</v>
      </c>
      <c r="V27" s="6"/>
      <c r="W27" s="6">
        <v>1473015</v>
      </c>
      <c r="X27" s="6">
        <f t="shared" si="3"/>
        <v>8517994</v>
      </c>
      <c r="Y27" s="6">
        <f t="shared" si="4"/>
        <v>6646106</v>
      </c>
      <c r="Z27" s="6">
        <v>158502326</v>
      </c>
      <c r="AA27" s="6">
        <f t="shared" si="5"/>
        <v>165148432</v>
      </c>
    </row>
    <row r="28" spans="1:27" ht="15.75">
      <c r="A28" s="4" t="s">
        <v>38</v>
      </c>
      <c r="B28" s="4"/>
      <c r="C28" s="5" t="s">
        <v>39</v>
      </c>
      <c r="D28" s="6">
        <v>173704082</v>
      </c>
      <c r="E28" s="6">
        <v>0</v>
      </c>
      <c r="F28" s="6">
        <v>5329340</v>
      </c>
      <c r="G28" s="6">
        <v>0</v>
      </c>
      <c r="H28" s="6">
        <v>5329340</v>
      </c>
      <c r="I28" s="6">
        <v>168374742</v>
      </c>
      <c r="J28" s="6">
        <v>176542486</v>
      </c>
      <c r="K28" s="6">
        <v>0</v>
      </c>
      <c r="L28" s="6">
        <v>8104703</v>
      </c>
      <c r="M28" s="6">
        <v>0</v>
      </c>
      <c r="N28" s="6">
        <v>0</v>
      </c>
      <c r="O28" s="6">
        <f t="shared" si="0"/>
        <v>8104703</v>
      </c>
      <c r="P28" s="6">
        <v>5504357</v>
      </c>
      <c r="Q28" s="6">
        <f t="shared" si="1"/>
        <v>162933426</v>
      </c>
      <c r="R28" s="6">
        <f t="shared" si="2"/>
        <v>168437783</v>
      </c>
      <c r="S28" s="6">
        <v>171163042</v>
      </c>
      <c r="T28" s="6">
        <v>0</v>
      </c>
      <c r="U28" s="6">
        <v>8104703</v>
      </c>
      <c r="V28" s="6">
        <v>0</v>
      </c>
      <c r="W28" s="6">
        <v>0</v>
      </c>
      <c r="X28" s="6">
        <f t="shared" si="3"/>
        <v>8104703</v>
      </c>
      <c r="Y28" s="6">
        <f t="shared" si="4"/>
        <v>5504357</v>
      </c>
      <c r="Z28" s="6">
        <v>162282149</v>
      </c>
      <c r="AA28" s="6">
        <f t="shared" si="5"/>
        <v>167786506</v>
      </c>
    </row>
    <row r="29" spans="1:27" ht="15.75">
      <c r="A29" s="4" t="s">
        <v>40</v>
      </c>
      <c r="B29" s="4"/>
      <c r="C29" s="5" t="s">
        <v>41</v>
      </c>
      <c r="D29" s="6">
        <v>193111721</v>
      </c>
      <c r="E29" s="6">
        <v>0</v>
      </c>
      <c r="F29" s="6">
        <v>5592557</v>
      </c>
      <c r="G29" s="6">
        <v>0</v>
      </c>
      <c r="H29" s="6">
        <v>5592557</v>
      </c>
      <c r="I29" s="6">
        <v>187519164</v>
      </c>
      <c r="J29" s="6">
        <v>204498752</v>
      </c>
      <c r="K29" s="6">
        <v>0</v>
      </c>
      <c r="L29" s="6">
        <v>9504513</v>
      </c>
      <c r="M29" s="6">
        <v>0</v>
      </c>
      <c r="N29" s="6">
        <v>3405937</v>
      </c>
      <c r="O29" s="6">
        <f t="shared" si="0"/>
        <v>12910450</v>
      </c>
      <c r="P29" s="6">
        <v>11963095</v>
      </c>
      <c r="Q29" s="6">
        <f t="shared" si="1"/>
        <v>179625207</v>
      </c>
      <c r="R29" s="6">
        <f t="shared" si="2"/>
        <v>191588302</v>
      </c>
      <c r="S29" s="6">
        <v>193799392</v>
      </c>
      <c r="T29" s="6">
        <v>0</v>
      </c>
      <c r="U29" s="6">
        <v>9504513</v>
      </c>
      <c r="V29" s="6">
        <v>0</v>
      </c>
      <c r="W29" s="6">
        <v>3405937</v>
      </c>
      <c r="X29" s="6">
        <f t="shared" si="3"/>
        <v>12910450</v>
      </c>
      <c r="Y29" s="6">
        <f t="shared" si="4"/>
        <v>11963095</v>
      </c>
      <c r="Z29" s="6">
        <v>179099842</v>
      </c>
      <c r="AA29" s="6">
        <f t="shared" si="5"/>
        <v>191062937</v>
      </c>
    </row>
    <row r="30" spans="1:27" ht="15.75">
      <c r="A30" s="4" t="s">
        <v>42</v>
      </c>
      <c r="B30" s="4"/>
      <c r="C30" s="5" t="s">
        <v>43</v>
      </c>
      <c r="D30" s="6">
        <v>151534261</v>
      </c>
      <c r="E30" s="6">
        <v>0</v>
      </c>
      <c r="F30" s="6">
        <v>4761201</v>
      </c>
      <c r="G30" s="6">
        <v>0</v>
      </c>
      <c r="H30" s="6">
        <v>4761201</v>
      </c>
      <c r="I30" s="6">
        <v>146773060</v>
      </c>
      <c r="J30" s="6">
        <v>154919639</v>
      </c>
      <c r="K30" s="6">
        <v>0</v>
      </c>
      <c r="L30" s="6">
        <v>7325302</v>
      </c>
      <c r="M30" s="6"/>
      <c r="N30" s="6">
        <v>1768159</v>
      </c>
      <c r="O30" s="6">
        <f t="shared" si="0"/>
        <v>9093461</v>
      </c>
      <c r="P30" s="6">
        <v>5741337</v>
      </c>
      <c r="Q30" s="6">
        <f t="shared" si="1"/>
        <v>140084841</v>
      </c>
      <c r="R30" s="6">
        <f t="shared" si="2"/>
        <v>145826178</v>
      </c>
      <c r="S30" s="6">
        <v>148844491</v>
      </c>
      <c r="T30" s="6">
        <v>0</v>
      </c>
      <c r="U30" s="6">
        <v>7325302</v>
      </c>
      <c r="V30" s="6">
        <v>0</v>
      </c>
      <c r="W30" s="6">
        <v>1768159</v>
      </c>
      <c r="X30" s="6">
        <f t="shared" si="3"/>
        <v>9093461</v>
      </c>
      <c r="Y30" s="6">
        <f t="shared" si="4"/>
        <v>5741337</v>
      </c>
      <c r="Z30" s="6">
        <v>139499410</v>
      </c>
      <c r="AA30" s="6">
        <f t="shared" si="5"/>
        <v>145240747</v>
      </c>
    </row>
    <row r="31" spans="1:27" ht="15.75">
      <c r="A31" s="4" t="s">
        <v>44</v>
      </c>
      <c r="B31" s="4"/>
      <c r="C31" s="5" t="s">
        <v>45</v>
      </c>
      <c r="D31" s="6">
        <v>148755796</v>
      </c>
      <c r="E31" s="6">
        <v>0</v>
      </c>
      <c r="F31" s="6">
        <v>9744971</v>
      </c>
      <c r="G31" s="6">
        <v>0</v>
      </c>
      <c r="H31" s="6">
        <v>9744971</v>
      </c>
      <c r="I31" s="6">
        <v>139010825</v>
      </c>
      <c r="J31" s="6">
        <v>156714782</v>
      </c>
      <c r="K31" s="6"/>
      <c r="L31" s="6">
        <v>12120177</v>
      </c>
      <c r="M31" s="6"/>
      <c r="N31" s="6">
        <v>57590</v>
      </c>
      <c r="O31" s="6">
        <f t="shared" si="0"/>
        <v>12177767</v>
      </c>
      <c r="P31" s="6">
        <v>11358323</v>
      </c>
      <c r="Q31" s="6">
        <f t="shared" si="1"/>
        <v>133178692</v>
      </c>
      <c r="R31" s="6">
        <f t="shared" si="2"/>
        <v>144537015</v>
      </c>
      <c r="S31" s="6">
        <v>151795583</v>
      </c>
      <c r="T31" s="6"/>
      <c r="U31" s="6">
        <v>12120177</v>
      </c>
      <c r="V31" s="6"/>
      <c r="W31" s="6">
        <v>57590</v>
      </c>
      <c r="X31" s="6">
        <f t="shared" si="3"/>
        <v>12177767</v>
      </c>
      <c r="Y31" s="6">
        <f t="shared" si="4"/>
        <v>11358323</v>
      </c>
      <c r="Z31" s="6">
        <v>132672473</v>
      </c>
      <c r="AA31" s="6">
        <f t="shared" si="5"/>
        <v>144030796</v>
      </c>
    </row>
    <row r="32" spans="1:27" ht="15.75">
      <c r="A32" s="4" t="s">
        <v>46</v>
      </c>
      <c r="B32" s="4"/>
      <c r="C32" s="5" t="s">
        <v>47</v>
      </c>
      <c r="D32" s="6">
        <v>140444591</v>
      </c>
      <c r="E32" s="6">
        <v>0</v>
      </c>
      <c r="F32" s="6">
        <v>2477325</v>
      </c>
      <c r="G32" s="6">
        <v>0</v>
      </c>
      <c r="H32" s="6">
        <v>2477325</v>
      </c>
      <c r="I32" s="6">
        <v>137967266</v>
      </c>
      <c r="J32" s="6">
        <v>140464196</v>
      </c>
      <c r="K32" s="6"/>
      <c r="L32" s="6">
        <v>4528060</v>
      </c>
      <c r="M32" s="6"/>
      <c r="N32" s="6"/>
      <c r="O32" s="6">
        <f t="shared" si="0"/>
        <v>4528060</v>
      </c>
      <c r="P32" s="6">
        <v>6604387</v>
      </c>
      <c r="Q32" s="6">
        <f t="shared" si="1"/>
        <v>129331749</v>
      </c>
      <c r="R32" s="6">
        <f t="shared" si="2"/>
        <v>135936136</v>
      </c>
      <c r="S32" s="6">
        <v>129743915</v>
      </c>
      <c r="T32" s="6"/>
      <c r="U32" s="6">
        <v>4528060</v>
      </c>
      <c r="V32" s="6"/>
      <c r="W32" s="6"/>
      <c r="X32" s="6">
        <f t="shared" si="3"/>
        <v>4528060</v>
      </c>
      <c r="Y32" s="6">
        <f t="shared" si="4"/>
        <v>6604387</v>
      </c>
      <c r="Z32" s="6">
        <v>123016197</v>
      </c>
      <c r="AA32" s="6">
        <f t="shared" si="5"/>
        <v>129620584</v>
      </c>
    </row>
    <row r="33" spans="1:27" ht="30">
      <c r="A33" s="4" t="s">
        <v>48</v>
      </c>
      <c r="B33" s="4"/>
      <c r="C33" s="5" t="s">
        <v>151</v>
      </c>
      <c r="D33" s="6">
        <v>157280861</v>
      </c>
      <c r="E33" s="6">
        <v>0</v>
      </c>
      <c r="F33" s="6">
        <v>5105787</v>
      </c>
      <c r="G33" s="6">
        <v>0</v>
      </c>
      <c r="H33" s="6">
        <v>5105787</v>
      </c>
      <c r="I33" s="6">
        <v>152175074</v>
      </c>
      <c r="J33" s="6">
        <v>163603461</v>
      </c>
      <c r="K33" s="6">
        <v>0</v>
      </c>
      <c r="L33" s="6">
        <v>8030518</v>
      </c>
      <c r="M33" s="6">
        <v>0</v>
      </c>
      <c r="N33" s="6">
        <v>0</v>
      </c>
      <c r="O33" s="6">
        <f t="shared" si="0"/>
        <v>8030518</v>
      </c>
      <c r="P33" s="6">
        <v>8239558</v>
      </c>
      <c r="Q33" s="6">
        <f t="shared" si="1"/>
        <v>147333385</v>
      </c>
      <c r="R33" s="6">
        <f t="shared" si="2"/>
        <v>155572943</v>
      </c>
      <c r="S33" s="6">
        <v>156606347</v>
      </c>
      <c r="T33" s="6">
        <v>0</v>
      </c>
      <c r="U33" s="6">
        <v>8030518</v>
      </c>
      <c r="V33" s="6">
        <v>0</v>
      </c>
      <c r="W33" s="6">
        <v>0</v>
      </c>
      <c r="X33" s="6">
        <f t="shared" si="3"/>
        <v>8030518</v>
      </c>
      <c r="Y33" s="6">
        <f t="shared" si="4"/>
        <v>8239558</v>
      </c>
      <c r="Z33" s="6">
        <v>146668700</v>
      </c>
      <c r="AA33" s="6">
        <f t="shared" si="5"/>
        <v>154908258</v>
      </c>
    </row>
    <row r="34" spans="1:27" ht="15.75">
      <c r="A34" s="4" t="s">
        <v>49</v>
      </c>
      <c r="B34" s="4"/>
      <c r="C34" s="5" t="s">
        <v>50</v>
      </c>
      <c r="D34" s="6">
        <v>169121997</v>
      </c>
      <c r="E34" s="6">
        <v>0</v>
      </c>
      <c r="F34" s="6">
        <v>14715958</v>
      </c>
      <c r="G34" s="6">
        <v>0</v>
      </c>
      <c r="H34" s="6">
        <v>14715958</v>
      </c>
      <c r="I34" s="6">
        <v>154406039</v>
      </c>
      <c r="J34" s="6">
        <v>178020629</v>
      </c>
      <c r="K34" s="6">
        <v>0</v>
      </c>
      <c r="L34" s="6">
        <v>18096311</v>
      </c>
      <c r="M34" s="6">
        <v>0</v>
      </c>
      <c r="N34" s="6">
        <v>2075847</v>
      </c>
      <c r="O34" s="6">
        <f t="shared" si="0"/>
        <v>20172158</v>
      </c>
      <c r="P34" s="6">
        <v>9991866</v>
      </c>
      <c r="Q34" s="6">
        <f t="shared" si="1"/>
        <v>147856605</v>
      </c>
      <c r="R34" s="6">
        <f t="shared" si="2"/>
        <v>157848471</v>
      </c>
      <c r="S34" s="6">
        <v>164157906</v>
      </c>
      <c r="T34" s="6">
        <v>0</v>
      </c>
      <c r="U34" s="6">
        <v>18096311</v>
      </c>
      <c r="V34" s="6">
        <v>0</v>
      </c>
      <c r="W34" s="6">
        <v>2075847</v>
      </c>
      <c r="X34" s="6">
        <f t="shared" si="3"/>
        <v>20172158</v>
      </c>
      <c r="Y34" s="6">
        <f t="shared" si="4"/>
        <v>9991866</v>
      </c>
      <c r="Z34" s="6">
        <v>147171785</v>
      </c>
      <c r="AA34" s="6">
        <f t="shared" si="5"/>
        <v>157163651</v>
      </c>
    </row>
    <row r="35" spans="1:27" ht="15.75">
      <c r="A35" s="4" t="s">
        <v>51</v>
      </c>
      <c r="B35" s="4"/>
      <c r="C35" s="5" t="s">
        <v>52</v>
      </c>
      <c r="D35" s="6">
        <v>155384206</v>
      </c>
      <c r="E35" s="6">
        <v>0</v>
      </c>
      <c r="F35" s="6">
        <v>8368758</v>
      </c>
      <c r="G35" s="6">
        <v>0</v>
      </c>
      <c r="H35" s="6">
        <v>8368758</v>
      </c>
      <c r="I35" s="6">
        <v>147015448</v>
      </c>
      <c r="J35" s="6">
        <v>164991433</v>
      </c>
      <c r="K35" s="6">
        <v>0</v>
      </c>
      <c r="L35" s="6">
        <v>11446754</v>
      </c>
      <c r="M35" s="6">
        <v>0</v>
      </c>
      <c r="N35" s="6">
        <v>2653570</v>
      </c>
      <c r="O35" s="6">
        <f t="shared" si="0"/>
        <v>14100324</v>
      </c>
      <c r="P35" s="6">
        <v>7207953</v>
      </c>
      <c r="Q35" s="6">
        <f t="shared" si="1"/>
        <v>143683156</v>
      </c>
      <c r="R35" s="6">
        <f t="shared" si="2"/>
        <v>150891109</v>
      </c>
      <c r="S35" s="6">
        <v>162157927</v>
      </c>
      <c r="T35" s="6">
        <v>0</v>
      </c>
      <c r="U35" s="6">
        <v>11446754</v>
      </c>
      <c r="V35" s="6">
        <v>0</v>
      </c>
      <c r="W35" s="6">
        <v>2653570</v>
      </c>
      <c r="X35" s="6">
        <f t="shared" si="3"/>
        <v>14100324</v>
      </c>
      <c r="Y35" s="6">
        <f t="shared" si="4"/>
        <v>7207953</v>
      </c>
      <c r="Z35" s="6">
        <v>142729176</v>
      </c>
      <c r="AA35" s="6">
        <f t="shared" si="5"/>
        <v>149937129</v>
      </c>
    </row>
    <row r="36" spans="1:27" ht="27.75" customHeight="1">
      <c r="A36" s="4" t="s">
        <v>53</v>
      </c>
      <c r="B36" s="4"/>
      <c r="C36" s="5" t="s">
        <v>54</v>
      </c>
      <c r="D36" s="6">
        <v>112960369</v>
      </c>
      <c r="E36" s="6">
        <v>0</v>
      </c>
      <c r="F36" s="6">
        <v>4023261</v>
      </c>
      <c r="G36" s="6">
        <v>0</v>
      </c>
      <c r="H36" s="6">
        <v>4023261</v>
      </c>
      <c r="I36" s="6">
        <v>108937108</v>
      </c>
      <c r="J36" s="6">
        <v>112900603</v>
      </c>
      <c r="K36" s="6">
        <v>0</v>
      </c>
      <c r="L36" s="6">
        <v>5762609</v>
      </c>
      <c r="M36" s="6">
        <v>0</v>
      </c>
      <c r="N36" s="6">
        <v>50000</v>
      </c>
      <c r="O36" s="6">
        <f t="shared" si="0"/>
        <v>5812609</v>
      </c>
      <c r="P36" s="6">
        <v>4075948</v>
      </c>
      <c r="Q36" s="6">
        <f t="shared" si="1"/>
        <v>103012046</v>
      </c>
      <c r="R36" s="6">
        <f t="shared" si="2"/>
        <v>107087994</v>
      </c>
      <c r="S36" s="6">
        <v>108646874</v>
      </c>
      <c r="T36" s="6">
        <v>0</v>
      </c>
      <c r="U36" s="6">
        <v>5762609</v>
      </c>
      <c r="V36" s="6">
        <v>0</v>
      </c>
      <c r="W36" s="6">
        <v>50000</v>
      </c>
      <c r="X36" s="6">
        <f t="shared" si="3"/>
        <v>5812609</v>
      </c>
      <c r="Y36" s="6">
        <f t="shared" si="4"/>
        <v>4075948</v>
      </c>
      <c r="Z36" s="6">
        <v>102361982</v>
      </c>
      <c r="AA36" s="6">
        <f t="shared" si="5"/>
        <v>106437930</v>
      </c>
    </row>
    <row r="37" spans="1:27" ht="15.75">
      <c r="A37" s="4" t="s">
        <v>55</v>
      </c>
      <c r="B37" s="4"/>
      <c r="C37" s="5" t="s">
        <v>56</v>
      </c>
      <c r="D37" s="6">
        <v>152897043</v>
      </c>
      <c r="E37" s="6">
        <v>0</v>
      </c>
      <c r="F37" s="6">
        <v>6358989</v>
      </c>
      <c r="G37" s="6">
        <v>0</v>
      </c>
      <c r="H37" s="6">
        <v>6358989</v>
      </c>
      <c r="I37" s="6">
        <v>146538054</v>
      </c>
      <c r="J37" s="6">
        <v>154225241</v>
      </c>
      <c r="K37" s="6">
        <v>0</v>
      </c>
      <c r="L37" s="6">
        <v>9345518</v>
      </c>
      <c r="M37" s="6">
        <v>0</v>
      </c>
      <c r="N37" s="6">
        <v>0</v>
      </c>
      <c r="O37" s="6">
        <f t="shared" si="0"/>
        <v>9345518</v>
      </c>
      <c r="P37" s="6">
        <v>7254955</v>
      </c>
      <c r="Q37" s="6">
        <f t="shared" si="1"/>
        <v>137624768</v>
      </c>
      <c r="R37" s="6">
        <f t="shared" si="2"/>
        <v>144879723</v>
      </c>
      <c r="S37" s="6">
        <v>146501029</v>
      </c>
      <c r="T37" s="6">
        <v>0</v>
      </c>
      <c r="U37" s="6">
        <v>9345518</v>
      </c>
      <c r="V37" s="6">
        <v>0</v>
      </c>
      <c r="W37" s="6">
        <v>0</v>
      </c>
      <c r="X37" s="6">
        <f t="shared" si="3"/>
        <v>9345518</v>
      </c>
      <c r="Y37" s="6">
        <f t="shared" si="4"/>
        <v>7254955</v>
      </c>
      <c r="Z37" s="6">
        <v>137319924</v>
      </c>
      <c r="AA37" s="6">
        <f t="shared" si="5"/>
        <v>144574879</v>
      </c>
    </row>
    <row r="38" spans="1:27" ht="15.75">
      <c r="A38" s="4" t="s">
        <v>57</v>
      </c>
      <c r="B38" s="4"/>
      <c r="C38" s="5" t="s">
        <v>58</v>
      </c>
      <c r="D38" s="6">
        <v>179450576</v>
      </c>
      <c r="E38" s="6">
        <v>0</v>
      </c>
      <c r="F38" s="6">
        <v>9347733</v>
      </c>
      <c r="G38" s="6">
        <v>0</v>
      </c>
      <c r="H38" s="6">
        <v>9347733</v>
      </c>
      <c r="I38" s="6">
        <v>170102843</v>
      </c>
      <c r="J38" s="6">
        <v>187510449</v>
      </c>
      <c r="K38" s="6">
        <v>0</v>
      </c>
      <c r="L38" s="6">
        <v>14216488</v>
      </c>
      <c r="M38" s="6">
        <v>0</v>
      </c>
      <c r="N38" s="6">
        <v>2000000</v>
      </c>
      <c r="O38" s="6">
        <f t="shared" si="0"/>
        <v>16216488</v>
      </c>
      <c r="P38" s="6">
        <v>6861851</v>
      </c>
      <c r="Q38" s="6">
        <f t="shared" si="1"/>
        <v>164432110</v>
      </c>
      <c r="R38" s="6">
        <f t="shared" si="2"/>
        <v>171293961</v>
      </c>
      <c r="S38" s="6">
        <v>175165372</v>
      </c>
      <c r="T38" s="6">
        <v>0</v>
      </c>
      <c r="U38" s="6">
        <v>14216488</v>
      </c>
      <c r="V38" s="6">
        <v>0</v>
      </c>
      <c r="W38" s="6">
        <v>2000000</v>
      </c>
      <c r="X38" s="6">
        <f t="shared" si="3"/>
        <v>16216488</v>
      </c>
      <c r="Y38" s="6">
        <f t="shared" si="4"/>
        <v>6861851</v>
      </c>
      <c r="Z38" s="6">
        <v>163688649</v>
      </c>
      <c r="AA38" s="6">
        <f t="shared" si="5"/>
        <v>170550500</v>
      </c>
    </row>
    <row r="39" spans="1:27" ht="15.75">
      <c r="A39" s="4" t="s">
        <v>59</v>
      </c>
      <c r="B39" s="4"/>
      <c r="C39" s="5" t="s">
        <v>60</v>
      </c>
      <c r="D39" s="6">
        <v>131571932</v>
      </c>
      <c r="E39" s="6">
        <v>0</v>
      </c>
      <c r="F39" s="6">
        <v>8300387</v>
      </c>
      <c r="G39" s="6">
        <v>0</v>
      </c>
      <c r="H39" s="6">
        <v>8300387</v>
      </c>
      <c r="I39" s="6">
        <v>123271545</v>
      </c>
      <c r="J39" s="6">
        <v>141194680</v>
      </c>
      <c r="K39" s="6">
        <v>0</v>
      </c>
      <c r="L39" s="6">
        <v>11824442</v>
      </c>
      <c r="M39" s="6">
        <v>0</v>
      </c>
      <c r="N39" s="6">
        <v>0</v>
      </c>
      <c r="O39" s="6">
        <f t="shared" si="0"/>
        <v>11824442</v>
      </c>
      <c r="P39" s="6">
        <v>9642623</v>
      </c>
      <c r="Q39" s="6">
        <f t="shared" si="1"/>
        <v>119727615</v>
      </c>
      <c r="R39" s="6">
        <f t="shared" si="2"/>
        <v>129370238</v>
      </c>
      <c r="S39" s="6">
        <v>136171033</v>
      </c>
      <c r="T39" s="6">
        <v>0</v>
      </c>
      <c r="U39" s="6">
        <v>11824442</v>
      </c>
      <c r="V39" s="6">
        <v>0</v>
      </c>
      <c r="W39" s="6">
        <v>0</v>
      </c>
      <c r="X39" s="6">
        <f t="shared" si="3"/>
        <v>11824442</v>
      </c>
      <c r="Y39" s="6">
        <f t="shared" si="4"/>
        <v>9642623</v>
      </c>
      <c r="Z39" s="6">
        <v>118902701</v>
      </c>
      <c r="AA39" s="6">
        <f t="shared" si="5"/>
        <v>128545324</v>
      </c>
    </row>
    <row r="40" spans="1:27" ht="27" customHeight="1">
      <c r="A40" s="4" t="s">
        <v>61</v>
      </c>
      <c r="B40" s="4"/>
      <c r="C40" s="5" t="s">
        <v>62</v>
      </c>
      <c r="D40" s="6">
        <v>91002118</v>
      </c>
      <c r="E40" s="6">
        <v>0</v>
      </c>
      <c r="F40" s="6">
        <v>4319794</v>
      </c>
      <c r="G40" s="6">
        <v>0</v>
      </c>
      <c r="H40" s="6">
        <v>4319794</v>
      </c>
      <c r="I40" s="6">
        <v>86682324</v>
      </c>
      <c r="J40" s="6">
        <v>94961358</v>
      </c>
      <c r="K40" s="6">
        <v>0</v>
      </c>
      <c r="L40" s="6">
        <v>7201772</v>
      </c>
      <c r="M40" s="6">
        <v>0</v>
      </c>
      <c r="N40" s="6">
        <v>0</v>
      </c>
      <c r="O40" s="6">
        <f t="shared" si="0"/>
        <v>7201772</v>
      </c>
      <c r="P40" s="6">
        <v>3428174</v>
      </c>
      <c r="Q40" s="6">
        <f t="shared" si="1"/>
        <v>84331412</v>
      </c>
      <c r="R40" s="6">
        <f t="shared" si="2"/>
        <v>87759586</v>
      </c>
      <c r="S40" s="6">
        <v>91516387</v>
      </c>
      <c r="T40" s="6">
        <v>0</v>
      </c>
      <c r="U40" s="6">
        <v>7201772</v>
      </c>
      <c r="V40" s="6">
        <v>0</v>
      </c>
      <c r="W40" s="6">
        <v>0</v>
      </c>
      <c r="X40" s="6">
        <f t="shared" si="3"/>
        <v>7201772</v>
      </c>
      <c r="Y40" s="6">
        <f t="shared" si="4"/>
        <v>3428174</v>
      </c>
      <c r="Z40" s="6">
        <v>83884785</v>
      </c>
      <c r="AA40" s="6">
        <f t="shared" si="5"/>
        <v>87312959</v>
      </c>
    </row>
    <row r="41" spans="1:27" ht="15.75">
      <c r="A41" s="4" t="s">
        <v>63</v>
      </c>
      <c r="B41" s="4"/>
      <c r="C41" s="5" t="s">
        <v>64</v>
      </c>
      <c r="D41" s="6">
        <v>141350846</v>
      </c>
      <c r="E41" s="6">
        <v>0</v>
      </c>
      <c r="F41" s="6">
        <v>6161114</v>
      </c>
      <c r="G41" s="6">
        <v>0</v>
      </c>
      <c r="H41" s="6">
        <v>6161114</v>
      </c>
      <c r="I41" s="6">
        <v>135189732</v>
      </c>
      <c r="J41" s="6">
        <v>143551703</v>
      </c>
      <c r="K41" s="6">
        <v>0</v>
      </c>
      <c r="L41" s="6">
        <v>8696207</v>
      </c>
      <c r="M41" s="6">
        <v>0</v>
      </c>
      <c r="N41" s="6">
        <v>0</v>
      </c>
      <c r="O41" s="6">
        <f t="shared" si="0"/>
        <v>8696207</v>
      </c>
      <c r="P41" s="6">
        <v>5488614</v>
      </c>
      <c r="Q41" s="6">
        <f t="shared" si="1"/>
        <v>129366882</v>
      </c>
      <c r="R41" s="6">
        <f t="shared" si="2"/>
        <v>134855496</v>
      </c>
      <c r="S41" s="6">
        <v>134972802</v>
      </c>
      <c r="T41" s="6">
        <v>0</v>
      </c>
      <c r="U41" s="6">
        <v>8696207</v>
      </c>
      <c r="V41" s="6">
        <v>0</v>
      </c>
      <c r="W41" s="6">
        <v>0</v>
      </c>
      <c r="X41" s="6">
        <f t="shared" si="3"/>
        <v>8696207</v>
      </c>
      <c r="Y41" s="6">
        <f t="shared" si="4"/>
        <v>5488614</v>
      </c>
      <c r="Z41" s="6">
        <v>126301181</v>
      </c>
      <c r="AA41" s="6">
        <f t="shared" si="5"/>
        <v>131789795</v>
      </c>
    </row>
    <row r="42" spans="1:27" s="28" customFormat="1" ht="30" customHeight="1">
      <c r="A42" s="51" t="s">
        <v>65</v>
      </c>
      <c r="B42" s="51"/>
      <c r="C42" s="51"/>
      <c r="D42" s="8">
        <f>SUM(D9:D41)</f>
        <v>5717241644</v>
      </c>
      <c r="E42" s="8">
        <f aca="true" t="shared" si="6" ref="E42:AA42">SUM(E9:E41)</f>
        <v>0</v>
      </c>
      <c r="F42" s="8">
        <f t="shared" si="6"/>
        <v>238779990</v>
      </c>
      <c r="G42" s="8">
        <f t="shared" si="6"/>
        <v>0</v>
      </c>
      <c r="H42" s="8">
        <f t="shared" si="6"/>
        <v>238779990</v>
      </c>
      <c r="I42" s="8">
        <f t="shared" si="6"/>
        <v>5478461654</v>
      </c>
      <c r="J42" s="8">
        <f t="shared" si="6"/>
        <v>5856754414</v>
      </c>
      <c r="K42" s="8">
        <f t="shared" si="6"/>
        <v>0</v>
      </c>
      <c r="L42" s="8">
        <f t="shared" si="6"/>
        <v>339013461</v>
      </c>
      <c r="M42" s="8">
        <f t="shared" si="6"/>
        <v>0</v>
      </c>
      <c r="N42" s="8">
        <f t="shared" si="6"/>
        <v>19550963</v>
      </c>
      <c r="O42" s="8">
        <f t="shared" si="6"/>
        <v>358564424</v>
      </c>
      <c r="P42" s="8">
        <f t="shared" si="6"/>
        <v>265086514</v>
      </c>
      <c r="Q42" s="8">
        <f t="shared" si="6"/>
        <v>5233103476</v>
      </c>
      <c r="R42" s="8">
        <f t="shared" si="6"/>
        <v>5498189990</v>
      </c>
      <c r="S42" s="8">
        <f>SUM(S9:S41)</f>
        <v>5586075918</v>
      </c>
      <c r="T42" s="8">
        <f t="shared" si="6"/>
        <v>0</v>
      </c>
      <c r="U42" s="8">
        <f t="shared" si="6"/>
        <v>339013461</v>
      </c>
      <c r="V42" s="8">
        <f t="shared" si="6"/>
        <v>0</v>
      </c>
      <c r="W42" s="8">
        <f t="shared" si="6"/>
        <v>19550963</v>
      </c>
      <c r="X42" s="8">
        <f t="shared" si="6"/>
        <v>358564424</v>
      </c>
      <c r="Y42" s="8">
        <f t="shared" si="6"/>
        <v>265086514</v>
      </c>
      <c r="Z42" s="8">
        <f t="shared" si="6"/>
        <v>5179158661</v>
      </c>
      <c r="AA42" s="8">
        <f t="shared" si="6"/>
        <v>5444245175</v>
      </c>
    </row>
    <row r="43" spans="1:27" s="28" customFormat="1" ht="33" customHeight="1">
      <c r="A43" s="7" t="s">
        <v>66</v>
      </c>
      <c r="B43" s="7"/>
      <c r="C43" s="10" t="s">
        <v>67</v>
      </c>
      <c r="D43" s="8">
        <f>+D44+D45</f>
        <v>671337341</v>
      </c>
      <c r="E43" s="8">
        <f aca="true" t="shared" si="7" ref="E43:AA43">+E44+E45</f>
        <v>0</v>
      </c>
      <c r="F43" s="8">
        <f t="shared" si="7"/>
        <v>99398491</v>
      </c>
      <c r="G43" s="8">
        <f t="shared" si="7"/>
        <v>0</v>
      </c>
      <c r="H43" s="8">
        <f t="shared" si="7"/>
        <v>99398491</v>
      </c>
      <c r="I43" s="8">
        <f t="shared" si="7"/>
        <v>571938850</v>
      </c>
      <c r="J43" s="8">
        <f t="shared" si="7"/>
        <v>1014300341</v>
      </c>
      <c r="K43" s="8">
        <f t="shared" si="7"/>
        <v>0</v>
      </c>
      <c r="L43" s="8">
        <f t="shared" si="7"/>
        <v>97404267</v>
      </c>
      <c r="M43" s="8">
        <f t="shared" si="7"/>
        <v>0</v>
      </c>
      <c r="N43" s="8">
        <f t="shared" si="7"/>
        <v>202021410</v>
      </c>
      <c r="O43" s="8">
        <f t="shared" si="7"/>
        <v>299425677</v>
      </c>
      <c r="P43" s="8">
        <f t="shared" si="7"/>
        <v>127624498</v>
      </c>
      <c r="Q43" s="8">
        <f t="shared" si="7"/>
        <v>587250166</v>
      </c>
      <c r="R43" s="8">
        <f t="shared" si="7"/>
        <v>714874664</v>
      </c>
      <c r="S43" s="8">
        <f t="shared" si="7"/>
        <v>877464055</v>
      </c>
      <c r="T43" s="8">
        <f t="shared" si="7"/>
        <v>0</v>
      </c>
      <c r="U43" s="8">
        <f t="shared" si="7"/>
        <v>97404267</v>
      </c>
      <c r="V43" s="8">
        <f t="shared" si="7"/>
        <v>0</v>
      </c>
      <c r="W43" s="8">
        <f t="shared" si="7"/>
        <v>202021410</v>
      </c>
      <c r="X43" s="8">
        <f t="shared" si="7"/>
        <v>299425677</v>
      </c>
      <c r="Y43" s="8">
        <f t="shared" si="7"/>
        <v>127624498</v>
      </c>
      <c r="Z43" s="8">
        <f t="shared" si="7"/>
        <v>586225850</v>
      </c>
      <c r="AA43" s="8">
        <f t="shared" si="7"/>
        <v>713850348</v>
      </c>
    </row>
    <row r="44" spans="1:27" s="23" customFormat="1" ht="30">
      <c r="A44" s="22"/>
      <c r="B44" s="11" t="s">
        <v>115</v>
      </c>
      <c r="C44" s="12" t="s">
        <v>68</v>
      </c>
      <c r="D44" s="13">
        <v>444187303</v>
      </c>
      <c r="E44" s="13">
        <v>0</v>
      </c>
      <c r="F44" s="13">
        <v>65268928</v>
      </c>
      <c r="G44" s="13">
        <v>0</v>
      </c>
      <c r="H44" s="13">
        <v>65268928</v>
      </c>
      <c r="I44" s="13">
        <v>378918375</v>
      </c>
      <c r="J44" s="13">
        <v>637706312</v>
      </c>
      <c r="K44" s="13">
        <v>0</v>
      </c>
      <c r="L44" s="13">
        <v>50904074</v>
      </c>
      <c r="M44" s="13">
        <v>0</v>
      </c>
      <c r="N44" s="13">
        <f>16470000+92050000</f>
        <v>108520000</v>
      </c>
      <c r="O44" s="6">
        <f t="shared" si="0"/>
        <v>159424074</v>
      </c>
      <c r="P44" s="13">
        <f>89751400</f>
        <v>89751400</v>
      </c>
      <c r="Q44" s="13">
        <f>J44-O44-P44</f>
        <v>388530838</v>
      </c>
      <c r="R44" s="13">
        <f t="shared" si="2"/>
        <v>478282238</v>
      </c>
      <c r="S44" s="13">
        <v>557018570</v>
      </c>
      <c r="T44" s="13">
        <v>0</v>
      </c>
      <c r="U44" s="13">
        <v>50904074</v>
      </c>
      <c r="V44" s="13">
        <v>0</v>
      </c>
      <c r="W44" s="13">
        <f>16470000+92050000</f>
        <v>108520000</v>
      </c>
      <c r="X44" s="13">
        <f>SUM(T44:W44)</f>
        <v>159424074</v>
      </c>
      <c r="Y44" s="13">
        <f>P44</f>
        <v>89751400</v>
      </c>
      <c r="Z44" s="13">
        <v>387506522</v>
      </c>
      <c r="AA44" s="13">
        <f t="shared" si="5"/>
        <v>477257922</v>
      </c>
    </row>
    <row r="45" spans="1:27" s="23" customFormat="1" ht="15">
      <c r="A45" s="22"/>
      <c r="B45" s="11" t="s">
        <v>116</v>
      </c>
      <c r="C45" s="12" t="s">
        <v>69</v>
      </c>
      <c r="D45" s="13">
        <v>227150038</v>
      </c>
      <c r="E45" s="13">
        <v>0</v>
      </c>
      <c r="F45" s="13">
        <v>34129563</v>
      </c>
      <c r="G45" s="13">
        <v>0</v>
      </c>
      <c r="H45" s="13">
        <v>34129563</v>
      </c>
      <c r="I45" s="13">
        <v>193020475</v>
      </c>
      <c r="J45" s="13">
        <v>376594029</v>
      </c>
      <c r="K45" s="13">
        <v>0</v>
      </c>
      <c r="L45" s="13">
        <v>46500193</v>
      </c>
      <c r="M45" s="13">
        <v>0</v>
      </c>
      <c r="N45" s="13">
        <v>93501410</v>
      </c>
      <c r="O45" s="6">
        <f t="shared" si="0"/>
        <v>140001603</v>
      </c>
      <c r="P45" s="13">
        <v>37873098</v>
      </c>
      <c r="Q45" s="13">
        <f>J45-O45-P45</f>
        <v>198719328</v>
      </c>
      <c r="R45" s="13">
        <f t="shared" si="2"/>
        <v>236592426</v>
      </c>
      <c r="S45" s="13">
        <v>320445485</v>
      </c>
      <c r="T45" s="13">
        <v>0</v>
      </c>
      <c r="U45" s="13">
        <v>46500193</v>
      </c>
      <c r="V45" s="13">
        <v>0</v>
      </c>
      <c r="W45" s="13">
        <v>93501410</v>
      </c>
      <c r="X45" s="13">
        <f>SUM(T45:W45)</f>
        <v>140001603</v>
      </c>
      <c r="Y45" s="13">
        <f>P45</f>
        <v>37873098</v>
      </c>
      <c r="Z45" s="13">
        <v>198719328</v>
      </c>
      <c r="AA45" s="13">
        <f t="shared" si="5"/>
        <v>236592426</v>
      </c>
    </row>
    <row r="46" spans="1:27" s="2" customFormat="1" ht="15">
      <c r="A46" s="9" t="s">
        <v>70</v>
      </c>
      <c r="B46" s="9"/>
      <c r="C46" s="14" t="s">
        <v>71</v>
      </c>
      <c r="D46" s="6">
        <v>446876035</v>
      </c>
      <c r="E46" s="6">
        <v>0</v>
      </c>
      <c r="F46" s="6">
        <v>13403139</v>
      </c>
      <c r="G46" s="6">
        <v>0</v>
      </c>
      <c r="H46" s="6">
        <v>13403139</v>
      </c>
      <c r="I46" s="6">
        <v>433472896</v>
      </c>
      <c r="J46" s="6">
        <v>558281228</v>
      </c>
      <c r="K46" s="6">
        <v>0</v>
      </c>
      <c r="L46" s="6">
        <v>17897769</v>
      </c>
      <c r="M46" s="6">
        <v>0</v>
      </c>
      <c r="N46" s="6">
        <f>6831015+5634150+1277000</f>
        <v>13742165</v>
      </c>
      <c r="O46" s="6">
        <f t="shared" si="0"/>
        <v>31639934</v>
      </c>
      <c r="P46" s="6">
        <v>30883113</v>
      </c>
      <c r="Q46" s="6">
        <f>J46-O46-P46</f>
        <v>495758181</v>
      </c>
      <c r="R46" s="6">
        <f t="shared" si="2"/>
        <v>526641294</v>
      </c>
      <c r="S46" s="6">
        <v>530137618</v>
      </c>
      <c r="T46" s="6">
        <v>0</v>
      </c>
      <c r="U46" s="6">
        <v>17897769</v>
      </c>
      <c r="V46" s="6">
        <v>0</v>
      </c>
      <c r="W46" s="6">
        <f>6831015+5634150+1277000</f>
        <v>13742165</v>
      </c>
      <c r="X46" s="6">
        <f>SUM(T46:W46)</f>
        <v>31639934</v>
      </c>
      <c r="Y46" s="6">
        <f>P46</f>
        <v>30883113</v>
      </c>
      <c r="Z46" s="6">
        <v>489996911</v>
      </c>
      <c r="AA46" s="6">
        <f t="shared" si="5"/>
        <v>520880024</v>
      </c>
    </row>
    <row r="47" spans="1:27" ht="15.75">
      <c r="A47" s="9" t="s">
        <v>72</v>
      </c>
      <c r="B47" s="9"/>
      <c r="C47" s="14" t="s">
        <v>73</v>
      </c>
      <c r="D47" s="6">
        <v>267960612</v>
      </c>
      <c r="E47" s="6">
        <v>0</v>
      </c>
      <c r="F47" s="6">
        <v>23169420</v>
      </c>
      <c r="G47" s="6">
        <v>0</v>
      </c>
      <c r="H47" s="6">
        <v>23169420</v>
      </c>
      <c r="I47" s="6">
        <v>244791192</v>
      </c>
      <c r="J47" s="6">
        <v>366846352</v>
      </c>
      <c r="K47" s="6">
        <v>0</v>
      </c>
      <c r="L47" s="6">
        <v>23026814</v>
      </c>
      <c r="M47" s="6">
        <v>0</v>
      </c>
      <c r="N47" s="6">
        <f>29976591+700000</f>
        <v>30676591</v>
      </c>
      <c r="O47" s="6">
        <f t="shared" si="0"/>
        <v>53703405</v>
      </c>
      <c r="P47" s="6">
        <v>54230269</v>
      </c>
      <c r="Q47" s="6">
        <f>J47-O47-P47</f>
        <v>258912678</v>
      </c>
      <c r="R47" s="6">
        <f t="shared" si="2"/>
        <v>313142947</v>
      </c>
      <c r="S47" s="6">
        <v>314724263</v>
      </c>
      <c r="T47" s="6">
        <v>0</v>
      </c>
      <c r="U47" s="6">
        <v>23026814</v>
      </c>
      <c r="V47" s="6">
        <v>0</v>
      </c>
      <c r="W47" s="6">
        <f>29976591+700000</f>
        <v>30676591</v>
      </c>
      <c r="X47" s="6">
        <f>SUM(T47:W47)</f>
        <v>53703405</v>
      </c>
      <c r="Y47" s="6">
        <f>P47</f>
        <v>54230269</v>
      </c>
      <c r="Z47" s="6">
        <v>258574547</v>
      </c>
      <c r="AA47" s="6">
        <f t="shared" si="5"/>
        <v>312804816</v>
      </c>
    </row>
    <row r="48" spans="1:27" s="28" customFormat="1" ht="33" customHeight="1">
      <c r="A48" s="50" t="s">
        <v>74</v>
      </c>
      <c r="B48" s="50"/>
      <c r="C48" s="50"/>
      <c r="D48" s="8">
        <f>+D47+D46</f>
        <v>714836647</v>
      </c>
      <c r="E48" s="8">
        <f aca="true" t="shared" si="8" ref="E48:AA48">+E47+E46</f>
        <v>0</v>
      </c>
      <c r="F48" s="8">
        <f t="shared" si="8"/>
        <v>36572559</v>
      </c>
      <c r="G48" s="8">
        <f t="shared" si="8"/>
        <v>0</v>
      </c>
      <c r="H48" s="8">
        <f t="shared" si="8"/>
        <v>36572559</v>
      </c>
      <c r="I48" s="8">
        <f t="shared" si="8"/>
        <v>678264088</v>
      </c>
      <c r="J48" s="8">
        <f t="shared" si="8"/>
        <v>925127580</v>
      </c>
      <c r="K48" s="8">
        <f t="shared" si="8"/>
        <v>0</v>
      </c>
      <c r="L48" s="8">
        <f t="shared" si="8"/>
        <v>40924583</v>
      </c>
      <c r="M48" s="8">
        <f t="shared" si="8"/>
        <v>0</v>
      </c>
      <c r="N48" s="8">
        <f t="shared" si="8"/>
        <v>44418756</v>
      </c>
      <c r="O48" s="8">
        <f t="shared" si="8"/>
        <v>85343339</v>
      </c>
      <c r="P48" s="8">
        <f t="shared" si="8"/>
        <v>85113382</v>
      </c>
      <c r="Q48" s="8">
        <f t="shared" si="8"/>
        <v>754670859</v>
      </c>
      <c r="R48" s="8">
        <f t="shared" si="8"/>
        <v>839784241</v>
      </c>
      <c r="S48" s="8">
        <f t="shared" si="8"/>
        <v>844861881</v>
      </c>
      <c r="T48" s="8">
        <f t="shared" si="8"/>
        <v>0</v>
      </c>
      <c r="U48" s="8">
        <f t="shared" si="8"/>
        <v>40924583</v>
      </c>
      <c r="V48" s="8">
        <f t="shared" si="8"/>
        <v>0</v>
      </c>
      <c r="W48" s="8">
        <f t="shared" si="8"/>
        <v>44418756</v>
      </c>
      <c r="X48" s="8">
        <f t="shared" si="8"/>
        <v>85343339</v>
      </c>
      <c r="Y48" s="8">
        <f t="shared" si="8"/>
        <v>85113382</v>
      </c>
      <c r="Z48" s="8">
        <f t="shared" si="8"/>
        <v>748571458</v>
      </c>
      <c r="AA48" s="8">
        <f t="shared" si="8"/>
        <v>833684840</v>
      </c>
    </row>
    <row r="49" spans="1:27" ht="15.75">
      <c r="A49" s="9" t="s">
        <v>75</v>
      </c>
      <c r="B49" s="9"/>
      <c r="C49" s="15" t="s">
        <v>76</v>
      </c>
      <c r="D49" s="6">
        <v>1178546396</v>
      </c>
      <c r="E49" s="6">
        <v>0</v>
      </c>
      <c r="F49" s="6">
        <v>190890000</v>
      </c>
      <c r="G49" s="6">
        <v>0</v>
      </c>
      <c r="H49" s="6">
        <v>190890000</v>
      </c>
      <c r="I49" s="6">
        <v>987656396</v>
      </c>
      <c r="J49" s="6">
        <v>1421356176</v>
      </c>
      <c r="K49" s="6"/>
      <c r="L49" s="6">
        <v>213228415</v>
      </c>
      <c r="M49" s="6">
        <v>0</v>
      </c>
      <c r="N49" s="6">
        <v>154341177</v>
      </c>
      <c r="O49" s="6">
        <f t="shared" si="0"/>
        <v>367569592</v>
      </c>
      <c r="P49" s="6">
        <v>47780828</v>
      </c>
      <c r="Q49" s="6">
        <f>J49-O49-P49</f>
        <v>1006005756</v>
      </c>
      <c r="R49" s="6">
        <f t="shared" si="2"/>
        <v>1053786584</v>
      </c>
      <c r="S49" s="6">
        <v>1299803990</v>
      </c>
      <c r="T49" s="6"/>
      <c r="U49" s="6">
        <v>213228415</v>
      </c>
      <c r="V49" s="6"/>
      <c r="W49" s="6">
        <v>154341177</v>
      </c>
      <c r="X49" s="6">
        <f>SUM(T49:W49)</f>
        <v>367569592</v>
      </c>
      <c r="Y49" s="6">
        <f>P49</f>
        <v>47780828</v>
      </c>
      <c r="Z49" s="6">
        <v>977213437</v>
      </c>
      <c r="AA49" s="6">
        <f t="shared" si="5"/>
        <v>1024994265</v>
      </c>
    </row>
    <row r="50" spans="1:27" ht="15.75">
      <c r="A50" s="9" t="s">
        <v>77</v>
      </c>
      <c r="B50" s="9"/>
      <c r="C50" s="15" t="s">
        <v>78</v>
      </c>
      <c r="D50" s="6">
        <v>182339988</v>
      </c>
      <c r="E50" s="6">
        <v>0</v>
      </c>
      <c r="F50" s="6">
        <v>47445745</v>
      </c>
      <c r="G50" s="6">
        <v>0</v>
      </c>
      <c r="H50" s="6">
        <v>47445745</v>
      </c>
      <c r="I50" s="6">
        <v>134894243</v>
      </c>
      <c r="J50" s="6">
        <v>229387090</v>
      </c>
      <c r="K50" s="6">
        <v>0</v>
      </c>
      <c r="L50" s="6">
        <v>47286519</v>
      </c>
      <c r="M50" s="6">
        <v>0</v>
      </c>
      <c r="N50" s="6">
        <f>11102456+18788728</f>
        <v>29891184</v>
      </c>
      <c r="O50" s="6">
        <f t="shared" si="0"/>
        <v>77177703</v>
      </c>
      <c r="P50" s="6">
        <v>12115843</v>
      </c>
      <c r="Q50" s="6">
        <f>J50-O50-P50</f>
        <v>140093544</v>
      </c>
      <c r="R50" s="6">
        <f t="shared" si="2"/>
        <v>152209387</v>
      </c>
      <c r="S50" s="6">
        <v>221011421</v>
      </c>
      <c r="T50" s="6">
        <v>0</v>
      </c>
      <c r="U50" s="6">
        <v>47286519</v>
      </c>
      <c r="V50" s="6">
        <v>0</v>
      </c>
      <c r="W50" s="6">
        <f>11102456+18788728</f>
        <v>29891184</v>
      </c>
      <c r="X50" s="6">
        <f>SUM(T50:W50)</f>
        <v>77177703</v>
      </c>
      <c r="Y50" s="6">
        <f>P50</f>
        <v>12115843</v>
      </c>
      <c r="Z50" s="6">
        <v>139057623</v>
      </c>
      <c r="AA50" s="6">
        <f t="shared" si="5"/>
        <v>151173466</v>
      </c>
    </row>
    <row r="51" spans="1:27" s="28" customFormat="1" ht="24.75" customHeight="1">
      <c r="A51" s="51" t="s">
        <v>79</v>
      </c>
      <c r="B51" s="51"/>
      <c r="C51" s="51"/>
      <c r="D51" s="8">
        <f>+D50+D49</f>
        <v>1360886384</v>
      </c>
      <c r="E51" s="8">
        <f aca="true" t="shared" si="9" ref="E51:AA51">+E50+E49</f>
        <v>0</v>
      </c>
      <c r="F51" s="8">
        <f t="shared" si="9"/>
        <v>238335745</v>
      </c>
      <c r="G51" s="8">
        <f t="shared" si="9"/>
        <v>0</v>
      </c>
      <c r="H51" s="8">
        <f t="shared" si="9"/>
        <v>238335745</v>
      </c>
      <c r="I51" s="8">
        <f t="shared" si="9"/>
        <v>1122550639</v>
      </c>
      <c r="J51" s="8">
        <f t="shared" si="9"/>
        <v>1650743266</v>
      </c>
      <c r="K51" s="8">
        <f t="shared" si="9"/>
        <v>0</v>
      </c>
      <c r="L51" s="8">
        <f t="shared" si="9"/>
        <v>260514934</v>
      </c>
      <c r="M51" s="8">
        <f t="shared" si="9"/>
        <v>0</v>
      </c>
      <c r="N51" s="8">
        <f t="shared" si="9"/>
        <v>184232361</v>
      </c>
      <c r="O51" s="8">
        <f t="shared" si="9"/>
        <v>444747295</v>
      </c>
      <c r="P51" s="8">
        <f t="shared" si="9"/>
        <v>59896671</v>
      </c>
      <c r="Q51" s="8">
        <f t="shared" si="9"/>
        <v>1146099300</v>
      </c>
      <c r="R51" s="8">
        <f t="shared" si="9"/>
        <v>1205995971</v>
      </c>
      <c r="S51" s="8">
        <f t="shared" si="9"/>
        <v>1520815411</v>
      </c>
      <c r="T51" s="8">
        <f t="shared" si="9"/>
        <v>0</v>
      </c>
      <c r="U51" s="8">
        <f t="shared" si="9"/>
        <v>260514934</v>
      </c>
      <c r="V51" s="8">
        <f t="shared" si="9"/>
        <v>0</v>
      </c>
      <c r="W51" s="8">
        <f t="shared" si="9"/>
        <v>184232361</v>
      </c>
      <c r="X51" s="8">
        <f t="shared" si="9"/>
        <v>444747295</v>
      </c>
      <c r="Y51" s="8">
        <f t="shared" si="9"/>
        <v>59896671</v>
      </c>
      <c r="Z51" s="8">
        <f t="shared" si="9"/>
        <v>1116271060</v>
      </c>
      <c r="AA51" s="8">
        <f t="shared" si="9"/>
        <v>1176167731</v>
      </c>
    </row>
    <row r="52" spans="1:27" s="28" customFormat="1" ht="15.75">
      <c r="A52" s="7" t="s">
        <v>80</v>
      </c>
      <c r="B52" s="7"/>
      <c r="C52" s="16" t="s">
        <v>124</v>
      </c>
      <c r="D52" s="8">
        <v>1491906700</v>
      </c>
      <c r="E52" s="8">
        <v>0</v>
      </c>
      <c r="F52" s="8">
        <v>936056919</v>
      </c>
      <c r="G52" s="8">
        <v>0</v>
      </c>
      <c r="H52" s="8">
        <v>936056919</v>
      </c>
      <c r="I52" s="8">
        <v>555849781</v>
      </c>
      <c r="J52" s="8">
        <v>2121907915</v>
      </c>
      <c r="K52" s="8">
        <v>0</v>
      </c>
      <c r="L52" s="8">
        <v>910156350</v>
      </c>
      <c r="M52" s="8">
        <v>0</v>
      </c>
      <c r="N52" s="8">
        <f>31676445+5200000</f>
        <v>36876445</v>
      </c>
      <c r="O52" s="8">
        <f t="shared" si="0"/>
        <v>947032795</v>
      </c>
      <c r="P52" s="8">
        <v>551475563</v>
      </c>
      <c r="Q52" s="8">
        <f aca="true" t="shared" si="10" ref="Q52:Q59">J52-O52-P52</f>
        <v>623399557</v>
      </c>
      <c r="R52" s="8">
        <f t="shared" si="2"/>
        <v>1174875120</v>
      </c>
      <c r="S52" s="8">
        <v>1623112590</v>
      </c>
      <c r="T52" s="8">
        <v>0</v>
      </c>
      <c r="U52" s="8">
        <v>910156350</v>
      </c>
      <c r="V52" s="8">
        <v>0</v>
      </c>
      <c r="W52" s="8">
        <f>31676445+5200000</f>
        <v>36876445</v>
      </c>
      <c r="X52" s="8">
        <f aca="true" t="shared" si="11" ref="X52:X59">SUM(T52:W52)</f>
        <v>947032795</v>
      </c>
      <c r="Y52" s="8">
        <f aca="true" t="shared" si="12" ref="Y52:Y59">P52</f>
        <v>551475563</v>
      </c>
      <c r="Z52" s="8">
        <v>613233745</v>
      </c>
      <c r="AA52" s="8">
        <f t="shared" si="5"/>
        <v>1164709308</v>
      </c>
    </row>
    <row r="53" spans="1:27" s="28" customFormat="1" ht="15.75">
      <c r="A53" s="7" t="s">
        <v>81</v>
      </c>
      <c r="B53" s="7"/>
      <c r="C53" s="17" t="s">
        <v>82</v>
      </c>
      <c r="D53" s="8">
        <v>1200949716</v>
      </c>
      <c r="E53" s="8">
        <v>0</v>
      </c>
      <c r="F53" s="8">
        <v>717863018</v>
      </c>
      <c r="G53" s="8">
        <v>0</v>
      </c>
      <c r="H53" s="8">
        <v>717863018</v>
      </c>
      <c r="I53" s="8">
        <v>483086698</v>
      </c>
      <c r="J53" s="8">
        <v>1196833603</v>
      </c>
      <c r="K53" s="8">
        <v>42890000</v>
      </c>
      <c r="L53" s="8">
        <v>659039632</v>
      </c>
      <c r="M53" s="8">
        <v>200000</v>
      </c>
      <c r="N53" s="8">
        <f>4697326</f>
        <v>4697326</v>
      </c>
      <c r="O53" s="8">
        <f t="shared" si="0"/>
        <v>706826958</v>
      </c>
      <c r="P53" s="8">
        <v>48278640</v>
      </c>
      <c r="Q53" s="8">
        <f t="shared" si="10"/>
        <v>441728005</v>
      </c>
      <c r="R53" s="8">
        <f t="shared" si="2"/>
        <v>490006645</v>
      </c>
      <c r="S53" s="8">
        <v>1151213781</v>
      </c>
      <c r="T53" s="8">
        <v>42890000</v>
      </c>
      <c r="U53" s="8">
        <v>659039632</v>
      </c>
      <c r="V53" s="8">
        <v>200000</v>
      </c>
      <c r="W53" s="8">
        <v>4697326</v>
      </c>
      <c r="X53" s="8">
        <f t="shared" si="11"/>
        <v>706826958</v>
      </c>
      <c r="Y53" s="8">
        <f t="shared" si="12"/>
        <v>48278640</v>
      </c>
      <c r="Z53" s="8">
        <v>434644586</v>
      </c>
      <c r="AA53" s="8">
        <f t="shared" si="5"/>
        <v>482923226</v>
      </c>
    </row>
    <row r="54" spans="1:27" ht="15.75">
      <c r="A54" s="9" t="s">
        <v>83</v>
      </c>
      <c r="B54" s="9"/>
      <c r="C54" s="18" t="s">
        <v>117</v>
      </c>
      <c r="D54" s="6">
        <v>3129519762</v>
      </c>
      <c r="E54" s="6">
        <v>0</v>
      </c>
      <c r="F54" s="6">
        <v>932588185</v>
      </c>
      <c r="G54" s="6">
        <v>0</v>
      </c>
      <c r="H54" s="8">
        <v>932588185</v>
      </c>
      <c r="I54" s="6">
        <v>2196931577</v>
      </c>
      <c r="J54" s="6">
        <v>3446085954</v>
      </c>
      <c r="K54" s="6"/>
      <c r="L54" s="6">
        <v>1047737829</v>
      </c>
      <c r="M54" s="6">
        <v>53645</v>
      </c>
      <c r="N54" s="6">
        <v>4904734</v>
      </c>
      <c r="O54" s="6">
        <f t="shared" si="0"/>
        <v>1052696208</v>
      </c>
      <c r="P54" s="6">
        <v>28188366</v>
      </c>
      <c r="Q54" s="6">
        <f t="shared" si="10"/>
        <v>2365201380</v>
      </c>
      <c r="R54" s="6">
        <f t="shared" si="2"/>
        <v>2393389746</v>
      </c>
      <c r="S54" s="6">
        <v>3229792459</v>
      </c>
      <c r="T54" s="6"/>
      <c r="U54" s="6">
        <v>1047737829</v>
      </c>
      <c r="V54" s="6">
        <v>53645</v>
      </c>
      <c r="W54" s="6">
        <v>4904734</v>
      </c>
      <c r="X54" s="6">
        <f t="shared" si="11"/>
        <v>1052696208</v>
      </c>
      <c r="Y54" s="6">
        <f t="shared" si="12"/>
        <v>28188366</v>
      </c>
      <c r="Z54" s="6">
        <v>2359506416</v>
      </c>
      <c r="AA54" s="6">
        <f t="shared" si="5"/>
        <v>2387694782</v>
      </c>
    </row>
    <row r="55" spans="1:27" ht="15.75">
      <c r="A55" s="9" t="s">
        <v>84</v>
      </c>
      <c r="B55" s="9"/>
      <c r="C55" s="19" t="s">
        <v>85</v>
      </c>
      <c r="D55" s="6">
        <v>758786666</v>
      </c>
      <c r="E55" s="6">
        <v>0</v>
      </c>
      <c r="F55" s="6">
        <v>258451812</v>
      </c>
      <c r="G55" s="6">
        <v>0</v>
      </c>
      <c r="H55" s="8">
        <v>258451812</v>
      </c>
      <c r="I55" s="6">
        <v>500334854</v>
      </c>
      <c r="J55" s="6">
        <v>546929105</v>
      </c>
      <c r="K55" s="6"/>
      <c r="L55" s="6">
        <v>143862623</v>
      </c>
      <c r="M55" s="6"/>
      <c r="N55" s="6">
        <v>1089188</v>
      </c>
      <c r="O55" s="6">
        <f t="shared" si="0"/>
        <v>144951811</v>
      </c>
      <c r="P55" s="6">
        <v>33348373</v>
      </c>
      <c r="Q55" s="6">
        <f t="shared" si="10"/>
        <v>368628921</v>
      </c>
      <c r="R55" s="6">
        <f t="shared" si="2"/>
        <v>401977294</v>
      </c>
      <c r="S55" s="6">
        <v>546267180</v>
      </c>
      <c r="T55" s="6"/>
      <c r="U55" s="6">
        <v>143862623</v>
      </c>
      <c r="V55" s="6"/>
      <c r="W55" s="6">
        <v>1089188</v>
      </c>
      <c r="X55" s="6">
        <f t="shared" si="11"/>
        <v>144951811</v>
      </c>
      <c r="Y55" s="6">
        <f t="shared" si="12"/>
        <v>33348373</v>
      </c>
      <c r="Z55" s="6">
        <v>368628921</v>
      </c>
      <c r="AA55" s="6">
        <f t="shared" si="5"/>
        <v>401977294</v>
      </c>
    </row>
    <row r="56" spans="1:27" ht="15.75">
      <c r="A56" s="9" t="s">
        <v>86</v>
      </c>
      <c r="B56" s="9"/>
      <c r="C56" s="20" t="s">
        <v>87</v>
      </c>
      <c r="D56" s="6">
        <v>484105885</v>
      </c>
      <c r="E56" s="6">
        <v>0</v>
      </c>
      <c r="F56" s="6">
        <v>85328011</v>
      </c>
      <c r="G56" s="6">
        <v>0</v>
      </c>
      <c r="H56" s="8">
        <v>85328011</v>
      </c>
      <c r="I56" s="6">
        <v>398777874</v>
      </c>
      <c r="J56" s="6">
        <v>908301564</v>
      </c>
      <c r="K56" s="6">
        <v>0</v>
      </c>
      <c r="L56" s="6">
        <v>179217656</v>
      </c>
      <c r="M56" s="6">
        <v>0</v>
      </c>
      <c r="N56" s="6">
        <v>50037490</v>
      </c>
      <c r="O56" s="6">
        <f t="shared" si="0"/>
        <v>229255146</v>
      </c>
      <c r="P56" s="6">
        <v>9569491</v>
      </c>
      <c r="Q56" s="6">
        <f t="shared" si="10"/>
        <v>669476927</v>
      </c>
      <c r="R56" s="6">
        <f t="shared" si="2"/>
        <v>679046418</v>
      </c>
      <c r="S56" s="6">
        <v>870368127</v>
      </c>
      <c r="T56" s="6"/>
      <c r="U56" s="6">
        <v>179217656</v>
      </c>
      <c r="V56" s="6"/>
      <c r="W56" s="6">
        <v>50037490</v>
      </c>
      <c r="X56" s="6">
        <f t="shared" si="11"/>
        <v>229255146</v>
      </c>
      <c r="Y56" s="6">
        <f t="shared" si="12"/>
        <v>9569491</v>
      </c>
      <c r="Z56" s="6">
        <v>654111197</v>
      </c>
      <c r="AA56" s="6">
        <f t="shared" si="5"/>
        <v>663680688</v>
      </c>
    </row>
    <row r="57" spans="1:27" ht="15.75">
      <c r="A57" s="9" t="s">
        <v>88</v>
      </c>
      <c r="B57" s="9"/>
      <c r="C57" s="21" t="s">
        <v>89</v>
      </c>
      <c r="D57" s="6">
        <v>1165489927</v>
      </c>
      <c r="E57" s="6">
        <v>0</v>
      </c>
      <c r="F57" s="6">
        <v>74462961</v>
      </c>
      <c r="G57" s="6">
        <v>0</v>
      </c>
      <c r="H57" s="8">
        <v>74462961</v>
      </c>
      <c r="I57" s="6">
        <v>1091026966</v>
      </c>
      <c r="J57" s="6">
        <v>1319726911</v>
      </c>
      <c r="K57" s="6"/>
      <c r="L57" s="6">
        <v>75898519</v>
      </c>
      <c r="M57" s="6"/>
      <c r="N57" s="6">
        <v>9456183</v>
      </c>
      <c r="O57" s="6">
        <f t="shared" si="0"/>
        <v>85354702</v>
      </c>
      <c r="P57" s="6">
        <v>4149513</v>
      </c>
      <c r="Q57" s="6">
        <f t="shared" si="10"/>
        <v>1230222696</v>
      </c>
      <c r="R57" s="6">
        <f t="shared" si="2"/>
        <v>1234372209</v>
      </c>
      <c r="S57" s="6">
        <v>1279018199</v>
      </c>
      <c r="T57" s="6"/>
      <c r="U57" s="6">
        <v>75898519</v>
      </c>
      <c r="V57" s="6"/>
      <c r="W57" s="6">
        <v>9456183</v>
      </c>
      <c r="X57" s="6">
        <f t="shared" si="11"/>
        <v>85354702</v>
      </c>
      <c r="Y57" s="6">
        <f t="shared" si="12"/>
        <v>4149513</v>
      </c>
      <c r="Z57" s="6">
        <v>1215895398</v>
      </c>
      <c r="AA57" s="6">
        <f t="shared" si="5"/>
        <v>1220044911</v>
      </c>
    </row>
    <row r="58" spans="1:27" ht="15.75">
      <c r="A58" s="9" t="s">
        <v>90</v>
      </c>
      <c r="B58" s="9"/>
      <c r="C58" s="21" t="s">
        <v>91</v>
      </c>
      <c r="D58" s="6">
        <v>97526443</v>
      </c>
      <c r="E58" s="6">
        <v>0</v>
      </c>
      <c r="F58" s="6">
        <v>2552662</v>
      </c>
      <c r="G58" s="6">
        <v>0</v>
      </c>
      <c r="H58" s="8">
        <v>2552662</v>
      </c>
      <c r="I58" s="6">
        <v>94973781</v>
      </c>
      <c r="J58" s="6">
        <v>121037016</v>
      </c>
      <c r="K58" s="6">
        <v>0</v>
      </c>
      <c r="L58" s="6">
        <v>3934800</v>
      </c>
      <c r="M58" s="6">
        <v>0</v>
      </c>
      <c r="N58" s="6">
        <v>1257758</v>
      </c>
      <c r="O58" s="6">
        <f t="shared" si="0"/>
        <v>5192558</v>
      </c>
      <c r="P58" s="6">
        <v>3347953</v>
      </c>
      <c r="Q58" s="6">
        <f t="shared" si="10"/>
        <v>112496505</v>
      </c>
      <c r="R58" s="6">
        <f t="shared" si="2"/>
        <v>115844458</v>
      </c>
      <c r="S58" s="6">
        <v>117765729</v>
      </c>
      <c r="T58" s="6">
        <v>0</v>
      </c>
      <c r="U58" s="6">
        <v>3934800</v>
      </c>
      <c r="V58" s="6">
        <v>0</v>
      </c>
      <c r="W58" s="6">
        <v>1257758</v>
      </c>
      <c r="X58" s="6">
        <f t="shared" si="11"/>
        <v>5192558</v>
      </c>
      <c r="Y58" s="6">
        <f t="shared" si="12"/>
        <v>3347953</v>
      </c>
      <c r="Z58" s="6">
        <v>110420745</v>
      </c>
      <c r="AA58" s="6">
        <f t="shared" si="5"/>
        <v>113768698</v>
      </c>
    </row>
    <row r="59" spans="1:27" ht="30">
      <c r="A59" s="9" t="s">
        <v>92</v>
      </c>
      <c r="B59" s="9"/>
      <c r="C59" s="21" t="s">
        <v>125</v>
      </c>
      <c r="D59" s="6">
        <v>360052906</v>
      </c>
      <c r="E59" s="6">
        <v>0</v>
      </c>
      <c r="F59" s="6">
        <v>0</v>
      </c>
      <c r="G59" s="6">
        <v>0</v>
      </c>
      <c r="H59" s="8">
        <v>0</v>
      </c>
      <c r="I59" s="6">
        <v>360052906</v>
      </c>
      <c r="J59" s="6">
        <v>455422103</v>
      </c>
      <c r="K59" s="6">
        <v>0</v>
      </c>
      <c r="L59" s="6">
        <v>1306</v>
      </c>
      <c r="M59" s="6">
        <v>0</v>
      </c>
      <c r="N59" s="6">
        <f>351732+15500000</f>
        <v>15851732</v>
      </c>
      <c r="O59" s="6">
        <f t="shared" si="0"/>
        <v>15853038</v>
      </c>
      <c r="P59" s="6">
        <v>3636555</v>
      </c>
      <c r="Q59" s="6">
        <f t="shared" si="10"/>
        <v>435932510</v>
      </c>
      <c r="R59" s="6">
        <f t="shared" si="2"/>
        <v>439569065</v>
      </c>
      <c r="S59" s="6">
        <v>382760012</v>
      </c>
      <c r="T59" s="6">
        <v>0</v>
      </c>
      <c r="U59" s="6">
        <v>1306</v>
      </c>
      <c r="V59" s="6">
        <v>0</v>
      </c>
      <c r="W59" s="6">
        <f>351732+15500000</f>
        <v>15851732</v>
      </c>
      <c r="X59" s="6">
        <f t="shared" si="11"/>
        <v>15853038</v>
      </c>
      <c r="Y59" s="6">
        <f t="shared" si="12"/>
        <v>3636555</v>
      </c>
      <c r="Z59" s="6">
        <v>391376752</v>
      </c>
      <c r="AA59" s="6">
        <f t="shared" si="5"/>
        <v>395013307</v>
      </c>
    </row>
    <row r="60" spans="1:27" s="28" customFormat="1" ht="33" customHeight="1">
      <c r="A60" s="50" t="s">
        <v>93</v>
      </c>
      <c r="B60" s="50"/>
      <c r="C60" s="50"/>
      <c r="D60" s="8">
        <f>SUM(D54:D59)</f>
        <v>5995481589</v>
      </c>
      <c r="E60" s="8">
        <f aca="true" t="shared" si="13" ref="E60:AA60">SUM(E54:E59)</f>
        <v>0</v>
      </c>
      <c r="F60" s="8">
        <f t="shared" si="13"/>
        <v>1353383631</v>
      </c>
      <c r="G60" s="8">
        <f t="shared" si="13"/>
        <v>0</v>
      </c>
      <c r="H60" s="8">
        <f t="shared" si="13"/>
        <v>1353383631</v>
      </c>
      <c r="I60" s="8">
        <f t="shared" si="13"/>
        <v>4642097958</v>
      </c>
      <c r="J60" s="8">
        <f t="shared" si="13"/>
        <v>6797502653</v>
      </c>
      <c r="K60" s="8">
        <f t="shared" si="13"/>
        <v>0</v>
      </c>
      <c r="L60" s="8">
        <f t="shared" si="13"/>
        <v>1450652733</v>
      </c>
      <c r="M60" s="8">
        <f t="shared" si="13"/>
        <v>53645</v>
      </c>
      <c r="N60" s="8">
        <f>SUM(N54:N59)</f>
        <v>82597085</v>
      </c>
      <c r="O60" s="8">
        <f t="shared" si="13"/>
        <v>1533303463</v>
      </c>
      <c r="P60" s="8">
        <f t="shared" si="13"/>
        <v>82240251</v>
      </c>
      <c r="Q60" s="8">
        <f t="shared" si="13"/>
        <v>5181958939</v>
      </c>
      <c r="R60" s="8">
        <f t="shared" si="13"/>
        <v>5264199190</v>
      </c>
      <c r="S60" s="8">
        <f t="shared" si="13"/>
        <v>6425971706</v>
      </c>
      <c r="T60" s="8">
        <f t="shared" si="13"/>
        <v>0</v>
      </c>
      <c r="U60" s="8">
        <f t="shared" si="13"/>
        <v>1450652733</v>
      </c>
      <c r="V60" s="8">
        <f t="shared" si="13"/>
        <v>53645</v>
      </c>
      <c r="W60" s="8">
        <f t="shared" si="13"/>
        <v>82597085</v>
      </c>
      <c r="X60" s="8">
        <f t="shared" si="13"/>
        <v>1533303463</v>
      </c>
      <c r="Y60" s="8">
        <f t="shared" si="13"/>
        <v>82240251</v>
      </c>
      <c r="Z60" s="8">
        <f t="shared" si="13"/>
        <v>5099939429</v>
      </c>
      <c r="AA60" s="8">
        <f t="shared" si="13"/>
        <v>5182179680</v>
      </c>
    </row>
    <row r="61" spans="1:27" s="28" customFormat="1" ht="18.75" customHeight="1">
      <c r="A61" s="51" t="s">
        <v>94</v>
      </c>
      <c r="B61" s="51"/>
      <c r="C61" s="51"/>
      <c r="D61" s="8">
        <f>+D60+D53+D52+D51+D48+D43+D42</f>
        <v>17152640021</v>
      </c>
      <c r="E61" s="8">
        <f aca="true" t="shared" si="14" ref="E61:AA61">+E60+E53+E52+E51+E48+E43+E42</f>
        <v>0</v>
      </c>
      <c r="F61" s="8">
        <f t="shared" si="14"/>
        <v>3620390353</v>
      </c>
      <c r="G61" s="8">
        <f t="shared" si="14"/>
        <v>0</v>
      </c>
      <c r="H61" s="8">
        <f t="shared" si="14"/>
        <v>3620390353</v>
      </c>
      <c r="I61" s="8">
        <f t="shared" si="14"/>
        <v>13532249668</v>
      </c>
      <c r="J61" s="8">
        <f t="shared" si="14"/>
        <v>19563169772</v>
      </c>
      <c r="K61" s="8">
        <f t="shared" si="14"/>
        <v>42890000</v>
      </c>
      <c r="L61" s="8">
        <f t="shared" si="14"/>
        <v>3757705960</v>
      </c>
      <c r="M61" s="8">
        <f t="shared" si="14"/>
        <v>253645</v>
      </c>
      <c r="N61" s="8">
        <f>+N60+N53+N52+N51+N48+N43+N42</f>
        <v>574394346</v>
      </c>
      <c r="O61" s="8">
        <f t="shared" si="14"/>
        <v>4375243951</v>
      </c>
      <c r="P61" s="8">
        <f t="shared" si="14"/>
        <v>1219715519</v>
      </c>
      <c r="Q61" s="8">
        <f t="shared" si="14"/>
        <v>13968210302</v>
      </c>
      <c r="R61" s="8">
        <f t="shared" si="14"/>
        <v>15187925821</v>
      </c>
      <c r="S61" s="8">
        <f t="shared" si="14"/>
        <v>18029515342</v>
      </c>
      <c r="T61" s="8">
        <f t="shared" si="14"/>
        <v>42890000</v>
      </c>
      <c r="U61" s="8">
        <f t="shared" si="14"/>
        <v>3757705960</v>
      </c>
      <c r="V61" s="8">
        <f t="shared" si="14"/>
        <v>253645</v>
      </c>
      <c r="W61" s="8">
        <f t="shared" si="14"/>
        <v>574394346</v>
      </c>
      <c r="X61" s="8">
        <f t="shared" si="14"/>
        <v>4375243951</v>
      </c>
      <c r="Y61" s="8">
        <f t="shared" si="14"/>
        <v>1219715519</v>
      </c>
      <c r="Z61" s="8">
        <f t="shared" si="14"/>
        <v>13778044789</v>
      </c>
      <c r="AA61" s="8">
        <f t="shared" si="14"/>
        <v>14997760308</v>
      </c>
    </row>
    <row r="62" spans="1:27" s="28" customFormat="1" ht="15.75">
      <c r="A62" s="7" t="s">
        <v>95</v>
      </c>
      <c r="B62" s="7"/>
      <c r="C62" s="17" t="s">
        <v>96</v>
      </c>
      <c r="D62" s="8">
        <v>3391195228</v>
      </c>
      <c r="E62" s="8">
        <v>3360000</v>
      </c>
      <c r="F62" s="8">
        <v>31641748</v>
      </c>
      <c r="G62" s="8">
        <v>4500000</v>
      </c>
      <c r="H62" s="8">
        <v>39501748</v>
      </c>
      <c r="I62" s="8">
        <v>3351693480</v>
      </c>
      <c r="J62" s="8">
        <v>3801719452</v>
      </c>
      <c r="K62" s="8">
        <v>3360000</v>
      </c>
      <c r="L62" s="8">
        <v>36077486</v>
      </c>
      <c r="M62" s="8">
        <v>64262</v>
      </c>
      <c r="N62" s="8">
        <v>105509584</v>
      </c>
      <c r="O62" s="6">
        <f t="shared" si="0"/>
        <v>145011332</v>
      </c>
      <c r="P62" s="8">
        <v>150440770</v>
      </c>
      <c r="Q62" s="8">
        <f>J62-O62-P62</f>
        <v>3506267350</v>
      </c>
      <c r="R62" s="8">
        <f t="shared" si="2"/>
        <v>3656708120</v>
      </c>
      <c r="S62" s="8">
        <v>3522187195</v>
      </c>
      <c r="T62" s="8">
        <v>4712669</v>
      </c>
      <c r="U62" s="8">
        <v>41536294</v>
      </c>
      <c r="V62" s="8">
        <v>64262</v>
      </c>
      <c r="W62" s="8">
        <f>105509584+3431916</f>
        <v>108941500</v>
      </c>
      <c r="X62" s="8">
        <f>SUM(T62:W62)</f>
        <v>155254725</v>
      </c>
      <c r="Y62" s="8">
        <f>P62</f>
        <v>150440770</v>
      </c>
      <c r="Z62" s="8">
        <v>3408235022</v>
      </c>
      <c r="AA62" s="8">
        <f t="shared" si="5"/>
        <v>3558675792</v>
      </c>
    </row>
    <row r="63" spans="1:27" s="28" customFormat="1" ht="15.75">
      <c r="A63" s="51" t="s">
        <v>97</v>
      </c>
      <c r="B63" s="51"/>
      <c r="C63" s="51"/>
      <c r="D63" s="8">
        <f>+D62+D61</f>
        <v>20543835249</v>
      </c>
      <c r="E63" s="8">
        <f aca="true" t="shared" si="15" ref="E63:AA63">+E62+E61</f>
        <v>3360000</v>
      </c>
      <c r="F63" s="8">
        <f t="shared" si="15"/>
        <v>3652032101</v>
      </c>
      <c r="G63" s="8">
        <f t="shared" si="15"/>
        <v>4500000</v>
      </c>
      <c r="H63" s="8">
        <f t="shared" si="15"/>
        <v>3659892101</v>
      </c>
      <c r="I63" s="8">
        <f t="shared" si="15"/>
        <v>16883943148</v>
      </c>
      <c r="J63" s="8">
        <f t="shared" si="15"/>
        <v>23364889224</v>
      </c>
      <c r="K63" s="8">
        <f t="shared" si="15"/>
        <v>46250000</v>
      </c>
      <c r="L63" s="8">
        <f>+L62+L61</f>
        <v>3793783446</v>
      </c>
      <c r="M63" s="8">
        <f t="shared" si="15"/>
        <v>317907</v>
      </c>
      <c r="N63" s="8">
        <f t="shared" si="15"/>
        <v>679903930</v>
      </c>
      <c r="O63" s="8">
        <f t="shared" si="15"/>
        <v>4520255283</v>
      </c>
      <c r="P63" s="8">
        <f t="shared" si="15"/>
        <v>1370156289</v>
      </c>
      <c r="Q63" s="8">
        <f t="shared" si="15"/>
        <v>17474477652</v>
      </c>
      <c r="R63" s="8">
        <f t="shared" si="15"/>
        <v>18844633941</v>
      </c>
      <c r="S63" s="8">
        <f t="shared" si="15"/>
        <v>21551702537</v>
      </c>
      <c r="T63" s="8">
        <f t="shared" si="15"/>
        <v>47602669</v>
      </c>
      <c r="U63" s="8">
        <f t="shared" si="15"/>
        <v>3799242254</v>
      </c>
      <c r="V63" s="8">
        <f t="shared" si="15"/>
        <v>317907</v>
      </c>
      <c r="W63" s="8">
        <f t="shared" si="15"/>
        <v>683335846</v>
      </c>
      <c r="X63" s="8">
        <f t="shared" si="15"/>
        <v>4530498676</v>
      </c>
      <c r="Y63" s="8">
        <f t="shared" si="15"/>
        <v>1370156289</v>
      </c>
      <c r="Z63" s="8">
        <f t="shared" si="15"/>
        <v>17186279811</v>
      </c>
      <c r="AA63" s="8">
        <f t="shared" si="15"/>
        <v>18556436100</v>
      </c>
    </row>
    <row r="64" spans="1:27" s="32" customFormat="1" ht="15">
      <c r="A64" s="24" t="s">
        <v>98</v>
      </c>
      <c r="B64" s="24"/>
      <c r="C64" s="24"/>
      <c r="D64" s="25">
        <f>D63-D66</f>
        <v>19342183952</v>
      </c>
      <c r="E64" s="25">
        <f>E63-E66</f>
        <v>0</v>
      </c>
      <c r="F64" s="25">
        <f>F63-F66</f>
        <v>3652032101</v>
      </c>
      <c r="G64" s="25">
        <f>G63-G66</f>
        <v>4500000</v>
      </c>
      <c r="H64" s="6">
        <f>SUM(E64:G64)</f>
        <v>3656532101</v>
      </c>
      <c r="I64" s="6">
        <f>D64-H64</f>
        <v>15685651851</v>
      </c>
      <c r="J64" s="25">
        <f>J63-J66</f>
        <v>22163237927</v>
      </c>
      <c r="K64" s="25">
        <f>K63-K66</f>
        <v>42890000</v>
      </c>
      <c r="L64" s="25">
        <f>L63-L66</f>
        <v>3793783446</v>
      </c>
      <c r="M64" s="25">
        <f>M63-M66</f>
        <v>317907</v>
      </c>
      <c r="N64" s="25">
        <f>N63-N66</f>
        <v>679903930</v>
      </c>
      <c r="O64" s="6">
        <f t="shared" si="0"/>
        <v>4516895283</v>
      </c>
      <c r="P64" s="6">
        <f>P63-P66</f>
        <v>1370156289</v>
      </c>
      <c r="Q64" s="6">
        <f>Q63-Q66</f>
        <v>16276186355</v>
      </c>
      <c r="R64" s="6">
        <f t="shared" si="2"/>
        <v>17646342644</v>
      </c>
      <c r="S64" s="25">
        <f>S63-S66</f>
        <v>20350051240</v>
      </c>
      <c r="T64" s="25">
        <f>T63-T66</f>
        <v>42890000</v>
      </c>
      <c r="U64" s="25">
        <f>U63-U66</f>
        <v>3799242254</v>
      </c>
      <c r="V64" s="25">
        <f>V63-V66</f>
        <v>317907</v>
      </c>
      <c r="W64" s="25">
        <f>W63-W66</f>
        <v>683335846</v>
      </c>
      <c r="X64" s="6">
        <f>SUM(T64:W64)</f>
        <v>4525786007</v>
      </c>
      <c r="Y64" s="6">
        <f>Y63-Y66</f>
        <v>1370156289</v>
      </c>
      <c r="Z64" s="6">
        <f>Z63-Z66</f>
        <v>15989341183</v>
      </c>
      <c r="AA64" s="6">
        <f>+Y64+Z64</f>
        <v>17359497472</v>
      </c>
    </row>
    <row r="65" spans="1:27" s="32" customFormat="1" ht="15">
      <c r="A65" s="24" t="s">
        <v>99</v>
      </c>
      <c r="B65" s="24"/>
      <c r="C65" s="24"/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/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6">
        <f t="shared" si="0"/>
        <v>0</v>
      </c>
      <c r="P65" s="6">
        <v>0</v>
      </c>
      <c r="Q65" s="6">
        <v>0</v>
      </c>
      <c r="R65" s="6">
        <f t="shared" si="2"/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6">
        <v>0</v>
      </c>
      <c r="Z65" s="25"/>
      <c r="AA65" s="6">
        <f t="shared" si="5"/>
        <v>0</v>
      </c>
    </row>
    <row r="66" spans="1:27" s="32" customFormat="1" ht="15">
      <c r="A66" s="24" t="s">
        <v>100</v>
      </c>
      <c r="B66" s="24"/>
      <c r="C66" s="24"/>
      <c r="D66" s="26">
        <v>1201651297</v>
      </c>
      <c r="E66" s="26">
        <v>3360000</v>
      </c>
      <c r="F66" s="25">
        <v>0</v>
      </c>
      <c r="G66" s="25">
        <v>0</v>
      </c>
      <c r="H66" s="6">
        <f>SUM(E66:G66)</f>
        <v>3360000</v>
      </c>
      <c r="I66" s="6">
        <f>D66-H66</f>
        <v>1198291297</v>
      </c>
      <c r="J66" s="26">
        <v>1201651297</v>
      </c>
      <c r="K66" s="26">
        <v>3360000</v>
      </c>
      <c r="L66" s="25">
        <v>0</v>
      </c>
      <c r="M66" s="25">
        <v>0</v>
      </c>
      <c r="N66" s="25">
        <v>0</v>
      </c>
      <c r="O66" s="6">
        <f t="shared" si="0"/>
        <v>3360000</v>
      </c>
      <c r="P66" s="6">
        <v>0</v>
      </c>
      <c r="Q66" s="6">
        <f>J66-O66</f>
        <v>1198291297</v>
      </c>
      <c r="R66" s="6">
        <f t="shared" si="2"/>
        <v>1198291297</v>
      </c>
      <c r="S66" s="26">
        <v>1201651297</v>
      </c>
      <c r="T66" s="26">
        <f>T62</f>
        <v>4712669</v>
      </c>
      <c r="U66" s="25">
        <v>0</v>
      </c>
      <c r="V66" s="25">
        <v>0</v>
      </c>
      <c r="W66" s="25">
        <v>0</v>
      </c>
      <c r="X66" s="6">
        <f>SUM(T66:V66)</f>
        <v>4712669</v>
      </c>
      <c r="Y66" s="6">
        <v>0</v>
      </c>
      <c r="Z66" s="6">
        <f>S66-X66</f>
        <v>1196938628</v>
      </c>
      <c r="AA66" s="6">
        <f t="shared" si="5"/>
        <v>1196938628</v>
      </c>
    </row>
    <row r="67" spans="12:21" ht="15">
      <c r="L67" s="29"/>
      <c r="U67" s="29"/>
    </row>
    <row r="68" spans="1:26" s="33" customFormat="1" ht="15">
      <c r="A68" s="3" t="s">
        <v>126</v>
      </c>
      <c r="P68" s="34"/>
      <c r="Q68" s="34"/>
      <c r="Y68" s="34"/>
      <c r="Z68" s="34"/>
    </row>
    <row r="69" spans="10:27" ht="15"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0:27" ht="15"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</sheetData>
  <sheetProtection/>
  <mergeCells count="36">
    <mergeCell ref="A63:C63"/>
    <mergeCell ref="A42:C42"/>
    <mergeCell ref="A48:C48"/>
    <mergeCell ref="A51:C51"/>
    <mergeCell ref="H7:H8"/>
    <mergeCell ref="G7:G8"/>
    <mergeCell ref="A61:C61"/>
    <mergeCell ref="X7:X8"/>
    <mergeCell ref="Y7:AA7"/>
    <mergeCell ref="W7:W8"/>
    <mergeCell ref="J7:J8"/>
    <mergeCell ref="I7:I8"/>
    <mergeCell ref="A60:C60"/>
    <mergeCell ref="S7:S8"/>
    <mergeCell ref="P7:R7"/>
    <mergeCell ref="O7:O8"/>
    <mergeCell ref="A2:AA2"/>
    <mergeCell ref="A1:AA1"/>
    <mergeCell ref="S6:AA6"/>
    <mergeCell ref="F7:F8"/>
    <mergeCell ref="A6:A8"/>
    <mergeCell ref="D7:D8"/>
    <mergeCell ref="E7:E8"/>
    <mergeCell ref="N7:N8"/>
    <mergeCell ref="L7:L8"/>
    <mergeCell ref="A4:AA4"/>
    <mergeCell ref="A3:AA3"/>
    <mergeCell ref="D6:I6"/>
    <mergeCell ref="J6:R6"/>
    <mergeCell ref="C6:C8"/>
    <mergeCell ref="B6:B8"/>
    <mergeCell ref="M7:M8"/>
    <mergeCell ref="K7:K8"/>
    <mergeCell ref="T7:T8"/>
    <mergeCell ref="U7:U8"/>
    <mergeCell ref="V7:V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2018-04-10T06:50:30Z</cp:lastPrinted>
  <dcterms:created xsi:type="dcterms:W3CDTF">2016-11-30T14:16:18Z</dcterms:created>
  <dcterms:modified xsi:type="dcterms:W3CDTF">2018-04-27T08:35:57Z</dcterms:modified>
  <cp:category/>
  <cp:version/>
  <cp:contentType/>
  <cp:contentStatus/>
</cp:coreProperties>
</file>