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<sst xmlns="http://schemas.openxmlformats.org/spreadsheetml/2006/main" count="247" uniqueCount="188">
  <si>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</si>
  <si>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</si>
  <si>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</si>
  <si>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</si>
  <si>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</si>
  <si>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</si>
  <si>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</si>
  <si>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</si>
  <si>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</si>
  <si>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</si>
  <si>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</si>
  <si>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</si>
  <si>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</si>
  <si>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</si>
  <si>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</si>
  <si>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</si>
  <si>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</si>
  <si>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</si>
  <si>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</si>
  <si>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</si>
  <si>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</si>
  <si>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</si>
  <si>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</si>
  <si>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</si>
  <si>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</si>
  <si>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</si>
  <si>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7.1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</si>
  <si>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</si>
  <si>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</si>
  <si>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</si>
  <si>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</si>
  <si>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</si>
  <si>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</si>
  <si>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</si>
  <si>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</si>
  <si>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</si>
  <si>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</si>
  <si>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</si>
  <si>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</si>
  <si>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</si>
  <si>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</si>
  <si>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</si>
  <si>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</si>
  <si>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</si>
  <si>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</si>
  <si>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</si>
  <si>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</si>
  <si>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</si>
  <si>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>BURSA támogatáa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</si>
  <si>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</si>
  <si>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</si>
  <si>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</si>
  <si>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</si>
  <si>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</si>
  <si>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</si>
  <si>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</si>
  <si>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</si>
  <si>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</si>
  <si>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</si>
  <si>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</si>
  <si>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</si>
  <si>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</si>
  <si>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</si>
  <si>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</si>
  <si>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</si>
  <si>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</si>
  <si>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</si>
  <si>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</si>
  <si>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</si>
  <si>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</si>
  <si>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</si>
  <si>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</si>
  <si>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</si>
  <si>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</si>
  <si>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</si>
  <si>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</si>
  <si>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</si>
  <si>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</si>
  <si>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</si>
  <si>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</si>
  <si>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</si>
  <si>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</si>
  <si>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</si>
  <si>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</si>
  <si>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</si>
  <si>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</si>
  <si>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</si>
  <si>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</si>
  <si>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</si>
  <si>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7.1.3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</si>
  <si>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</si>
  <si>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</si>
  <si>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</si>
  <si>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</si>
  <si>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</si>
  <si>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</si>
  <si>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</si>
  <si>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</si>
  <si>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</si>
  <si>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</si>
  <si>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</si>
  <si>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</si>
  <si>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</si>
  <si>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</si>
  <si>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</si>
  <si>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</si>
  <si>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3.7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</si>
  <si>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</si>
  <si>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</si>
  <si>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</si>
  <si>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</si>
  <si>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</si>
  <si>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</si>
  <si>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</si>
  <si>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</si>
  <si>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</si>
  <si>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</si>
  <si>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</si>
  <si>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</si>
  <si>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</si>
  <si>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</si>
  <si>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</si>
  <si>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</si>
  <si>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</si>
  <si>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</si>
  <si>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8.2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</si>
  <si>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</si>
  <si>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</si>
  <si>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</si>
  <si>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</si>
  <si>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</si>
  <si>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</si>
  <si>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</si>
  <si>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</si>
  <si>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</si>
  <si>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</si>
  <si>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</si>
  <si>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</si>
  <si>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</si>
  <si>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2017. évi előirányzat összesen</t>
  </si>
  <si>
    <t>Önkéntes Tűzoltó Egyesület</t>
  </si>
  <si>
    <t>Vörösmárvány Alapítvány</t>
  </si>
  <si>
    <t>Sprint Futó Klub</t>
  </si>
  <si>
    <t>Háziorvosi szolgálat</t>
  </si>
  <si>
    <t>Asztalitenisz sportnak</t>
  </si>
  <si>
    <t>Működési célú támogatás h.án belülre -Baj Önkormányzat fogorvosi ellátásra</t>
  </si>
  <si>
    <t>Intézményfinanszírozás</t>
  </si>
  <si>
    <t>8.3</t>
  </si>
  <si>
    <t>8.5</t>
  </si>
  <si>
    <t>8.6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</si>
  <si>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</si>
  <si>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</si>
  <si>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</si>
  <si>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</si>
  <si>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</si>
  <si>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</si>
  <si>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</si>
  <si>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</si>
  <si>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</si>
  <si>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</si>
  <si>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</si>
  <si>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</si>
  <si>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</si>
  <si>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>8.4</t>
  </si>
  <si>
    <t>Eredeti</t>
  </si>
  <si>
    <t>Módosított</t>
  </si>
  <si>
    <t>Államig feladatok</t>
  </si>
  <si>
    <t>D</t>
  </si>
  <si>
    <t>C</t>
  </si>
  <si>
    <t>E</t>
  </si>
  <si>
    <t>F</t>
  </si>
  <si>
    <t>G</t>
  </si>
  <si>
    <t>H</t>
  </si>
  <si>
    <t>I</t>
  </si>
  <si>
    <t>11.2</t>
  </si>
  <si>
    <t xml:space="preserve">Felhalmozási célú támogatások államháztartáson belül </t>
  </si>
  <si>
    <t>forintban</t>
  </si>
  <si>
    <t>8.7</t>
  </si>
  <si>
    <t>8.8</t>
  </si>
  <si>
    <t>Szamaritánus Alapítvány</t>
  </si>
  <si>
    <t>Tardosi Vörösmárvány Alapítvány</t>
  </si>
  <si>
    <t>9.3</t>
  </si>
  <si>
    <t>Előző évi elszámolásból adódó visszafizetési kötelezettség</t>
  </si>
  <si>
    <t>8.9</t>
  </si>
  <si>
    <t>Baji fogorvos fogorvosi ellátás támogatása</t>
  </si>
  <si>
    <t>Felhalmozási visszatérítendő támogatás nyújtása Tardos Futball. Klubnak</t>
  </si>
  <si>
    <r>
      <t xml:space="preserve">     2 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1/2017. (II.16.) önkormányzati rendelethez</t>
    </r>
  </si>
  <si>
    <r>
      <t xml:space="preserve"> 2.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1/2017. (II.16.)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</si>
</sst>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172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172" fontId="13" fillId="0" borderId="16" xfId="54" applyNumberFormat="1" applyFont="1" applyFill="1" applyBorder="1" applyAlignment="1" applyProtection="1">
      <alignment vertical="center" wrapText="1"/>
      <protection locked="0"/>
    </xf>
    <xf numFmtId="0" fontId="11" fillId="0" borderId="17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172" fontId="13" fillId="0" borderId="18" xfId="54" applyNumberFormat="1" applyFont="1" applyFill="1" applyBorder="1" applyAlignment="1" applyProtection="1">
      <alignment vertical="center" wrapText="1"/>
      <protection locked="0"/>
    </xf>
    <xf numFmtId="49" fontId="13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4" applyFont="1" applyFill="1">
      <alignment/>
      <protection/>
    </xf>
    <xf numFmtId="0" fontId="16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1" fillId="0" borderId="21" xfId="54" applyFont="1" applyFill="1" applyBorder="1" applyAlignment="1" applyProtection="1">
      <alignment horizontal="left" vertical="center" wrapText="1"/>
      <protection/>
    </xf>
    <xf numFmtId="0" fontId="14" fillId="0" borderId="11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7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6" fillId="0" borderId="24" xfId="54" applyNumberFormat="1" applyFont="1" applyFill="1" applyBorder="1" applyAlignment="1" applyProtection="1">
      <alignment horizontal="center" vertical="center" wrapText="1"/>
      <protection/>
    </xf>
    <xf numFmtId="41" fontId="6" fillId="0" borderId="12" xfId="54" applyNumberFormat="1" applyFont="1" applyFill="1" applyBorder="1" applyAlignment="1" applyProtection="1">
      <alignment horizontal="center" vertical="center" wrapText="1"/>
      <protection/>
    </xf>
    <xf numFmtId="41" fontId="7" fillId="0" borderId="24" xfId="54" applyNumberFormat="1" applyFont="1" applyFill="1" applyBorder="1" applyAlignment="1" applyProtection="1">
      <alignment horizontal="center" vertical="center" wrapText="1"/>
      <protection/>
    </xf>
    <xf numFmtId="41" fontId="7" fillId="0" borderId="12" xfId="54" applyNumberFormat="1" applyFont="1" applyFill="1" applyBorder="1" applyAlignment="1" applyProtection="1">
      <alignment horizontal="center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4" xfId="54" applyNumberFormat="1" applyFont="1" applyFill="1" applyBorder="1" applyAlignment="1" applyProtection="1">
      <alignment horizontal="righ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11" fillId="0" borderId="26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9" fillId="0" borderId="27" xfId="54" applyNumberFormat="1" applyFont="1" applyFill="1" applyBorder="1" applyAlignment="1" applyProtection="1">
      <alignment horizontal="right" vertical="center" wrapText="1"/>
      <protection/>
    </xf>
    <xf numFmtId="41" fontId="9" fillId="0" borderId="24" xfId="54" applyNumberFormat="1" applyFont="1" applyFill="1" applyBorder="1" applyAlignment="1" applyProtection="1">
      <alignment horizontal="right" vertical="center" wrapText="1"/>
      <protection/>
    </xf>
    <xf numFmtId="41" fontId="13" fillId="0" borderId="26" xfId="54" applyNumberFormat="1" applyFont="1" applyFill="1" applyBorder="1" applyAlignment="1" applyProtection="1">
      <alignment horizontal="right" vertical="center" wrapText="1" indent="2"/>
      <protection/>
    </xf>
    <xf numFmtId="41" fontId="16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49" fontId="13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6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31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7" fillId="0" borderId="30" xfId="54" applyNumberFormat="1" applyFont="1" applyFill="1" applyBorder="1" applyAlignment="1" applyProtection="1">
      <alignment horizontal="center" vertical="center" wrapText="1"/>
      <protection/>
    </xf>
    <xf numFmtId="49" fontId="8" fillId="0" borderId="30" xfId="54" applyNumberFormat="1" applyFont="1" applyFill="1" applyBorder="1" applyAlignment="1" applyProtection="1">
      <alignment horizontal="center" vertical="center" wrapText="1"/>
      <protection/>
    </xf>
    <xf numFmtId="49" fontId="11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31" xfId="54" applyNumberFormat="1" applyFont="1" applyFill="1" applyBorder="1" applyAlignment="1" applyProtection="1">
      <alignment horizontal="left" vertical="center" wrapText="1" indent="1"/>
      <protection/>
    </xf>
    <xf numFmtId="41" fontId="9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35" xfId="54" applyNumberFormat="1" applyFont="1" applyFill="1" applyBorder="1" applyAlignment="1" applyProtection="1">
      <alignment horizontal="right" vertical="center" wrapText="1"/>
      <protection/>
    </xf>
    <xf numFmtId="172" fontId="9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 applyAlignment="1" applyProtection="1">
      <alignment vertical="center" wrapText="1"/>
      <protection/>
    </xf>
    <xf numFmtId="41" fontId="13" fillId="0" borderId="27" xfId="54" applyNumberFormat="1" applyFont="1" applyFill="1" applyBorder="1" applyAlignment="1" applyProtection="1">
      <alignment horizontal="right" vertical="center" wrapText="1"/>
      <protection/>
    </xf>
    <xf numFmtId="41" fontId="13" fillId="0" borderId="15" xfId="54" applyNumberFormat="1" applyFont="1" applyFill="1" applyBorder="1" applyAlignment="1" applyProtection="1">
      <alignment horizontal="right" vertical="center" wrapText="1"/>
      <protection/>
    </xf>
    <xf numFmtId="0" fontId="9" fillId="0" borderId="36" xfId="54" applyFont="1" applyFill="1" applyBorder="1" applyAlignment="1" applyProtection="1">
      <alignment vertical="center" wrapText="1"/>
      <protection/>
    </xf>
    <xf numFmtId="0" fontId="9" fillId="0" borderId="0" xfId="54" applyFont="1" applyFill="1">
      <alignment/>
      <protection/>
    </xf>
    <xf numFmtId="0" fontId="13" fillId="0" borderId="20" xfId="54" applyFont="1" applyFill="1" applyBorder="1" applyAlignment="1" applyProtection="1">
      <alignment vertical="center" wrapText="1"/>
      <protection/>
    </xf>
    <xf numFmtId="41" fontId="13" fillId="0" borderId="37" xfId="54" applyNumberFormat="1" applyFont="1" applyFill="1" applyBorder="1" applyAlignment="1" applyProtection="1">
      <alignment horizontal="right" vertical="center" wrapText="1"/>
      <protection/>
    </xf>
    <xf numFmtId="41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13" fillId="0" borderId="17" xfId="54" applyFont="1" applyFill="1" applyBorder="1" applyAlignment="1" applyProtection="1">
      <alignment vertical="center" wrapText="1"/>
      <protection/>
    </xf>
    <xf numFmtId="172" fontId="9" fillId="0" borderId="16" xfId="54" applyNumberFormat="1" applyFont="1" applyFill="1" applyBorder="1" applyAlignment="1" applyProtection="1">
      <alignment vertical="center" wrapText="1"/>
      <protection/>
    </xf>
    <xf numFmtId="41" fontId="13" fillId="0" borderId="38" xfId="54" applyNumberFormat="1" applyFont="1" applyFill="1" applyBorder="1" applyAlignment="1" applyProtection="1">
      <alignment horizontal="righ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 applyAlignment="1" applyProtection="1">
      <alignment horizontal="left" vertical="center" wrapText="1"/>
      <protection/>
    </xf>
    <xf numFmtId="41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 locked="0"/>
    </xf>
    <xf numFmtId="0" fontId="11" fillId="0" borderId="41" xfId="54" applyFont="1" applyFill="1" applyBorder="1" applyAlignment="1" applyProtection="1">
      <alignment horizontal="left" vertical="center" wrapText="1"/>
      <protection/>
    </xf>
    <xf numFmtId="172" fontId="9" fillId="0" borderId="25" xfId="54" applyNumberFormat="1" applyFont="1" applyFill="1" applyBorder="1" applyAlignment="1" applyProtection="1">
      <alignment vertical="center" wrapText="1"/>
      <protection/>
    </xf>
    <xf numFmtId="41" fontId="13" fillId="0" borderId="42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8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2" fontId="9" fillId="0" borderId="43" xfId="54" applyNumberFormat="1" applyFont="1" applyFill="1" applyBorder="1" applyAlignment="1" applyProtection="1">
      <alignment vertical="center" wrapText="1"/>
      <protection locked="0"/>
    </xf>
    <xf numFmtId="41" fontId="13" fillId="0" borderId="44" xfId="54" applyNumberFormat="1" applyFont="1" applyFill="1" applyBorder="1" applyAlignment="1" applyProtection="1">
      <alignment horizontal="right" vertical="center" wrapText="1"/>
      <protection/>
    </xf>
    <xf numFmtId="41" fontId="13" fillId="0" borderId="45" xfId="54" applyNumberFormat="1" applyFont="1" applyFill="1" applyBorder="1" applyAlignment="1" applyProtection="1">
      <alignment horizontal="right" vertical="center" wrapText="1"/>
      <protection/>
    </xf>
    <xf numFmtId="41" fontId="13" fillId="0" borderId="42" xfId="54" applyNumberFormat="1" applyFont="1" applyFill="1" applyBorder="1" applyAlignment="1" applyProtection="1">
      <alignment horizontal="right" vertical="center" wrapText="1"/>
      <protection/>
    </xf>
    <xf numFmtId="41" fontId="9" fillId="0" borderId="34" xfId="54" applyNumberFormat="1" applyFont="1" applyFill="1" applyBorder="1" applyAlignment="1" applyProtection="1">
      <alignment horizontal="right" vertical="center" wrapText="1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/>
    </xf>
    <xf numFmtId="41" fontId="13" fillId="0" borderId="38" xfId="54" applyNumberFormat="1" applyFont="1" applyFill="1" applyBorder="1" applyAlignment="1" applyProtection="1">
      <alignment horizontal="right" vertical="center" wrapText="1"/>
      <protection/>
    </xf>
    <xf numFmtId="41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47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8" xfId="54" applyFont="1" applyFill="1" applyBorder="1" applyAlignment="1" applyProtection="1">
      <alignment horizontal="left" vertical="center" wrapText="1"/>
      <protection/>
    </xf>
    <xf numFmtId="41" fontId="13" fillId="0" borderId="49" xfId="54" applyNumberFormat="1" applyFont="1" applyFill="1" applyBorder="1" applyAlignment="1" applyProtection="1">
      <alignment horizontal="right" vertical="center" wrapText="1"/>
      <protection/>
    </xf>
    <xf numFmtId="41" fontId="13" fillId="0" borderId="39" xfId="54" applyNumberFormat="1" applyFont="1" applyFill="1" applyBorder="1" applyAlignment="1" applyProtection="1">
      <alignment horizontal="right" vertical="center" wrapText="1"/>
      <protection/>
    </xf>
    <xf numFmtId="41" fontId="13" fillId="0" borderId="50" xfId="54" applyNumberFormat="1" applyFont="1" applyFill="1" applyBorder="1" applyAlignment="1" applyProtection="1">
      <alignment horizontal="right" vertical="center" wrapText="1"/>
      <protection/>
    </xf>
    <xf numFmtId="41" fontId="13" fillId="0" borderId="51" xfId="54" applyNumberFormat="1" applyFont="1" applyFill="1" applyBorder="1" applyAlignment="1" applyProtection="1">
      <alignment horizontal="right" vertical="center" wrapText="1"/>
      <protection/>
    </xf>
    <xf numFmtId="41" fontId="9" fillId="0" borderId="35" xfId="54" applyNumberFormat="1" applyFont="1" applyFill="1" applyBorder="1" applyAlignment="1" applyProtection="1">
      <alignment horizontal="right" vertical="center" wrapText="1"/>
      <protection/>
    </xf>
    <xf numFmtId="41" fontId="13" fillId="0" borderId="52" xfId="54" applyNumberFormat="1" applyFont="1" applyFill="1" applyBorder="1" applyAlignment="1" applyProtection="1">
      <alignment horizontal="right" vertical="center" wrapText="1"/>
      <protection/>
    </xf>
    <xf numFmtId="41" fontId="9" fillId="0" borderId="35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54" xfId="54" applyNumberFormat="1" applyFont="1" applyFill="1" applyBorder="1" applyAlignment="1" applyProtection="1">
      <alignment horizontal="right" vertical="center" wrapText="1"/>
      <protection/>
    </xf>
    <xf numFmtId="172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172" fontId="9" fillId="0" borderId="38" xfId="54" applyNumberFormat="1" applyFont="1" applyFill="1" applyBorder="1" applyAlignment="1" applyProtection="1">
      <alignment vertical="center" wrapText="1"/>
      <protection/>
    </xf>
    <xf numFmtId="172" fontId="9" fillId="0" borderId="24" xfId="54" applyNumberFormat="1" applyFont="1" applyFill="1" applyBorder="1" applyAlignment="1" applyProtection="1">
      <alignment vertical="center" wrapText="1"/>
      <protection/>
    </xf>
    <xf numFmtId="172" fontId="13" fillId="0" borderId="38" xfId="54" applyNumberFormat="1" applyFont="1" applyFill="1" applyBorder="1" applyAlignment="1" applyProtection="1">
      <alignment vertical="center" wrapText="1"/>
      <protection locked="0"/>
    </xf>
    <xf numFmtId="41" fontId="13" fillId="0" borderId="55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5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56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6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8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2" xfId="54" applyFont="1" applyFill="1" applyBorder="1">
      <alignment/>
      <protection/>
    </xf>
    <xf numFmtId="0" fontId="13" fillId="0" borderId="17" xfId="54" applyFont="1" applyFill="1" applyBorder="1">
      <alignment/>
      <protection/>
    </xf>
    <xf numFmtId="0" fontId="11" fillId="0" borderId="17" xfId="54" applyFont="1" applyFill="1" applyBorder="1">
      <alignment/>
      <protection/>
    </xf>
    <xf numFmtId="0" fontId="13" fillId="0" borderId="41" xfId="54" applyFont="1" applyFill="1" applyBorder="1">
      <alignment/>
      <protection/>
    </xf>
    <xf numFmtId="0" fontId="13" fillId="0" borderId="11" xfId="54" applyFont="1" applyFill="1" applyBorder="1">
      <alignment/>
      <protection/>
    </xf>
    <xf numFmtId="0" fontId="15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13" fillId="0" borderId="21" xfId="54" applyFont="1" applyFill="1" applyBorder="1">
      <alignment/>
      <protection/>
    </xf>
    <xf numFmtId="0" fontId="13" fillId="0" borderId="48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172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60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48" xfId="54" applyFont="1" applyFill="1" applyBorder="1" applyAlignment="1" applyProtection="1">
      <alignment vertical="center" wrapText="1"/>
      <protection/>
    </xf>
    <xf numFmtId="41" fontId="13" fillId="0" borderId="17" xfId="54" applyNumberFormat="1" applyFont="1" applyFill="1" applyBorder="1" applyAlignment="1" applyProtection="1">
      <alignment horizontal="right" vertical="center" wrapText="1"/>
      <protection/>
    </xf>
    <xf numFmtId="41" fontId="13" fillId="0" borderId="61" xfId="54" applyNumberFormat="1" applyFont="1" applyFill="1" applyBorder="1" applyAlignment="1" applyProtection="1">
      <alignment horizontal="right" vertical="center" wrapText="1"/>
      <protection/>
    </xf>
    <xf numFmtId="41" fontId="13" fillId="0" borderId="57" xfId="54" applyNumberFormat="1" applyFont="1" applyFill="1" applyBorder="1" applyAlignment="1" applyProtection="1">
      <alignment horizontal="right" vertical="center" wrapText="1"/>
      <protection/>
    </xf>
    <xf numFmtId="41" fontId="13" fillId="0" borderId="48" xfId="54" applyNumberFormat="1" applyFont="1" applyFill="1" applyBorder="1" applyAlignment="1" applyProtection="1">
      <alignment horizontal="right" vertical="center" wrapText="1"/>
      <protection/>
    </xf>
    <xf numFmtId="172" fontId="13" fillId="0" borderId="59" xfId="54" applyNumberFormat="1" applyFont="1" applyFill="1" applyBorder="1" applyAlignment="1" applyProtection="1">
      <alignment vertical="center" wrapText="1"/>
      <protection locked="0"/>
    </xf>
    <xf numFmtId="41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8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60" xfId="54" applyNumberFormat="1" applyFont="1" applyFill="1" applyBorder="1" applyAlignment="1" applyProtection="1">
      <alignment vertical="center" wrapText="1"/>
      <protection locked="0"/>
    </xf>
    <xf numFmtId="41" fontId="13" fillId="0" borderId="12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0" xfId="54" applyNumberFormat="1" applyFont="1" applyFill="1" applyBorder="1" applyAlignment="1" applyProtection="1">
      <alignment vertical="center" wrapText="1"/>
      <protection/>
    </xf>
    <xf numFmtId="172" fontId="9" fillId="0" borderId="22" xfId="54" applyNumberFormat="1" applyFont="1" applyFill="1" applyBorder="1" applyAlignment="1" applyProtection="1">
      <alignment vertical="center" wrapText="1"/>
      <protection/>
    </xf>
    <xf numFmtId="41" fontId="11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6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1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vertical="center" wrapText="1"/>
      <protection locked="0"/>
    </xf>
    <xf numFmtId="172" fontId="9" fillId="0" borderId="47" xfId="54" applyNumberFormat="1" applyFont="1" applyFill="1" applyBorder="1" applyAlignment="1" applyProtection="1">
      <alignment vertical="center" wrapText="1"/>
      <protection locked="0"/>
    </xf>
    <xf numFmtId="172" fontId="13" fillId="0" borderId="50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1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9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62" xfId="54" applyNumberFormat="1" applyFont="1" applyFill="1" applyBorder="1" applyAlignment="1" applyProtection="1">
      <alignment horizontal="right" vertical="center" wrapText="1"/>
      <protection/>
    </xf>
    <xf numFmtId="172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63" xfId="54" applyNumberFormat="1" applyFont="1" applyFill="1" applyBorder="1" applyAlignment="1" applyProtection="1">
      <alignment horizontal="right" vertical="center" wrapText="1"/>
      <protection/>
    </xf>
    <xf numFmtId="41" fontId="13" fillId="0" borderId="64" xfId="54" applyNumberFormat="1" applyFont="1" applyFill="1" applyBorder="1" applyAlignment="1" applyProtection="1">
      <alignment horizontal="right" vertical="center" wrapText="1"/>
      <protection/>
    </xf>
    <xf numFmtId="41" fontId="13" fillId="0" borderId="65" xfId="54" applyNumberFormat="1" applyFont="1" applyFill="1" applyBorder="1" applyAlignment="1" applyProtection="1">
      <alignment horizontal="right" vertical="center" wrapText="1"/>
      <protection/>
    </xf>
    <xf numFmtId="172" fontId="13" fillId="0" borderId="63" xfId="54" applyNumberFormat="1" applyFont="1" applyFill="1" applyBorder="1" applyAlignment="1" applyProtection="1">
      <alignment horizontal="right" vertical="center" wrapText="1"/>
      <protection/>
    </xf>
    <xf numFmtId="41" fontId="13" fillId="0" borderId="66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4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5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51" xfId="54" applyNumberFormat="1" applyFont="1" applyFill="1" applyBorder="1" applyAlignment="1" applyProtection="1">
      <alignment vertical="center" wrapText="1"/>
      <protection/>
    </xf>
    <xf numFmtId="172" fontId="9" fillId="0" borderId="59" xfId="54" applyNumberFormat="1" applyFont="1" applyFill="1" applyBorder="1" applyAlignment="1" applyProtection="1">
      <alignment vertical="center" wrapText="1"/>
      <protection/>
    </xf>
    <xf numFmtId="172" fontId="9" fillId="0" borderId="57" xfId="54" applyNumberFormat="1" applyFont="1" applyFill="1" applyBorder="1" applyAlignment="1" applyProtection="1">
      <alignment vertical="center" wrapText="1"/>
      <protection/>
    </xf>
    <xf numFmtId="172" fontId="9" fillId="0" borderId="53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172" fontId="13" fillId="0" borderId="67" xfId="54" applyNumberFormat="1" applyFont="1" applyFill="1" applyBorder="1" applyAlignment="1" applyProtection="1">
      <alignment vertical="center" wrapText="1"/>
      <protection locked="0"/>
    </xf>
    <xf numFmtId="41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0" xfId="54" applyFont="1" applyFill="1" applyBorder="1">
      <alignment/>
      <protection/>
    </xf>
    <xf numFmtId="41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68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41" xfId="54" applyFont="1" applyFill="1" applyBorder="1" applyAlignment="1" applyProtection="1">
      <alignment horizontal="left" vertical="center" wrapText="1"/>
      <protection/>
    </xf>
    <xf numFmtId="0" fontId="13" fillId="0" borderId="48" xfId="54" applyFont="1" applyFill="1" applyBorder="1" applyAlignment="1" applyProtection="1">
      <alignment horizontal="left" vertical="center" wrapText="1"/>
      <protection/>
    </xf>
    <xf numFmtId="172" fontId="9" fillId="0" borderId="11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/>
    </xf>
    <xf numFmtId="41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7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>
      <alignment/>
      <protection/>
    </xf>
    <xf numFmtId="41" fontId="13" fillId="0" borderId="69" xfId="54" applyNumberFormat="1" applyFont="1" applyFill="1" applyBorder="1" applyAlignment="1" applyProtection="1">
      <alignment horizontal="right" vertical="center" wrapText="1"/>
      <protection/>
    </xf>
    <xf numFmtId="41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69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41" xfId="54" applyFont="1" applyFill="1" applyBorder="1">
      <alignment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>
      <alignment horizontal="left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6" fillId="0" borderId="14" xfId="54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8.8515625" style="79" customWidth="1"/>
    <col min="2" max="2" width="67.00390625" style="44" customWidth="1"/>
    <col min="3" max="3" width="16.8515625" style="1" customWidth="1"/>
    <col min="4" max="4" width="16.140625" style="69" customWidth="1"/>
    <col min="5" max="6" width="16.8515625" style="69" customWidth="1"/>
    <col min="7" max="10" width="16.8515625" style="1" customWidth="1"/>
    <col min="11" max="16384" width="9.140625" style="1" customWidth="1"/>
  </cols>
  <sheetData>
    <row r="1" spans="1:9" ht="18.75">
      <c r="A1" s="226" t="s">
        <v>187</v>
      </c>
      <c r="B1" s="226"/>
      <c r="C1" s="226"/>
      <c r="D1" s="226"/>
      <c r="E1" s="226"/>
      <c r="F1" s="226"/>
      <c r="G1" s="226"/>
      <c r="H1" s="226"/>
      <c r="I1" s="226"/>
    </row>
    <row r="2" spans="2:9" ht="15.75">
      <c r="B2" s="226"/>
      <c r="C2" s="226"/>
      <c r="D2" s="226"/>
      <c r="E2" s="226"/>
      <c r="F2" s="226"/>
      <c r="G2" s="226"/>
      <c r="H2" s="226"/>
      <c r="I2" s="226"/>
    </row>
    <row r="3" spans="2:9" ht="15.75">
      <c r="B3" s="114" t="s">
        <v>99</v>
      </c>
      <c r="C3" s="114"/>
      <c r="D3" s="114"/>
      <c r="E3" s="114"/>
      <c r="F3" s="114"/>
      <c r="G3" s="114"/>
      <c r="H3" s="114"/>
      <c r="I3" s="114"/>
    </row>
    <row r="4" spans="2:9" ht="15.75">
      <c r="B4" s="114" t="s">
        <v>131</v>
      </c>
      <c r="C4" s="114"/>
      <c r="D4" s="114"/>
      <c r="E4" s="114"/>
      <c r="F4" s="114"/>
      <c r="G4" s="114"/>
      <c r="H4" s="114"/>
      <c r="I4" s="114"/>
    </row>
    <row r="5" spans="2:9" ht="15.75">
      <c r="B5" s="114"/>
      <c r="C5" s="114"/>
      <c r="D5" s="114"/>
      <c r="E5" s="114"/>
      <c r="F5" s="114"/>
      <c r="G5" s="114"/>
      <c r="H5" s="114"/>
      <c r="I5" s="114"/>
    </row>
    <row r="6" spans="1:6" ht="15.75" customHeight="1">
      <c r="A6" s="80" t="s">
        <v>0</v>
      </c>
      <c r="B6" s="30"/>
      <c r="C6" s="2"/>
      <c r="D6" s="58"/>
      <c r="E6" s="58"/>
      <c r="F6" s="45" t="s">
        <v>1</v>
      </c>
    </row>
    <row r="7" spans="1:6" ht="15.75" customHeight="1" thickBot="1">
      <c r="A7" s="227"/>
      <c r="B7" s="227"/>
      <c r="C7" s="3"/>
      <c r="D7" s="59"/>
      <c r="E7" s="59"/>
      <c r="F7" s="46" t="s">
        <v>176</v>
      </c>
    </row>
    <row r="8" spans="1:10" ht="37.5" customHeight="1" thickBot="1">
      <c r="A8" s="81"/>
      <c r="B8" s="4" t="s">
        <v>2</v>
      </c>
      <c r="C8" s="228" t="s">
        <v>139</v>
      </c>
      <c r="D8" s="229"/>
      <c r="E8" s="228" t="s">
        <v>65</v>
      </c>
      <c r="F8" s="229"/>
      <c r="G8" s="228" t="s">
        <v>66</v>
      </c>
      <c r="H8" s="229"/>
      <c r="I8" s="228" t="s">
        <v>166</v>
      </c>
      <c r="J8" s="230"/>
    </row>
    <row r="9" spans="1:10" ht="37.5" customHeight="1" thickBot="1">
      <c r="A9" s="81"/>
      <c r="B9" s="4"/>
      <c r="C9" s="5" t="s">
        <v>164</v>
      </c>
      <c r="D9" s="47" t="s">
        <v>165</v>
      </c>
      <c r="E9" s="5" t="s">
        <v>164</v>
      </c>
      <c r="F9" s="47" t="s">
        <v>165</v>
      </c>
      <c r="G9" s="5" t="s">
        <v>164</v>
      </c>
      <c r="H9" s="47" t="s">
        <v>165</v>
      </c>
      <c r="I9" s="5" t="s">
        <v>164</v>
      </c>
      <c r="J9" s="48" t="s">
        <v>165</v>
      </c>
    </row>
    <row r="10" spans="1:10" s="8" customFormat="1" ht="12" customHeight="1" thickBot="1">
      <c r="A10" s="82"/>
      <c r="B10" s="6" t="s">
        <v>3</v>
      </c>
      <c r="C10" s="7" t="s">
        <v>4</v>
      </c>
      <c r="D10" s="49" t="s">
        <v>167</v>
      </c>
      <c r="E10" s="7" t="s">
        <v>168</v>
      </c>
      <c r="F10" s="49" t="s">
        <v>169</v>
      </c>
      <c r="G10" s="7" t="s">
        <v>170</v>
      </c>
      <c r="H10" s="49" t="s">
        <v>171</v>
      </c>
      <c r="I10" s="7" t="s">
        <v>172</v>
      </c>
      <c r="J10" s="50" t="s">
        <v>173</v>
      </c>
    </row>
    <row r="11" spans="1:10" s="10" customFormat="1" ht="15" customHeight="1" thickBot="1">
      <c r="A11" s="74" t="s">
        <v>5</v>
      </c>
      <c r="B11" s="31" t="s">
        <v>133</v>
      </c>
      <c r="C11" s="9">
        <f aca="true" t="shared" si="0" ref="C11:J11">SUM(C12:C14)</f>
        <v>48795000</v>
      </c>
      <c r="D11" s="9">
        <f t="shared" si="0"/>
        <v>51763469</v>
      </c>
      <c r="E11" s="9">
        <f t="shared" si="0"/>
        <v>48795000</v>
      </c>
      <c r="F11" s="9">
        <f t="shared" si="0"/>
        <v>51763469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</row>
    <row r="12" spans="1:10" s="10" customFormat="1" ht="15" customHeight="1">
      <c r="A12" s="73" t="s">
        <v>70</v>
      </c>
      <c r="B12" s="33" t="s">
        <v>67</v>
      </c>
      <c r="C12" s="164">
        <f>E12+G12+I12</f>
        <v>2586000</v>
      </c>
      <c r="D12" s="164">
        <f>F12+H12+J12</f>
        <v>3196000</v>
      </c>
      <c r="E12" s="139">
        <v>2586000</v>
      </c>
      <c r="F12" s="63">
        <v>3196000</v>
      </c>
      <c r="G12" s="139"/>
      <c r="H12" s="63"/>
      <c r="I12" s="139"/>
      <c r="J12" s="132"/>
    </row>
    <row r="13" spans="1:10" s="10" customFormat="1" ht="15" customHeight="1">
      <c r="A13" s="72" t="s">
        <v>71</v>
      </c>
      <c r="B13" s="71" t="s">
        <v>100</v>
      </c>
      <c r="C13" s="92">
        <f>E13+G13+I13</f>
        <v>46209000</v>
      </c>
      <c r="D13" s="92">
        <f>F13+H13+J13</f>
        <v>48451700</v>
      </c>
      <c r="E13" s="140">
        <v>46209000</v>
      </c>
      <c r="F13" s="123">
        <v>48451700</v>
      </c>
      <c r="G13" s="140"/>
      <c r="H13" s="123"/>
      <c r="I13" s="140"/>
      <c r="J13" s="133"/>
    </row>
    <row r="14" spans="1:10" s="10" customFormat="1" ht="15" customHeight="1" thickBot="1">
      <c r="A14" s="73" t="s">
        <v>72</v>
      </c>
      <c r="B14" s="33" t="s">
        <v>68</v>
      </c>
      <c r="C14" s="165"/>
      <c r="D14" s="92">
        <f>F14+H14+J14</f>
        <v>115769</v>
      </c>
      <c r="E14" s="139"/>
      <c r="F14" s="63">
        <v>115769</v>
      </c>
      <c r="G14" s="139"/>
      <c r="H14" s="63"/>
      <c r="I14" s="139"/>
      <c r="J14" s="132"/>
    </row>
    <row r="15" spans="1:10" s="10" customFormat="1" ht="15" customHeight="1" thickBot="1">
      <c r="A15" s="74" t="s">
        <v>6</v>
      </c>
      <c r="B15" s="70" t="s">
        <v>101</v>
      </c>
      <c r="C15" s="9">
        <f aca="true" t="shared" si="1" ref="C15:J15">SUM(C16:C18)</f>
        <v>34325000</v>
      </c>
      <c r="D15" s="9">
        <f t="shared" si="1"/>
        <v>39731471</v>
      </c>
      <c r="E15" s="9">
        <f t="shared" si="1"/>
        <v>34325000</v>
      </c>
      <c r="F15" s="9">
        <f t="shared" si="1"/>
        <v>39731471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</row>
    <row r="16" spans="1:10" s="10" customFormat="1" ht="15" customHeight="1">
      <c r="A16" s="73" t="s">
        <v>7</v>
      </c>
      <c r="B16" s="33" t="s">
        <v>67</v>
      </c>
      <c r="C16" s="164">
        <f>E16+G16+I16</f>
        <v>708000</v>
      </c>
      <c r="D16" s="164">
        <f>F16+H16+J16</f>
        <v>708000</v>
      </c>
      <c r="E16" s="139">
        <v>708000</v>
      </c>
      <c r="F16" s="63">
        <v>708000</v>
      </c>
      <c r="G16" s="139"/>
      <c r="H16" s="63"/>
      <c r="I16" s="139"/>
      <c r="J16" s="132"/>
    </row>
    <row r="17" spans="1:10" s="10" customFormat="1" ht="15" customHeight="1">
      <c r="A17" s="72" t="s">
        <v>13</v>
      </c>
      <c r="B17" s="71" t="s">
        <v>102</v>
      </c>
      <c r="C17" s="92">
        <f>E17+G17+I17</f>
        <v>33617000</v>
      </c>
      <c r="D17" s="92">
        <f>F17+H17+J17</f>
        <v>38831160</v>
      </c>
      <c r="E17" s="140">
        <v>33617000</v>
      </c>
      <c r="F17" s="123">
        <v>38831160</v>
      </c>
      <c r="G17" s="140"/>
      <c r="H17" s="123"/>
      <c r="I17" s="140"/>
      <c r="J17" s="133"/>
    </row>
    <row r="18" spans="1:10" s="10" customFormat="1" ht="15" customHeight="1" thickBot="1">
      <c r="A18" s="73" t="s">
        <v>14</v>
      </c>
      <c r="B18" s="33" t="s">
        <v>68</v>
      </c>
      <c r="C18" s="165"/>
      <c r="D18" s="92">
        <f>F18+H18+J18</f>
        <v>192311</v>
      </c>
      <c r="E18" s="139"/>
      <c r="F18" s="63">
        <v>192311</v>
      </c>
      <c r="G18" s="139"/>
      <c r="H18" s="63"/>
      <c r="I18" s="139"/>
      <c r="J18" s="132"/>
    </row>
    <row r="19" spans="1:10" s="10" customFormat="1" ht="15" customHeight="1" thickBot="1">
      <c r="A19" s="74" t="s">
        <v>73</v>
      </c>
      <c r="B19" s="70" t="s">
        <v>69</v>
      </c>
      <c r="C19" s="9">
        <f aca="true" t="shared" si="2" ref="C19:J19">SUM(C20:C25)</f>
        <v>16606000</v>
      </c>
      <c r="D19" s="9">
        <f t="shared" si="2"/>
        <v>25062900</v>
      </c>
      <c r="E19" s="9">
        <f t="shared" si="2"/>
        <v>12499000</v>
      </c>
      <c r="F19" s="9">
        <f t="shared" si="2"/>
        <v>13699000</v>
      </c>
      <c r="G19" s="9">
        <f t="shared" si="2"/>
        <v>4107000</v>
      </c>
      <c r="H19" s="9">
        <f t="shared" si="2"/>
        <v>11363900</v>
      </c>
      <c r="I19" s="9">
        <f t="shared" si="2"/>
        <v>0</v>
      </c>
      <c r="J19" s="9">
        <f t="shared" si="2"/>
        <v>0</v>
      </c>
    </row>
    <row r="20" spans="1:10" s="10" customFormat="1" ht="15" customHeight="1">
      <c r="A20" s="73" t="s">
        <v>74</v>
      </c>
      <c r="B20" s="35" t="s">
        <v>16</v>
      </c>
      <c r="C20" s="164">
        <f aca="true" t="shared" si="3" ref="C20:D25">E20+G20+I20</f>
        <v>3965000</v>
      </c>
      <c r="D20" s="164">
        <f t="shared" si="3"/>
        <v>5478000</v>
      </c>
      <c r="E20" s="187">
        <v>600000</v>
      </c>
      <c r="F20" s="124">
        <v>600000</v>
      </c>
      <c r="G20" s="188">
        <v>3365000</v>
      </c>
      <c r="H20" s="124">
        <v>4878000</v>
      </c>
      <c r="I20" s="188"/>
      <c r="J20" s="134"/>
    </row>
    <row r="21" spans="1:10" s="10" customFormat="1" ht="15" customHeight="1">
      <c r="A21" s="72" t="s">
        <v>75</v>
      </c>
      <c r="B21" s="32" t="s">
        <v>103</v>
      </c>
      <c r="C21" s="92">
        <f t="shared" si="3"/>
        <v>2380000</v>
      </c>
      <c r="D21" s="92">
        <f t="shared" si="3"/>
        <v>9102400</v>
      </c>
      <c r="E21" s="189">
        <v>1780000</v>
      </c>
      <c r="F21" s="125">
        <v>2980000</v>
      </c>
      <c r="G21" s="140">
        <v>600000</v>
      </c>
      <c r="H21" s="125">
        <v>6122400</v>
      </c>
      <c r="I21" s="140"/>
      <c r="J21" s="135"/>
    </row>
    <row r="22" spans="1:10" s="10" customFormat="1" ht="15" customHeight="1">
      <c r="A22" s="72" t="s">
        <v>76</v>
      </c>
      <c r="B22" s="32" t="s">
        <v>104</v>
      </c>
      <c r="C22" s="92">
        <f t="shared" si="3"/>
        <v>4682000</v>
      </c>
      <c r="D22" s="92">
        <f t="shared" si="3"/>
        <v>4682000</v>
      </c>
      <c r="E22" s="189">
        <v>4682000</v>
      </c>
      <c r="F22" s="125">
        <v>4682000</v>
      </c>
      <c r="G22" s="140"/>
      <c r="H22" s="125"/>
      <c r="I22" s="140"/>
      <c r="J22" s="135"/>
    </row>
    <row r="23" spans="1:10" s="10" customFormat="1" ht="15" customHeight="1">
      <c r="A23" s="72" t="s">
        <v>77</v>
      </c>
      <c r="B23" s="34" t="s">
        <v>105</v>
      </c>
      <c r="C23" s="92">
        <f t="shared" si="3"/>
        <v>2514000</v>
      </c>
      <c r="D23" s="92">
        <f t="shared" si="3"/>
        <v>2514000</v>
      </c>
      <c r="E23" s="189">
        <v>2514000</v>
      </c>
      <c r="F23" s="125">
        <v>2514000</v>
      </c>
      <c r="G23" s="140"/>
      <c r="H23" s="125"/>
      <c r="I23" s="140"/>
      <c r="J23" s="135"/>
    </row>
    <row r="24" spans="1:10" s="10" customFormat="1" ht="15" customHeight="1">
      <c r="A24" s="72" t="s">
        <v>78</v>
      </c>
      <c r="B24" s="32" t="s">
        <v>17</v>
      </c>
      <c r="C24" s="92">
        <f t="shared" si="3"/>
        <v>2565000</v>
      </c>
      <c r="D24" s="92">
        <f t="shared" si="3"/>
        <v>2786500</v>
      </c>
      <c r="E24" s="189">
        <v>2423000</v>
      </c>
      <c r="F24" s="125">
        <v>2423000</v>
      </c>
      <c r="G24" s="140">
        <v>142000</v>
      </c>
      <c r="H24" s="125">
        <v>363500</v>
      </c>
      <c r="I24" s="140"/>
      <c r="J24" s="135"/>
    </row>
    <row r="25" spans="1:10" s="10" customFormat="1" ht="15" customHeight="1" thickBot="1">
      <c r="A25" s="73" t="s">
        <v>106</v>
      </c>
      <c r="B25" s="34" t="s">
        <v>107</v>
      </c>
      <c r="C25" s="165">
        <f t="shared" si="3"/>
        <v>500000</v>
      </c>
      <c r="D25" s="165">
        <f t="shared" si="3"/>
        <v>500000</v>
      </c>
      <c r="E25" s="190">
        <v>500000</v>
      </c>
      <c r="F25" s="191">
        <v>500000</v>
      </c>
      <c r="G25" s="192"/>
      <c r="H25" s="191"/>
      <c r="I25" s="192"/>
      <c r="J25" s="193"/>
    </row>
    <row r="26" spans="1:10" s="10" customFormat="1" ht="15" customHeight="1" thickBot="1">
      <c r="A26" s="74" t="s">
        <v>79</v>
      </c>
      <c r="B26" s="31" t="s">
        <v>96</v>
      </c>
      <c r="C26" s="9">
        <f aca="true" t="shared" si="4" ref="C26:J26">SUM(C32+C33+C27)</f>
        <v>42270000</v>
      </c>
      <c r="D26" s="9">
        <f t="shared" si="4"/>
        <v>42270000</v>
      </c>
      <c r="E26" s="9">
        <f t="shared" si="4"/>
        <v>42170000</v>
      </c>
      <c r="F26" s="9">
        <f t="shared" si="4"/>
        <v>42170000</v>
      </c>
      <c r="G26" s="9">
        <f t="shared" si="4"/>
        <v>100000</v>
      </c>
      <c r="H26" s="9">
        <f t="shared" si="4"/>
        <v>100000</v>
      </c>
      <c r="I26" s="9">
        <f t="shared" si="4"/>
        <v>0</v>
      </c>
      <c r="J26" s="9">
        <f t="shared" si="4"/>
        <v>0</v>
      </c>
    </row>
    <row r="27" spans="1:10" s="12" customFormat="1" ht="15" customHeight="1" thickBot="1">
      <c r="A27" s="83" t="s">
        <v>80</v>
      </c>
      <c r="B27" s="36" t="s">
        <v>8</v>
      </c>
      <c r="C27" s="164">
        <f aca="true" t="shared" si="5" ref="C27:D32">E27+G27+I27</f>
        <v>36000000</v>
      </c>
      <c r="D27" s="164">
        <f t="shared" si="5"/>
        <v>36000000</v>
      </c>
      <c r="E27" s="141">
        <f aca="true" t="shared" si="6" ref="E27:J27">E28++E29+E30+E31</f>
        <v>35900000</v>
      </c>
      <c r="F27" s="141">
        <f t="shared" si="6"/>
        <v>35900000</v>
      </c>
      <c r="G27" s="141">
        <f t="shared" si="6"/>
        <v>100000</v>
      </c>
      <c r="H27" s="141">
        <f t="shared" si="6"/>
        <v>100000</v>
      </c>
      <c r="I27" s="141">
        <f t="shared" si="6"/>
        <v>0</v>
      </c>
      <c r="J27" s="141">
        <f t="shared" si="6"/>
        <v>0</v>
      </c>
    </row>
    <row r="28" spans="1:10" s="10" customFormat="1" ht="15" customHeight="1">
      <c r="A28" s="72" t="s">
        <v>81</v>
      </c>
      <c r="B28" s="32" t="s">
        <v>9</v>
      </c>
      <c r="C28" s="92">
        <f t="shared" si="5"/>
        <v>3300000</v>
      </c>
      <c r="D28" s="92">
        <f t="shared" si="5"/>
        <v>3300000</v>
      </c>
      <c r="E28" s="187">
        <v>3300000</v>
      </c>
      <c r="F28" s="194">
        <v>3300000</v>
      </c>
      <c r="G28" s="188"/>
      <c r="H28" s="194"/>
      <c r="I28" s="188"/>
      <c r="J28" s="195"/>
    </row>
    <row r="29" spans="1:10" s="10" customFormat="1" ht="15" customHeight="1">
      <c r="A29" s="72" t="s">
        <v>82</v>
      </c>
      <c r="B29" s="32" t="s">
        <v>10</v>
      </c>
      <c r="C29" s="92">
        <f t="shared" si="5"/>
        <v>4600000</v>
      </c>
      <c r="D29" s="92">
        <f t="shared" si="5"/>
        <v>4600000</v>
      </c>
      <c r="E29" s="189">
        <v>4600000</v>
      </c>
      <c r="F29" s="142">
        <v>4600000</v>
      </c>
      <c r="G29" s="140"/>
      <c r="H29" s="142"/>
      <c r="I29" s="140"/>
      <c r="J29" s="133"/>
    </row>
    <row r="30" spans="1:10" s="10" customFormat="1" ht="15" customHeight="1">
      <c r="A30" s="72" t="s">
        <v>83</v>
      </c>
      <c r="B30" s="32" t="s">
        <v>11</v>
      </c>
      <c r="C30" s="92">
        <f t="shared" si="5"/>
        <v>100000</v>
      </c>
      <c r="D30" s="92">
        <f t="shared" si="5"/>
        <v>100000</v>
      </c>
      <c r="E30" s="189">
        <v>0</v>
      </c>
      <c r="F30" s="142"/>
      <c r="G30" s="140">
        <v>100000</v>
      </c>
      <c r="H30" s="142">
        <v>100000</v>
      </c>
      <c r="I30" s="140"/>
      <c r="J30" s="133"/>
    </row>
    <row r="31" spans="1:10" s="10" customFormat="1" ht="15" customHeight="1">
      <c r="A31" s="72" t="s">
        <v>84</v>
      </c>
      <c r="B31" s="32" t="s">
        <v>12</v>
      </c>
      <c r="C31" s="92">
        <f t="shared" si="5"/>
        <v>28000000</v>
      </c>
      <c r="D31" s="92">
        <f t="shared" si="5"/>
        <v>28000000</v>
      </c>
      <c r="E31" s="189">
        <v>28000000</v>
      </c>
      <c r="F31" s="142">
        <v>28000000</v>
      </c>
      <c r="G31" s="140"/>
      <c r="H31" s="142"/>
      <c r="I31" s="140"/>
      <c r="J31" s="133"/>
    </row>
    <row r="32" spans="1:10" s="10" customFormat="1" ht="15" customHeight="1" thickBot="1">
      <c r="A32" s="72" t="s">
        <v>85</v>
      </c>
      <c r="B32" s="32" t="s">
        <v>108</v>
      </c>
      <c r="C32" s="166">
        <f t="shared" si="5"/>
        <v>270000</v>
      </c>
      <c r="D32" s="167">
        <f t="shared" si="5"/>
        <v>270000</v>
      </c>
      <c r="E32" s="190">
        <v>270000</v>
      </c>
      <c r="F32" s="191">
        <v>270000</v>
      </c>
      <c r="G32" s="192"/>
      <c r="H32" s="191"/>
      <c r="I32" s="192"/>
      <c r="J32" s="193"/>
    </row>
    <row r="33" spans="1:10" s="10" customFormat="1" ht="15" customHeight="1" thickBot="1">
      <c r="A33" s="74" t="s">
        <v>86</v>
      </c>
      <c r="B33" s="119" t="s">
        <v>109</v>
      </c>
      <c r="C33" s="9">
        <v>6000000</v>
      </c>
      <c r="D33" s="168">
        <f>F33+H33+J33</f>
        <v>6000000</v>
      </c>
      <c r="E33" s="9">
        <v>6000000</v>
      </c>
      <c r="F33" s="126">
        <v>6000000</v>
      </c>
      <c r="G33" s="9"/>
      <c r="H33" s="126"/>
      <c r="I33" s="9"/>
      <c r="J33" s="136"/>
    </row>
    <row r="34" spans="1:10" s="10" customFormat="1" ht="15" customHeight="1" thickBot="1">
      <c r="A34" s="74" t="s">
        <v>19</v>
      </c>
      <c r="B34" s="31" t="s">
        <v>110</v>
      </c>
      <c r="C34" s="9">
        <v>106428000</v>
      </c>
      <c r="D34" s="168">
        <f>F34+H34+J34</f>
        <v>108637809</v>
      </c>
      <c r="E34" s="9">
        <v>106428000</v>
      </c>
      <c r="F34" s="126">
        <v>108637809</v>
      </c>
      <c r="G34" s="9"/>
      <c r="H34" s="126"/>
      <c r="I34" s="9"/>
      <c r="J34" s="136"/>
    </row>
    <row r="35" spans="1:10" s="10" customFormat="1" ht="15" customHeight="1" thickBot="1">
      <c r="A35" s="74" t="s">
        <v>20</v>
      </c>
      <c r="B35" s="31" t="s">
        <v>111</v>
      </c>
      <c r="C35" s="9">
        <f aca="true" t="shared" si="7" ref="C35:J35">SUM(C40+C36)</f>
        <v>8872000</v>
      </c>
      <c r="D35" s="9">
        <f t="shared" si="7"/>
        <v>13738878</v>
      </c>
      <c r="E35" s="9">
        <f t="shared" si="7"/>
        <v>8872000</v>
      </c>
      <c r="F35" s="9">
        <f t="shared" si="7"/>
        <v>13738878</v>
      </c>
      <c r="G35" s="9">
        <f t="shared" si="7"/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</row>
    <row r="36" spans="1:10" s="10" customFormat="1" ht="15" customHeight="1">
      <c r="A36" s="84" t="s">
        <v>158</v>
      </c>
      <c r="B36" s="36" t="s">
        <v>138</v>
      </c>
      <c r="C36" s="164">
        <f aca="true" t="shared" si="8" ref="C36:D40">E36+G36+I36</f>
        <v>8872000</v>
      </c>
      <c r="D36" s="164">
        <f t="shared" si="8"/>
        <v>13738878</v>
      </c>
      <c r="E36" s="187">
        <f aca="true" t="shared" si="9" ref="E36:J36">E37+E38+E39</f>
        <v>8872000</v>
      </c>
      <c r="F36" s="188">
        <f t="shared" si="9"/>
        <v>13738878</v>
      </c>
      <c r="G36" s="188">
        <f t="shared" si="9"/>
        <v>0</v>
      </c>
      <c r="H36" s="188">
        <f t="shared" si="9"/>
        <v>0</v>
      </c>
      <c r="I36" s="188">
        <f t="shared" si="9"/>
        <v>0</v>
      </c>
      <c r="J36" s="188">
        <f t="shared" si="9"/>
        <v>0</v>
      </c>
    </row>
    <row r="37" spans="1:10" s="10" customFormat="1" ht="15" customHeight="1">
      <c r="A37" s="72" t="s">
        <v>159</v>
      </c>
      <c r="B37" s="32" t="s">
        <v>21</v>
      </c>
      <c r="C37" s="92">
        <f t="shared" si="8"/>
        <v>4872000</v>
      </c>
      <c r="D37" s="92">
        <f t="shared" si="8"/>
        <v>4928900</v>
      </c>
      <c r="E37" s="189">
        <v>4872000</v>
      </c>
      <c r="F37" s="143">
        <v>4928900</v>
      </c>
      <c r="G37" s="140"/>
      <c r="H37" s="143"/>
      <c r="I37" s="140"/>
      <c r="J37" s="143"/>
    </row>
    <row r="38" spans="1:10" s="10" customFormat="1" ht="15" customHeight="1">
      <c r="A38" s="72" t="s">
        <v>160</v>
      </c>
      <c r="B38" s="32" t="s">
        <v>22</v>
      </c>
      <c r="C38" s="92">
        <f t="shared" si="8"/>
        <v>0</v>
      </c>
      <c r="D38" s="92">
        <f t="shared" si="8"/>
        <v>0</v>
      </c>
      <c r="E38" s="189"/>
      <c r="F38" s="143"/>
      <c r="G38" s="140"/>
      <c r="H38" s="143"/>
      <c r="I38" s="140"/>
      <c r="J38" s="143"/>
    </row>
    <row r="39" spans="1:10" s="10" customFormat="1" ht="15" customHeight="1">
      <c r="A39" s="72" t="s">
        <v>161</v>
      </c>
      <c r="B39" s="32" t="s">
        <v>23</v>
      </c>
      <c r="C39" s="92">
        <f t="shared" si="8"/>
        <v>4000000</v>
      </c>
      <c r="D39" s="92">
        <f t="shared" si="8"/>
        <v>8809978</v>
      </c>
      <c r="E39" s="189">
        <v>4000000</v>
      </c>
      <c r="F39" s="143">
        <v>8809978</v>
      </c>
      <c r="G39" s="140"/>
      <c r="H39" s="143"/>
      <c r="I39" s="140"/>
      <c r="J39" s="143"/>
    </row>
    <row r="40" spans="1:10" s="10" customFormat="1" ht="15" customHeight="1" thickBot="1">
      <c r="A40" s="72" t="s">
        <v>162</v>
      </c>
      <c r="B40" s="36" t="s">
        <v>112</v>
      </c>
      <c r="C40" s="165">
        <f t="shared" si="8"/>
        <v>0</v>
      </c>
      <c r="D40" s="165">
        <f t="shared" si="8"/>
        <v>0</v>
      </c>
      <c r="E40" s="167"/>
      <c r="F40" s="196"/>
      <c r="G40" s="165"/>
      <c r="H40" s="196"/>
      <c r="I40" s="165"/>
      <c r="J40" s="196"/>
    </row>
    <row r="41" spans="1:10" s="10" customFormat="1" ht="15" customHeight="1" thickBot="1">
      <c r="A41" s="74" t="s">
        <v>24</v>
      </c>
      <c r="B41" s="31" t="s">
        <v>25</v>
      </c>
      <c r="C41" s="9">
        <f>C42</f>
        <v>80000</v>
      </c>
      <c r="D41" s="9">
        <f>D42</f>
        <v>1563300</v>
      </c>
      <c r="E41" s="9">
        <f>E42</f>
        <v>0</v>
      </c>
      <c r="F41" s="91"/>
      <c r="G41" s="9">
        <v>80000</v>
      </c>
      <c r="H41" s="91"/>
      <c r="I41" s="9"/>
      <c r="J41" s="91"/>
    </row>
    <row r="42" spans="1:10" s="10" customFormat="1" ht="15" customHeight="1" thickBot="1">
      <c r="A42" s="84" t="s">
        <v>26</v>
      </c>
      <c r="B42" s="35" t="s">
        <v>27</v>
      </c>
      <c r="C42" s="11">
        <f>E42+G42+I42</f>
        <v>80000</v>
      </c>
      <c r="D42" s="11">
        <f>F42+H42+J42</f>
        <v>1563300</v>
      </c>
      <c r="E42" s="9"/>
      <c r="F42" s="127"/>
      <c r="G42" s="9">
        <v>80000</v>
      </c>
      <c r="H42" s="127">
        <v>1563300</v>
      </c>
      <c r="I42" s="9"/>
      <c r="J42" s="137"/>
    </row>
    <row r="43" spans="1:10" s="10" customFormat="1" ht="15" customHeight="1" thickBot="1">
      <c r="A43" s="74" t="s">
        <v>28</v>
      </c>
      <c r="B43" s="31" t="s">
        <v>113</v>
      </c>
      <c r="C43" s="9">
        <v>112000</v>
      </c>
      <c r="D43" s="9">
        <f aca="true" t="shared" si="10" ref="D43:J43">D44+D45</f>
        <v>112000</v>
      </c>
      <c r="E43" s="9">
        <f t="shared" si="10"/>
        <v>0</v>
      </c>
      <c r="F43" s="9">
        <f t="shared" si="10"/>
        <v>0</v>
      </c>
      <c r="G43" s="9">
        <f t="shared" si="10"/>
        <v>112000</v>
      </c>
      <c r="H43" s="9">
        <f t="shared" si="10"/>
        <v>112000</v>
      </c>
      <c r="I43" s="9">
        <f t="shared" si="10"/>
        <v>0</v>
      </c>
      <c r="J43" s="9">
        <f t="shared" si="10"/>
        <v>0</v>
      </c>
    </row>
    <row r="44" spans="1:10" s="10" customFormat="1" ht="15" customHeight="1" thickBot="1">
      <c r="A44" s="74" t="s">
        <v>56</v>
      </c>
      <c r="B44" s="119" t="s">
        <v>127</v>
      </c>
      <c r="C44" s="164">
        <f>E44+G44+I44</f>
        <v>0</v>
      </c>
      <c r="D44" s="164">
        <f>F44+H44+J44</f>
        <v>0</v>
      </c>
      <c r="E44" s="9"/>
      <c r="F44" s="126"/>
      <c r="G44" s="9"/>
      <c r="H44" s="126"/>
      <c r="I44" s="9"/>
      <c r="J44" s="136"/>
    </row>
    <row r="45" spans="1:10" s="10" customFormat="1" ht="15" customHeight="1" thickBot="1">
      <c r="A45" s="74" t="s">
        <v>125</v>
      </c>
      <c r="B45" s="119" t="s">
        <v>114</v>
      </c>
      <c r="C45" s="165">
        <f>E45+G45+I45</f>
        <v>112000</v>
      </c>
      <c r="D45" s="165">
        <f>F45+H45+J45</f>
        <v>112000</v>
      </c>
      <c r="E45" s="9">
        <v>0</v>
      </c>
      <c r="F45" s="126"/>
      <c r="G45" s="9">
        <v>112000</v>
      </c>
      <c r="H45" s="126">
        <v>112000</v>
      </c>
      <c r="I45" s="9"/>
      <c r="J45" s="136"/>
    </row>
    <row r="46" spans="1:10" s="10" customFormat="1" ht="15" customHeight="1" thickBot="1">
      <c r="A46" s="74" t="s">
        <v>29</v>
      </c>
      <c r="B46" s="70" t="s">
        <v>175</v>
      </c>
      <c r="C46" s="203"/>
      <c r="D46" s="165">
        <f>F46+H46+J46</f>
        <v>190842107</v>
      </c>
      <c r="E46" s="9"/>
      <c r="F46" s="126">
        <v>190842107</v>
      </c>
      <c r="G46" s="9"/>
      <c r="H46" s="126"/>
      <c r="I46" s="9"/>
      <c r="J46" s="136"/>
    </row>
    <row r="47" spans="1:10" s="10" customFormat="1" ht="15" customHeight="1" thickBot="1">
      <c r="A47" s="74" t="s">
        <v>31</v>
      </c>
      <c r="B47" s="37" t="s">
        <v>30</v>
      </c>
      <c r="C47" s="9">
        <f aca="true" t="shared" si="11" ref="C47:J47">SUM(C11+C15+C19+C26+C34+C35+C41+C43)</f>
        <v>257488000</v>
      </c>
      <c r="D47" s="9">
        <f>SUM(D11+D15+D19+D26+D34+D35+D41+D43+D46)</f>
        <v>473721934</v>
      </c>
      <c r="E47" s="9">
        <f t="shared" si="11"/>
        <v>253089000</v>
      </c>
      <c r="F47" s="9">
        <f t="shared" si="11"/>
        <v>269740627</v>
      </c>
      <c r="G47" s="9">
        <f t="shared" si="11"/>
        <v>4399000</v>
      </c>
      <c r="H47" s="9">
        <f t="shared" si="11"/>
        <v>11575900</v>
      </c>
      <c r="I47" s="9">
        <f t="shared" si="11"/>
        <v>0</v>
      </c>
      <c r="J47" s="9">
        <f t="shared" si="11"/>
        <v>0</v>
      </c>
    </row>
    <row r="48" spans="1:10" s="10" customFormat="1" ht="15" customHeight="1" thickBot="1">
      <c r="A48" s="74" t="s">
        <v>37</v>
      </c>
      <c r="B48" s="31" t="s">
        <v>32</v>
      </c>
      <c r="C48" s="9">
        <f>SUM(C49)</f>
        <v>133973000</v>
      </c>
      <c r="D48" s="168">
        <f>F48+H48+J48</f>
        <v>133973383</v>
      </c>
      <c r="E48" s="9">
        <f aca="true" t="shared" si="12" ref="E48:J48">SUM(E49)</f>
        <v>133973000</v>
      </c>
      <c r="F48" s="9">
        <f t="shared" si="12"/>
        <v>133973383</v>
      </c>
      <c r="G48" s="9">
        <f t="shared" si="12"/>
        <v>0</v>
      </c>
      <c r="H48" s="9">
        <f t="shared" si="12"/>
        <v>0</v>
      </c>
      <c r="I48" s="9">
        <f t="shared" si="12"/>
        <v>0</v>
      </c>
      <c r="J48" s="9">
        <f t="shared" si="12"/>
        <v>0</v>
      </c>
    </row>
    <row r="49" spans="1:10" s="10" customFormat="1" ht="15" customHeight="1" thickBot="1">
      <c r="A49" s="27" t="s">
        <v>39</v>
      </c>
      <c r="B49" s="38" t="s">
        <v>34</v>
      </c>
      <c r="C49" s="9">
        <v>133973000</v>
      </c>
      <c r="D49" s="168">
        <f>F49+H49+J49</f>
        <v>133973383</v>
      </c>
      <c r="E49" s="9">
        <v>133973000</v>
      </c>
      <c r="F49" s="197">
        <v>133973383</v>
      </c>
      <c r="G49" s="9"/>
      <c r="H49" s="198"/>
      <c r="I49" s="9"/>
      <c r="J49" s="199"/>
    </row>
    <row r="50" spans="1:10" s="10" customFormat="1" ht="15" customHeight="1" thickBot="1">
      <c r="A50" s="85" t="s">
        <v>174</v>
      </c>
      <c r="B50" s="39" t="s">
        <v>36</v>
      </c>
      <c r="C50" s="9"/>
      <c r="D50" s="9"/>
      <c r="E50" s="9"/>
      <c r="F50" s="197"/>
      <c r="G50" s="9"/>
      <c r="H50" s="198"/>
      <c r="I50" s="9"/>
      <c r="J50" s="199"/>
    </row>
    <row r="51" spans="1:10" s="10" customFormat="1" ht="15" customHeight="1" thickBot="1">
      <c r="A51" s="74" t="s">
        <v>40</v>
      </c>
      <c r="B51" s="31" t="s">
        <v>38</v>
      </c>
      <c r="C51" s="9">
        <v>0</v>
      </c>
      <c r="D51" s="9">
        <v>0</v>
      </c>
      <c r="E51" s="9">
        <v>0</v>
      </c>
      <c r="F51" s="90"/>
      <c r="G51" s="9">
        <v>0</v>
      </c>
      <c r="H51" s="90"/>
      <c r="I51" s="9">
        <v>0</v>
      </c>
      <c r="J51" s="138"/>
    </row>
    <row r="52" spans="1:10" s="10" customFormat="1" ht="15" customHeight="1" thickBot="1">
      <c r="A52" s="74" t="s">
        <v>92</v>
      </c>
      <c r="B52" s="31" t="s">
        <v>41</v>
      </c>
      <c r="C52" s="9">
        <f aca="true" t="shared" si="13" ref="C52:J52">SUM(C47+C48)</f>
        <v>391461000</v>
      </c>
      <c r="D52" s="9">
        <f t="shared" si="13"/>
        <v>607695317</v>
      </c>
      <c r="E52" s="9">
        <f t="shared" si="13"/>
        <v>387062000</v>
      </c>
      <c r="F52" s="126">
        <f t="shared" si="13"/>
        <v>403714010</v>
      </c>
      <c r="G52" s="9">
        <f t="shared" si="13"/>
        <v>4399000</v>
      </c>
      <c r="H52" s="126">
        <f t="shared" si="13"/>
        <v>11575900</v>
      </c>
      <c r="I52" s="9">
        <f t="shared" si="13"/>
        <v>0</v>
      </c>
      <c r="J52" s="136">
        <f t="shared" si="13"/>
        <v>0</v>
      </c>
    </row>
    <row r="53" spans="1:7" s="10" customFormat="1" ht="15" customHeight="1">
      <c r="A53" s="86"/>
      <c r="B53" s="40"/>
      <c r="C53" s="13"/>
      <c r="D53" s="61"/>
      <c r="E53" s="61"/>
      <c r="F53" s="56"/>
      <c r="G53" s="14"/>
    </row>
    <row r="54" spans="1:7" s="10" customFormat="1" ht="15" customHeight="1">
      <c r="A54" s="87"/>
      <c r="B54" s="41"/>
      <c r="C54" s="15"/>
      <c r="D54" s="62"/>
      <c r="E54" s="62"/>
      <c r="F54" s="57"/>
      <c r="G54" s="14"/>
    </row>
    <row r="55" spans="1:7" s="10" customFormat="1" ht="15.75" customHeight="1">
      <c r="A55" s="87"/>
      <c r="B55" s="41"/>
      <c r="C55" s="15"/>
      <c r="D55" s="62"/>
      <c r="E55" s="62"/>
      <c r="F55" s="57"/>
      <c r="G55" s="14"/>
    </row>
    <row r="56" spans="1:7" s="10" customFormat="1" ht="15" customHeight="1">
      <c r="A56" s="87"/>
      <c r="B56" s="121" t="s">
        <v>121</v>
      </c>
      <c r="C56" s="120"/>
      <c r="D56" s="224" t="s">
        <v>122</v>
      </c>
      <c r="E56" s="224"/>
      <c r="F56" s="57"/>
      <c r="G56" s="14"/>
    </row>
    <row r="57" spans="1:6" s="10" customFormat="1" ht="23.25" customHeight="1">
      <c r="A57" s="16" t="s">
        <v>130</v>
      </c>
      <c r="B57" s="16" t="s">
        <v>124</v>
      </c>
      <c r="C57" s="16"/>
      <c r="D57" s="225" t="s">
        <v>123</v>
      </c>
      <c r="E57" s="225"/>
      <c r="F57" s="16"/>
    </row>
    <row r="58" spans="1:6" s="10" customFormat="1" ht="19.5" customHeight="1">
      <c r="A58" s="75"/>
      <c r="B58" s="16"/>
      <c r="C58" s="16"/>
      <c r="D58" s="63"/>
      <c r="E58" s="63"/>
      <c r="F58" s="63"/>
    </row>
    <row r="59" spans="1:6" s="10" customFormat="1" ht="19.5" customHeight="1">
      <c r="A59" s="75"/>
      <c r="B59" s="16"/>
      <c r="C59" s="16"/>
      <c r="D59" s="63"/>
      <c r="E59" s="63"/>
      <c r="F59" s="63"/>
    </row>
    <row r="60" spans="1:6" s="10" customFormat="1" ht="19.5" customHeight="1">
      <c r="A60" s="75"/>
      <c r="B60" s="16"/>
      <c r="C60" s="16"/>
      <c r="D60" s="63"/>
      <c r="E60" s="63"/>
      <c r="F60" s="63"/>
    </row>
    <row r="61" spans="1:6" s="10" customFormat="1" ht="19.5" customHeight="1">
      <c r="A61" s="75"/>
      <c r="B61" s="16"/>
      <c r="C61" s="16"/>
      <c r="D61" s="63"/>
      <c r="E61" s="63"/>
      <c r="F61" s="63"/>
    </row>
    <row r="62" spans="1:6" s="10" customFormat="1" ht="19.5" customHeight="1">
      <c r="A62" s="75"/>
      <c r="B62" s="16"/>
      <c r="C62" s="16"/>
      <c r="D62" s="63"/>
      <c r="E62" s="63"/>
      <c r="F62" s="63"/>
    </row>
    <row r="63" spans="1:6" s="10" customFormat="1" ht="19.5" customHeight="1">
      <c r="A63" s="226" t="s">
        <v>186</v>
      </c>
      <c r="B63" s="226"/>
      <c r="C63" s="226"/>
      <c r="D63" s="226"/>
      <c r="E63" s="226"/>
      <c r="F63" s="226"/>
    </row>
    <row r="64" spans="1:6" s="10" customFormat="1" ht="19.5" customHeight="1">
      <c r="A64" s="75"/>
      <c r="B64" s="16"/>
      <c r="C64" s="16"/>
      <c r="D64" s="63"/>
      <c r="E64" s="63"/>
      <c r="F64" s="63"/>
    </row>
    <row r="65" spans="1:6" s="118" customFormat="1" ht="19.5" customHeight="1">
      <c r="A65" s="115"/>
      <c r="B65" s="114" t="s">
        <v>99</v>
      </c>
      <c r="C65" s="116"/>
      <c r="D65" s="117"/>
      <c r="E65" s="117"/>
      <c r="F65" s="117"/>
    </row>
    <row r="66" spans="1:6" s="118" customFormat="1" ht="19.5" customHeight="1">
      <c r="A66" s="77"/>
      <c r="B66" s="114" t="s">
        <v>132</v>
      </c>
      <c r="C66" s="116"/>
      <c r="D66" s="117"/>
      <c r="E66" s="117"/>
      <c r="F66" s="117"/>
    </row>
    <row r="67" spans="1:6" s="10" customFormat="1" ht="12.75" customHeight="1">
      <c r="A67" s="88"/>
      <c r="B67" s="17"/>
      <c r="C67" s="18"/>
      <c r="D67" s="64"/>
      <c r="E67" s="64"/>
      <c r="F67" s="64"/>
    </row>
    <row r="68" spans="2:6" ht="16.5" customHeight="1">
      <c r="B68" s="42" t="s">
        <v>42</v>
      </c>
      <c r="C68" s="2"/>
      <c r="D68" s="58"/>
      <c r="E68" s="58"/>
      <c r="F68" s="45" t="s">
        <v>43</v>
      </c>
    </row>
    <row r="69" spans="1:6" ht="16.5" customHeight="1" thickBot="1">
      <c r="A69" s="227"/>
      <c r="B69" s="227"/>
      <c r="C69" s="3"/>
      <c r="D69" s="59"/>
      <c r="E69" s="59"/>
      <c r="F69" s="46" t="s">
        <v>176</v>
      </c>
    </row>
    <row r="70" spans="1:10" ht="37.5" customHeight="1" thickBot="1">
      <c r="A70" s="81"/>
      <c r="B70" s="4" t="s">
        <v>44</v>
      </c>
      <c r="C70" s="228" t="s">
        <v>139</v>
      </c>
      <c r="D70" s="229"/>
      <c r="E70" s="228" t="s">
        <v>65</v>
      </c>
      <c r="F70" s="229"/>
      <c r="G70" s="228" t="s">
        <v>66</v>
      </c>
      <c r="H70" s="229"/>
      <c r="I70" s="228" t="s">
        <v>166</v>
      </c>
      <c r="J70" s="230"/>
    </row>
    <row r="71" spans="1:10" ht="37.5" customHeight="1" thickBot="1">
      <c r="A71" s="81"/>
      <c r="B71" s="4"/>
      <c r="C71" s="5" t="s">
        <v>164</v>
      </c>
      <c r="D71" s="47" t="s">
        <v>165</v>
      </c>
      <c r="E71" s="5" t="s">
        <v>164</v>
      </c>
      <c r="F71" s="47" t="s">
        <v>165</v>
      </c>
      <c r="G71" s="5" t="s">
        <v>164</v>
      </c>
      <c r="H71" s="47" t="s">
        <v>165</v>
      </c>
      <c r="I71" s="5" t="s">
        <v>164</v>
      </c>
      <c r="J71" s="48" t="s">
        <v>165</v>
      </c>
    </row>
    <row r="72" spans="1:10" s="8" customFormat="1" ht="12" customHeight="1" thickBot="1">
      <c r="A72" s="82"/>
      <c r="B72" s="6" t="s">
        <v>3</v>
      </c>
      <c r="C72" s="7" t="s">
        <v>4</v>
      </c>
      <c r="D72" s="49" t="s">
        <v>167</v>
      </c>
      <c r="E72" s="7" t="s">
        <v>168</v>
      </c>
      <c r="F72" s="49" t="s">
        <v>169</v>
      </c>
      <c r="G72" s="7" t="s">
        <v>170</v>
      </c>
      <c r="H72" s="49" t="s">
        <v>171</v>
      </c>
      <c r="I72" s="7" t="s">
        <v>172</v>
      </c>
      <c r="J72" s="50" t="s">
        <v>173</v>
      </c>
    </row>
    <row r="73" spans="1:10" s="20" customFormat="1" ht="18" customHeight="1" thickBot="1">
      <c r="A73" s="89" t="s">
        <v>5</v>
      </c>
      <c r="B73" s="31" t="s">
        <v>120</v>
      </c>
      <c r="C73" s="19">
        <f>E73+G73+I73</f>
        <v>48795000</v>
      </c>
      <c r="D73" s="19">
        <f>F73+H73+J73</f>
        <v>51763469</v>
      </c>
      <c r="E73" s="19">
        <f>SUM(E74:E77)</f>
        <v>48795000</v>
      </c>
      <c r="F73" s="19">
        <f>SUM(F74:F77)</f>
        <v>51763469</v>
      </c>
      <c r="G73" s="144">
        <f>SUM(G74:G77)</f>
        <v>0</v>
      </c>
      <c r="H73" s="158"/>
      <c r="I73" s="158"/>
      <c r="J73" s="158"/>
    </row>
    <row r="74" spans="1:10" s="20" customFormat="1" ht="18" customHeight="1">
      <c r="A74" s="89" t="s">
        <v>70</v>
      </c>
      <c r="B74" s="93" t="s">
        <v>93</v>
      </c>
      <c r="C74" s="112">
        <f aca="true" t="shared" si="14" ref="C74:C121">E74+G74+I74</f>
        <v>24679000</v>
      </c>
      <c r="D74" s="180">
        <f aca="true" t="shared" si="15" ref="D74:D120">F74+H74+J74</f>
        <v>24515422</v>
      </c>
      <c r="E74" s="94">
        <v>24679000</v>
      </c>
      <c r="F74" s="95">
        <v>24515422</v>
      </c>
      <c r="G74" s="94"/>
      <c r="H74" s="161"/>
      <c r="I74" s="161"/>
      <c r="J74" s="161"/>
    </row>
    <row r="75" spans="1:10" s="20" customFormat="1" ht="18" customHeight="1">
      <c r="A75" s="72" t="s">
        <v>71</v>
      </c>
      <c r="B75" s="101" t="s">
        <v>94</v>
      </c>
      <c r="C75" s="102">
        <f t="shared" si="14"/>
        <v>5665000</v>
      </c>
      <c r="D75" s="200">
        <f t="shared" si="15"/>
        <v>5726097</v>
      </c>
      <c r="E75" s="103">
        <v>5665000</v>
      </c>
      <c r="F75" s="104">
        <v>5726097</v>
      </c>
      <c r="G75" s="103"/>
      <c r="H75" s="155"/>
      <c r="I75" s="155"/>
      <c r="J75" s="155"/>
    </row>
    <row r="76" spans="1:10" s="20" customFormat="1" ht="18" customHeight="1">
      <c r="A76" s="72" t="s">
        <v>72</v>
      </c>
      <c r="B76" s="101" t="s">
        <v>95</v>
      </c>
      <c r="C76" s="102">
        <f t="shared" si="14"/>
        <v>17451000</v>
      </c>
      <c r="D76" s="200">
        <f t="shared" si="15"/>
        <v>19390950</v>
      </c>
      <c r="E76" s="125">
        <v>17451000</v>
      </c>
      <c r="F76" s="104">
        <v>19390950</v>
      </c>
      <c r="G76" s="170"/>
      <c r="H76" s="155"/>
      <c r="I76" s="155"/>
      <c r="J76" s="155"/>
    </row>
    <row r="77" spans="1:10" s="20" customFormat="1" ht="18" customHeight="1" thickBot="1">
      <c r="A77" s="130" t="s">
        <v>135</v>
      </c>
      <c r="B77" s="169" t="s">
        <v>134</v>
      </c>
      <c r="C77" s="202">
        <f t="shared" si="14"/>
        <v>1000000</v>
      </c>
      <c r="D77" s="201">
        <f t="shared" si="15"/>
        <v>2131000</v>
      </c>
      <c r="E77" s="171">
        <v>1000000</v>
      </c>
      <c r="F77" s="172">
        <v>2131000</v>
      </c>
      <c r="G77" s="173"/>
      <c r="H77" s="157"/>
      <c r="I77" s="157"/>
      <c r="J77" s="157"/>
    </row>
    <row r="78" spans="1:10" s="20" customFormat="1" ht="18" customHeight="1" thickBot="1">
      <c r="A78" s="89" t="s">
        <v>6</v>
      </c>
      <c r="B78" s="70" t="s">
        <v>116</v>
      </c>
      <c r="C78" s="19">
        <f t="shared" si="14"/>
        <v>34325000</v>
      </c>
      <c r="D78" s="19">
        <f t="shared" si="15"/>
        <v>39731471</v>
      </c>
      <c r="E78" s="65">
        <f>SUM(E79:E81)</f>
        <v>34325000</v>
      </c>
      <c r="F78" s="65">
        <f>SUM(F79:F81)</f>
        <v>39731471</v>
      </c>
      <c r="G78" s="65">
        <f>SUM(G79:G81)</f>
        <v>0</v>
      </c>
      <c r="H78" s="158"/>
      <c r="I78" s="158"/>
      <c r="J78" s="158"/>
    </row>
    <row r="79" spans="1:10" s="20" customFormat="1" ht="18" customHeight="1">
      <c r="A79" s="89" t="s">
        <v>7</v>
      </c>
      <c r="B79" s="93" t="s">
        <v>93</v>
      </c>
      <c r="C79" s="112">
        <f t="shared" si="14"/>
        <v>24914000</v>
      </c>
      <c r="D79" s="112">
        <f t="shared" si="15"/>
        <v>29259000</v>
      </c>
      <c r="E79" s="94">
        <v>24914000</v>
      </c>
      <c r="F79" s="95">
        <v>29259000</v>
      </c>
      <c r="G79" s="94"/>
      <c r="H79" s="161"/>
      <c r="I79" s="161"/>
      <c r="J79" s="161"/>
    </row>
    <row r="80" spans="1:10" s="20" customFormat="1" ht="18" customHeight="1">
      <c r="A80" s="72" t="s">
        <v>13</v>
      </c>
      <c r="B80" s="101" t="s">
        <v>94</v>
      </c>
      <c r="C80" s="102">
        <f t="shared" si="14"/>
        <v>5674000</v>
      </c>
      <c r="D80" s="102">
        <f t="shared" si="15"/>
        <v>6630471</v>
      </c>
      <c r="E80" s="103">
        <v>5674000</v>
      </c>
      <c r="F80" s="104">
        <v>6630471</v>
      </c>
      <c r="G80" s="103"/>
      <c r="H80" s="155"/>
      <c r="I80" s="155"/>
      <c r="J80" s="155"/>
    </row>
    <row r="81" spans="1:10" s="20" customFormat="1" ht="18" customHeight="1" thickBot="1">
      <c r="A81" s="73" t="s">
        <v>14</v>
      </c>
      <c r="B81" s="98" t="s">
        <v>95</v>
      </c>
      <c r="C81" s="202">
        <f t="shared" si="14"/>
        <v>3737000</v>
      </c>
      <c r="D81" s="202">
        <f t="shared" si="15"/>
        <v>3842000</v>
      </c>
      <c r="E81" s="99">
        <v>3737000</v>
      </c>
      <c r="F81" s="100">
        <v>3842000</v>
      </c>
      <c r="G81" s="99"/>
      <c r="H81" s="157"/>
      <c r="I81" s="157"/>
      <c r="J81" s="157"/>
    </row>
    <row r="82" spans="1:10" s="97" customFormat="1" ht="18" customHeight="1" thickBot="1">
      <c r="A82" s="78" t="s">
        <v>15</v>
      </c>
      <c r="B82" s="96" t="s">
        <v>97</v>
      </c>
      <c r="C82" s="19">
        <f t="shared" si="14"/>
        <v>161226000</v>
      </c>
      <c r="D82" s="19">
        <f>D83+D84+D85+D86+D90+D100</f>
        <v>187564881</v>
      </c>
      <c r="E82" s="19">
        <f>SUM(E100+E90+E86+E85+E84+E83)</f>
        <v>157511000</v>
      </c>
      <c r="F82" s="19">
        <f>SUM(F100+F90+F86+F85+F83+F84)</f>
        <v>183379881</v>
      </c>
      <c r="G82" s="144">
        <f>SUM(G100+G90+G86+G85+G83)</f>
        <v>3715000</v>
      </c>
      <c r="H82" s="214">
        <f>SUM(H100+H90+H86+H85+H83)</f>
        <v>4185000</v>
      </c>
      <c r="I82" s="163"/>
      <c r="J82" s="163"/>
    </row>
    <row r="83" spans="1:10" s="20" customFormat="1" ht="15" customHeight="1">
      <c r="A83" s="89" t="s">
        <v>18</v>
      </c>
      <c r="B83" s="107" t="s">
        <v>45</v>
      </c>
      <c r="C83" s="112">
        <f t="shared" si="14"/>
        <v>24962000</v>
      </c>
      <c r="D83" s="112">
        <f>F83+H83+J83</f>
        <v>29562150</v>
      </c>
      <c r="E83" s="108">
        <v>24962000</v>
      </c>
      <c r="F83" s="55">
        <v>29562150</v>
      </c>
      <c r="G83" s="148"/>
      <c r="H83" s="161"/>
      <c r="I83" s="161"/>
      <c r="J83" s="161"/>
    </row>
    <row r="84" spans="1:10" s="20" customFormat="1" ht="15" customHeight="1">
      <c r="A84" s="72" t="s">
        <v>19</v>
      </c>
      <c r="B84" s="32" t="s">
        <v>46</v>
      </c>
      <c r="C84" s="102">
        <f t="shared" si="14"/>
        <v>5520000</v>
      </c>
      <c r="D84" s="102">
        <f t="shared" si="15"/>
        <v>6031146</v>
      </c>
      <c r="E84" s="109">
        <v>5520000</v>
      </c>
      <c r="F84" s="105">
        <v>6031146</v>
      </c>
      <c r="G84" s="149"/>
      <c r="H84" s="155"/>
      <c r="I84" s="155"/>
      <c r="J84" s="155"/>
    </row>
    <row r="85" spans="1:10" s="20" customFormat="1" ht="15" customHeight="1">
      <c r="A85" s="72" t="s">
        <v>20</v>
      </c>
      <c r="B85" s="32" t="s">
        <v>47</v>
      </c>
      <c r="C85" s="102">
        <f t="shared" si="14"/>
        <v>41743000</v>
      </c>
      <c r="D85" s="102">
        <f t="shared" si="15"/>
        <v>54535850</v>
      </c>
      <c r="E85" s="109">
        <v>40568000</v>
      </c>
      <c r="F85" s="106">
        <v>53360850</v>
      </c>
      <c r="G85" s="150">
        <v>1175000</v>
      </c>
      <c r="H85" s="155">
        <v>1175000</v>
      </c>
      <c r="I85" s="155"/>
      <c r="J85" s="155"/>
    </row>
    <row r="86" spans="1:10" s="20" customFormat="1" ht="15" customHeight="1">
      <c r="A86" s="72" t="s">
        <v>24</v>
      </c>
      <c r="B86" s="32" t="s">
        <v>115</v>
      </c>
      <c r="C86" s="102">
        <f t="shared" si="14"/>
        <v>5990000</v>
      </c>
      <c r="D86" s="102">
        <f t="shared" si="15"/>
        <v>5965000</v>
      </c>
      <c r="E86" s="216">
        <f>E87+E88+E89</f>
        <v>5990000</v>
      </c>
      <c r="F86" s="216">
        <f>F87+F88+F89</f>
        <v>5965000</v>
      </c>
      <c r="G86" s="145"/>
      <c r="H86" s="155"/>
      <c r="I86" s="155"/>
      <c r="J86" s="155"/>
    </row>
    <row r="87" spans="1:10" s="20" customFormat="1" ht="15" customHeight="1">
      <c r="A87" s="72" t="s">
        <v>87</v>
      </c>
      <c r="B87" s="43" t="s">
        <v>136</v>
      </c>
      <c r="C87" s="102">
        <f t="shared" si="14"/>
        <v>3600000</v>
      </c>
      <c r="D87" s="102">
        <f t="shared" si="15"/>
        <v>3600000</v>
      </c>
      <c r="E87" s="110">
        <v>3600000</v>
      </c>
      <c r="F87" s="106">
        <v>3600000</v>
      </c>
      <c r="G87" s="150"/>
      <c r="H87" s="155"/>
      <c r="I87" s="155"/>
      <c r="J87" s="155"/>
    </row>
    <row r="88" spans="1:10" s="20" customFormat="1" ht="15" customHeight="1">
      <c r="A88" s="72" t="s">
        <v>88</v>
      </c>
      <c r="B88" s="43" t="s">
        <v>117</v>
      </c>
      <c r="C88" s="102">
        <f t="shared" si="14"/>
        <v>2010000</v>
      </c>
      <c r="D88" s="102">
        <f t="shared" si="15"/>
        <v>2010000</v>
      </c>
      <c r="E88" s="110">
        <v>2010000</v>
      </c>
      <c r="F88" s="106">
        <v>2010000</v>
      </c>
      <c r="G88" s="150"/>
      <c r="H88" s="155"/>
      <c r="I88" s="155"/>
      <c r="J88" s="155"/>
    </row>
    <row r="89" spans="1:10" s="20" customFormat="1" ht="15" customHeight="1">
      <c r="A89" s="72" t="s">
        <v>89</v>
      </c>
      <c r="B89" s="43" t="s">
        <v>48</v>
      </c>
      <c r="C89" s="102">
        <f>E89+G89+I89</f>
        <v>380000</v>
      </c>
      <c r="D89" s="102">
        <f t="shared" si="15"/>
        <v>355000</v>
      </c>
      <c r="E89" s="110">
        <v>380000</v>
      </c>
      <c r="F89" s="106">
        <v>355000</v>
      </c>
      <c r="G89" s="150">
        <v>0</v>
      </c>
      <c r="H89" s="155"/>
      <c r="I89" s="155"/>
      <c r="J89" s="155"/>
    </row>
    <row r="90" spans="1:10" s="20" customFormat="1" ht="15" customHeight="1">
      <c r="A90" s="72" t="s">
        <v>28</v>
      </c>
      <c r="B90" s="22" t="s">
        <v>49</v>
      </c>
      <c r="C90" s="102">
        <f t="shared" si="14"/>
        <v>2585000</v>
      </c>
      <c r="D90" s="102">
        <f t="shared" si="15"/>
        <v>3655000</v>
      </c>
      <c r="E90" s="110">
        <f>E96</f>
        <v>45000</v>
      </c>
      <c r="F90" s="110">
        <v>645000</v>
      </c>
      <c r="G90" s="147">
        <f>G91+G92+G93+G94+G95+G97+G98</f>
        <v>2540000</v>
      </c>
      <c r="H90" s="147">
        <f>H91+H92+H93+H94+H95+H97+H98</f>
        <v>3010000</v>
      </c>
      <c r="I90" s="155"/>
      <c r="J90" s="155"/>
    </row>
    <row r="91" spans="1:10" s="20" customFormat="1" ht="15" customHeight="1">
      <c r="A91" s="72" t="s">
        <v>56</v>
      </c>
      <c r="B91" s="32" t="s">
        <v>50</v>
      </c>
      <c r="C91" s="102">
        <f t="shared" si="14"/>
        <v>700000</v>
      </c>
      <c r="D91" s="102">
        <f t="shared" si="15"/>
        <v>700000</v>
      </c>
      <c r="E91" s="110"/>
      <c r="F91" s="106"/>
      <c r="G91" s="150">
        <v>700000</v>
      </c>
      <c r="H91" s="155">
        <v>700000</v>
      </c>
      <c r="I91" s="155"/>
      <c r="J91" s="155"/>
    </row>
    <row r="92" spans="1:10" s="20" customFormat="1" ht="15" customHeight="1">
      <c r="A92" s="72" t="s">
        <v>125</v>
      </c>
      <c r="B92" s="20" t="s">
        <v>140</v>
      </c>
      <c r="C92" s="102">
        <f t="shared" si="14"/>
        <v>800000</v>
      </c>
      <c r="D92" s="102">
        <f t="shared" si="15"/>
        <v>800000</v>
      </c>
      <c r="E92" s="110"/>
      <c r="F92" s="106"/>
      <c r="G92" s="150">
        <v>800000</v>
      </c>
      <c r="H92" s="155">
        <v>800000</v>
      </c>
      <c r="I92" s="155"/>
      <c r="J92" s="155"/>
    </row>
    <row r="93" spans="1:10" s="20" customFormat="1" ht="15" customHeight="1">
      <c r="A93" s="72" t="s">
        <v>147</v>
      </c>
      <c r="B93" s="32" t="s">
        <v>141</v>
      </c>
      <c r="C93" s="102">
        <f t="shared" si="14"/>
        <v>860000</v>
      </c>
      <c r="D93" s="102">
        <f t="shared" si="15"/>
        <v>860000</v>
      </c>
      <c r="E93" s="110"/>
      <c r="F93" s="106"/>
      <c r="G93" s="150">
        <v>860000</v>
      </c>
      <c r="H93" s="155">
        <v>860000</v>
      </c>
      <c r="I93" s="155"/>
      <c r="J93" s="155"/>
    </row>
    <row r="94" spans="1:10" s="20" customFormat="1" ht="15" customHeight="1">
      <c r="A94" s="72" t="s">
        <v>163</v>
      </c>
      <c r="B94" s="32" t="s">
        <v>144</v>
      </c>
      <c r="C94" s="102">
        <f t="shared" si="14"/>
        <v>150000</v>
      </c>
      <c r="D94" s="102">
        <f t="shared" si="15"/>
        <v>200000</v>
      </c>
      <c r="E94" s="110"/>
      <c r="F94" s="106"/>
      <c r="G94" s="150">
        <v>150000</v>
      </c>
      <c r="H94" s="155">
        <v>200000</v>
      </c>
      <c r="I94" s="155"/>
      <c r="J94" s="155"/>
    </row>
    <row r="95" spans="1:10" s="20" customFormat="1" ht="15" customHeight="1">
      <c r="A95" s="72" t="s">
        <v>148</v>
      </c>
      <c r="B95" s="32" t="s">
        <v>142</v>
      </c>
      <c r="C95" s="102">
        <f t="shared" si="14"/>
        <v>30000</v>
      </c>
      <c r="D95" s="102">
        <f t="shared" si="15"/>
        <v>30000</v>
      </c>
      <c r="E95" s="110"/>
      <c r="F95" s="106"/>
      <c r="G95" s="150">
        <v>30000</v>
      </c>
      <c r="H95" s="155">
        <v>30000</v>
      </c>
      <c r="I95" s="155"/>
      <c r="J95" s="155"/>
    </row>
    <row r="96" spans="1:10" s="20" customFormat="1" ht="15" customHeight="1">
      <c r="A96" s="72" t="s">
        <v>149</v>
      </c>
      <c r="B96" s="32" t="s">
        <v>143</v>
      </c>
      <c r="C96" s="102">
        <f t="shared" si="14"/>
        <v>45000</v>
      </c>
      <c r="D96" s="102">
        <f t="shared" si="15"/>
        <v>45000</v>
      </c>
      <c r="E96" s="110">
        <v>45000</v>
      </c>
      <c r="F96" s="106">
        <v>45000</v>
      </c>
      <c r="G96" s="150"/>
      <c r="H96" s="155"/>
      <c r="I96" s="155"/>
      <c r="J96" s="155"/>
    </row>
    <row r="97" spans="1:10" s="20" customFormat="1" ht="15" customHeight="1">
      <c r="A97" s="72" t="s">
        <v>177</v>
      </c>
      <c r="B97" s="32" t="s">
        <v>179</v>
      </c>
      <c r="C97" s="102"/>
      <c r="D97" s="102">
        <v>150000</v>
      </c>
      <c r="E97" s="110"/>
      <c r="F97" s="209"/>
      <c r="G97" s="150"/>
      <c r="H97" s="155">
        <v>150000</v>
      </c>
      <c r="I97" s="155"/>
      <c r="J97" s="155"/>
    </row>
    <row r="98" spans="1:10" s="20" customFormat="1" ht="15" customHeight="1">
      <c r="A98" s="72" t="s">
        <v>178</v>
      </c>
      <c r="B98" s="32" t="s">
        <v>180</v>
      </c>
      <c r="C98" s="102"/>
      <c r="D98" s="102">
        <v>270000</v>
      </c>
      <c r="E98" s="110"/>
      <c r="F98" s="210"/>
      <c r="G98" s="150"/>
      <c r="H98" s="155">
        <v>270000</v>
      </c>
      <c r="I98" s="155"/>
      <c r="J98" s="155"/>
    </row>
    <row r="99" spans="1:10" s="20" customFormat="1" ht="15" customHeight="1">
      <c r="A99" s="72" t="s">
        <v>183</v>
      </c>
      <c r="B99" s="32" t="s">
        <v>184</v>
      </c>
      <c r="C99" s="102"/>
      <c r="D99" s="102">
        <v>600000</v>
      </c>
      <c r="E99" s="110"/>
      <c r="F99" s="210">
        <v>600000</v>
      </c>
      <c r="G99" s="150"/>
      <c r="H99" s="155"/>
      <c r="I99" s="155"/>
      <c r="J99" s="155"/>
    </row>
    <row r="100" spans="1:10" s="20" customFormat="1" ht="15" customHeight="1">
      <c r="A100" s="72" t="s">
        <v>29</v>
      </c>
      <c r="B100" s="22" t="s">
        <v>51</v>
      </c>
      <c r="C100" s="102">
        <f t="shared" si="14"/>
        <v>80426000</v>
      </c>
      <c r="D100" s="102">
        <f t="shared" si="15"/>
        <v>87815735</v>
      </c>
      <c r="E100" s="110">
        <f>E101+E104</f>
        <v>80426000</v>
      </c>
      <c r="F100" s="110">
        <f>F101+F104+F105</f>
        <v>87815735</v>
      </c>
      <c r="G100" s="147">
        <f>G101+G104</f>
        <v>0</v>
      </c>
      <c r="H100" s="155"/>
      <c r="I100" s="155"/>
      <c r="J100" s="155"/>
    </row>
    <row r="101" spans="1:10" s="20" customFormat="1" ht="15" customHeight="1">
      <c r="A101" s="72" t="s">
        <v>98</v>
      </c>
      <c r="B101" s="22" t="s">
        <v>146</v>
      </c>
      <c r="C101" s="102">
        <f t="shared" si="14"/>
        <v>79826000</v>
      </c>
      <c r="D101" s="102">
        <f t="shared" si="15"/>
        <v>86977860</v>
      </c>
      <c r="E101" s="110">
        <f>E102+E103</f>
        <v>79826000</v>
      </c>
      <c r="F101" s="110">
        <f>F102+F103</f>
        <v>86977860</v>
      </c>
      <c r="G101" s="147">
        <f>G102+G103</f>
        <v>0</v>
      </c>
      <c r="H101" s="155"/>
      <c r="I101" s="155"/>
      <c r="J101" s="155"/>
    </row>
    <row r="102" spans="1:10" s="20" customFormat="1" ht="15" customHeight="1">
      <c r="A102" s="211" t="s">
        <v>150</v>
      </c>
      <c r="B102" s="212" t="s">
        <v>52</v>
      </c>
      <c r="C102" s="102">
        <f t="shared" si="14"/>
        <v>33617000</v>
      </c>
      <c r="D102" s="102">
        <f t="shared" si="15"/>
        <v>38526160</v>
      </c>
      <c r="E102" s="110">
        <v>33617000</v>
      </c>
      <c r="F102" s="106">
        <v>38526160</v>
      </c>
      <c r="G102" s="150"/>
      <c r="H102" s="155"/>
      <c r="I102" s="155"/>
      <c r="J102" s="155"/>
    </row>
    <row r="103" spans="1:10" s="20" customFormat="1" ht="15" customHeight="1" thickBot="1">
      <c r="A103" s="72" t="s">
        <v>151</v>
      </c>
      <c r="B103" s="32" t="s">
        <v>53</v>
      </c>
      <c r="C103" s="102">
        <f t="shared" si="14"/>
        <v>46209000</v>
      </c>
      <c r="D103" s="102">
        <f t="shared" si="15"/>
        <v>48451700</v>
      </c>
      <c r="E103" s="174">
        <v>46209000</v>
      </c>
      <c r="F103" s="175">
        <v>48451700</v>
      </c>
      <c r="G103" s="176"/>
      <c r="H103" s="155"/>
      <c r="I103" s="155"/>
      <c r="J103" s="155"/>
    </row>
    <row r="104" spans="1:10" s="20" customFormat="1" ht="15" customHeight="1" thickBot="1">
      <c r="A104" s="72" t="s">
        <v>128</v>
      </c>
      <c r="B104" s="32" t="s">
        <v>145</v>
      </c>
      <c r="C104" s="202">
        <f t="shared" si="14"/>
        <v>600000</v>
      </c>
      <c r="D104" s="202">
        <f t="shared" si="15"/>
        <v>0</v>
      </c>
      <c r="E104" s="177">
        <v>600000</v>
      </c>
      <c r="F104" s="178">
        <v>0</v>
      </c>
      <c r="G104" s="179"/>
      <c r="H104" s="162"/>
      <c r="I104" s="162"/>
      <c r="J104" s="162"/>
    </row>
    <row r="105" spans="1:10" s="20" customFormat="1" ht="15" customHeight="1" thickBot="1">
      <c r="A105" s="130" t="s">
        <v>181</v>
      </c>
      <c r="B105" s="213" t="s">
        <v>182</v>
      </c>
      <c r="C105" s="204"/>
      <c r="D105" s="204">
        <f t="shared" si="15"/>
        <v>837875</v>
      </c>
      <c r="E105" s="205"/>
      <c r="F105" s="206">
        <v>837875</v>
      </c>
      <c r="G105" s="207"/>
      <c r="H105" s="208"/>
      <c r="I105" s="208"/>
      <c r="J105" s="208"/>
    </row>
    <row r="106" spans="1:10" s="20" customFormat="1" ht="15" customHeight="1" thickBot="1">
      <c r="A106" s="74" t="s">
        <v>31</v>
      </c>
      <c r="B106" s="23" t="s">
        <v>54</v>
      </c>
      <c r="C106" s="19">
        <f t="shared" si="14"/>
        <v>87113000</v>
      </c>
      <c r="D106" s="19">
        <f>D107+D108</f>
        <v>121019364</v>
      </c>
      <c r="E106" s="180">
        <f>SUM(E107+E108)</f>
        <v>87113000</v>
      </c>
      <c r="F106" s="112">
        <f>SUM(F107+F108)</f>
        <v>121019364</v>
      </c>
      <c r="G106" s="181">
        <f>SUM(G107+G108)</f>
        <v>0</v>
      </c>
      <c r="H106" s="154"/>
      <c r="I106" s="154"/>
      <c r="J106" s="154"/>
    </row>
    <row r="107" spans="1:10" s="25" customFormat="1" ht="15" customHeight="1">
      <c r="A107" s="73" t="s">
        <v>33</v>
      </c>
      <c r="B107" s="111" t="s">
        <v>118</v>
      </c>
      <c r="C107" s="112">
        <f t="shared" si="14"/>
        <v>1407000</v>
      </c>
      <c r="D107" s="112">
        <f t="shared" si="15"/>
        <v>6654000</v>
      </c>
      <c r="E107" s="182">
        <v>1407000</v>
      </c>
      <c r="F107" s="183">
        <v>6654000</v>
      </c>
      <c r="G107" s="184"/>
      <c r="H107" s="156"/>
      <c r="I107" s="156"/>
      <c r="J107" s="156"/>
    </row>
    <row r="108" spans="1:10" s="25" customFormat="1" ht="15" customHeight="1" thickBot="1">
      <c r="A108" s="130" t="s">
        <v>35</v>
      </c>
      <c r="B108" s="131" t="s">
        <v>126</v>
      </c>
      <c r="C108" s="202">
        <f t="shared" si="14"/>
        <v>85706000</v>
      </c>
      <c r="D108" s="202">
        <f t="shared" si="15"/>
        <v>114365364</v>
      </c>
      <c r="E108" s="129">
        <v>85706000</v>
      </c>
      <c r="F108" s="183">
        <v>114365364</v>
      </c>
      <c r="G108" s="184"/>
      <c r="H108" s="156"/>
      <c r="I108" s="156"/>
      <c r="J108" s="156"/>
    </row>
    <row r="109" spans="1:10" s="20" customFormat="1" ht="15" customHeight="1" thickBot="1">
      <c r="A109" s="74" t="s">
        <v>37</v>
      </c>
      <c r="B109" s="23" t="s">
        <v>119</v>
      </c>
      <c r="C109" s="19">
        <f t="shared" si="14"/>
        <v>3000000</v>
      </c>
      <c r="D109" s="19">
        <f t="shared" si="15"/>
        <v>2519305</v>
      </c>
      <c r="E109" s="122">
        <f>SUM(E110:E110)</f>
        <v>3000000</v>
      </c>
      <c r="F109" s="185">
        <f>SUM(F110:F110)</f>
        <v>1600000</v>
      </c>
      <c r="G109" s="186">
        <f>SUM(G110:G110)</f>
        <v>0</v>
      </c>
      <c r="H109" s="223">
        <f>SUM(H110:H111)</f>
        <v>919305</v>
      </c>
      <c r="I109" s="157"/>
      <c r="J109" s="157"/>
    </row>
    <row r="110" spans="1:10" s="20" customFormat="1" ht="15" customHeight="1">
      <c r="A110" s="89" t="s">
        <v>39</v>
      </c>
      <c r="B110" s="93" t="s">
        <v>129</v>
      </c>
      <c r="C110" s="19">
        <f t="shared" si="14"/>
        <v>3000000</v>
      </c>
      <c r="D110" s="19">
        <f t="shared" si="15"/>
        <v>1600000</v>
      </c>
      <c r="E110" s="94">
        <v>3000000</v>
      </c>
      <c r="F110" s="217">
        <v>1600000</v>
      </c>
      <c r="G110" s="218"/>
      <c r="H110" s="219"/>
      <c r="I110" s="219"/>
      <c r="J110" s="219"/>
    </row>
    <row r="111" spans="1:10" s="20" customFormat="1" ht="15" customHeight="1" thickBot="1">
      <c r="A111" s="130" t="s">
        <v>174</v>
      </c>
      <c r="B111" s="169" t="s">
        <v>185</v>
      </c>
      <c r="C111" s="202"/>
      <c r="D111" s="202">
        <f>SUM(F111+H111)</f>
        <v>919305</v>
      </c>
      <c r="E111" s="220"/>
      <c r="F111" s="221"/>
      <c r="G111" s="222"/>
      <c r="H111" s="162">
        <v>919305</v>
      </c>
      <c r="I111" s="162"/>
      <c r="J111" s="162"/>
    </row>
    <row r="112" spans="1:10" s="20" customFormat="1" ht="15" customHeight="1" thickBot="1">
      <c r="A112" s="74" t="s">
        <v>40</v>
      </c>
      <c r="B112" s="23" t="s">
        <v>55</v>
      </c>
      <c r="C112" s="19">
        <f t="shared" si="14"/>
        <v>53173000</v>
      </c>
      <c r="D112" s="19">
        <f t="shared" si="15"/>
        <v>201267831</v>
      </c>
      <c r="E112" s="24">
        <f>E113+E114</f>
        <v>53173000</v>
      </c>
      <c r="F112" s="24">
        <f>F113+F114</f>
        <v>201267831</v>
      </c>
      <c r="G112" s="146">
        <f>G113+G114</f>
        <v>0</v>
      </c>
      <c r="H112" s="158"/>
      <c r="I112" s="158"/>
      <c r="J112" s="158"/>
    </row>
    <row r="113" spans="1:10" s="20" customFormat="1" ht="15" customHeight="1">
      <c r="A113" s="84" t="s">
        <v>90</v>
      </c>
      <c r="B113" s="35" t="s">
        <v>57</v>
      </c>
      <c r="C113" s="112">
        <f t="shared" si="14"/>
        <v>33173000</v>
      </c>
      <c r="D113" s="112">
        <f t="shared" si="15"/>
        <v>49108549</v>
      </c>
      <c r="E113" s="26">
        <v>33173000</v>
      </c>
      <c r="F113" s="53">
        <v>49108549</v>
      </c>
      <c r="G113" s="152"/>
      <c r="H113" s="161"/>
      <c r="I113" s="161"/>
      <c r="J113" s="161"/>
    </row>
    <row r="114" spans="1:10" s="20" customFormat="1" ht="15" customHeight="1" thickBot="1">
      <c r="A114" s="72" t="s">
        <v>91</v>
      </c>
      <c r="B114" s="32" t="s">
        <v>58</v>
      </c>
      <c r="C114" s="202">
        <f t="shared" si="14"/>
        <v>20000000</v>
      </c>
      <c r="D114" s="202">
        <f t="shared" si="15"/>
        <v>152159282</v>
      </c>
      <c r="E114" s="21">
        <v>20000000</v>
      </c>
      <c r="F114" s="51">
        <v>152159282</v>
      </c>
      <c r="G114" s="153"/>
      <c r="H114" s="157"/>
      <c r="I114" s="157"/>
      <c r="J114" s="157"/>
    </row>
    <row r="115" spans="1:10" s="20" customFormat="1" ht="18.75" customHeight="1" thickBot="1">
      <c r="A115" s="74" t="s">
        <v>92</v>
      </c>
      <c r="B115" s="37" t="s">
        <v>59</v>
      </c>
      <c r="C115" s="19">
        <f t="shared" si="14"/>
        <v>387632000</v>
      </c>
      <c r="D115" s="19">
        <f>D73+D78+D82+D106+D109+D112</f>
        <v>603866321</v>
      </c>
      <c r="E115" s="19">
        <f>SUM(E112+E109+E106+E82+E78+E73)</f>
        <v>383917000</v>
      </c>
      <c r="F115" s="19">
        <f>SUM(F112+F109+F106+F82+F78+F73)</f>
        <v>598762016</v>
      </c>
      <c r="G115" s="144">
        <f>SUM(G112+G109+G106+G82+G78+G73)</f>
        <v>3715000</v>
      </c>
      <c r="H115" s="144">
        <f>SUM(H112+H109+H106+H82+H78+H73)</f>
        <v>5104305</v>
      </c>
      <c r="I115" s="158"/>
      <c r="J115" s="158"/>
    </row>
    <row r="116" spans="1:10" s="20" customFormat="1" ht="15" customHeight="1" thickBot="1">
      <c r="A116" s="74" t="s">
        <v>152</v>
      </c>
      <c r="B116" s="23" t="s">
        <v>60</v>
      </c>
      <c r="C116" s="19">
        <f t="shared" si="14"/>
        <v>3829000</v>
      </c>
      <c r="D116" s="19">
        <f t="shared" si="15"/>
        <v>3828996</v>
      </c>
      <c r="E116" s="24">
        <f>SUM(E117,E118)</f>
        <v>3829000</v>
      </c>
      <c r="F116" s="24">
        <f>SUM(F117,F118)</f>
        <v>3828996</v>
      </c>
      <c r="G116" s="146">
        <f>SUM(G117,G118)</f>
        <v>0</v>
      </c>
      <c r="H116" s="158"/>
      <c r="I116" s="158"/>
      <c r="J116" s="158"/>
    </row>
    <row r="117" spans="1:10" s="20" customFormat="1" ht="15" customHeight="1">
      <c r="A117" s="84" t="s">
        <v>153</v>
      </c>
      <c r="B117" s="36" t="s">
        <v>137</v>
      </c>
      <c r="C117" s="112">
        <f t="shared" si="14"/>
        <v>3829000</v>
      </c>
      <c r="D117" s="112">
        <f t="shared" si="15"/>
        <v>3828996</v>
      </c>
      <c r="E117" s="60">
        <v>3829000</v>
      </c>
      <c r="F117" s="54">
        <v>3828996</v>
      </c>
      <c r="G117" s="128"/>
      <c r="H117" s="161"/>
      <c r="I117" s="161"/>
      <c r="J117" s="161"/>
    </row>
    <row r="118" spans="1:10" s="20" customFormat="1" ht="15" customHeight="1">
      <c r="A118" s="84" t="s">
        <v>154</v>
      </c>
      <c r="B118" s="36" t="s">
        <v>62</v>
      </c>
      <c r="C118" s="102">
        <f t="shared" si="14"/>
        <v>0</v>
      </c>
      <c r="D118" s="102">
        <f t="shared" si="15"/>
        <v>0</v>
      </c>
      <c r="E118" s="60"/>
      <c r="F118" s="54"/>
      <c r="G118" s="128"/>
      <c r="H118" s="155"/>
      <c r="I118" s="155"/>
      <c r="J118" s="155"/>
    </row>
    <row r="119" spans="1:10" s="20" customFormat="1" ht="15" customHeight="1">
      <c r="A119" s="84" t="s">
        <v>155</v>
      </c>
      <c r="B119" s="35" t="s">
        <v>63</v>
      </c>
      <c r="C119" s="102">
        <f t="shared" si="14"/>
        <v>0</v>
      </c>
      <c r="D119" s="102">
        <f t="shared" si="15"/>
        <v>0</v>
      </c>
      <c r="E119" s="113"/>
      <c r="F119" s="52"/>
      <c r="G119" s="151"/>
      <c r="H119" s="155"/>
      <c r="I119" s="155"/>
      <c r="J119" s="155"/>
    </row>
    <row r="120" spans="1:10" s="20" customFormat="1" ht="15" customHeight="1" thickBot="1">
      <c r="A120" s="84" t="s">
        <v>156</v>
      </c>
      <c r="B120" s="35" t="s">
        <v>61</v>
      </c>
      <c r="C120" s="202">
        <f t="shared" si="14"/>
        <v>0</v>
      </c>
      <c r="D120" s="202">
        <f t="shared" si="15"/>
        <v>0</v>
      </c>
      <c r="E120" s="67"/>
      <c r="F120" s="51"/>
      <c r="G120" s="153"/>
      <c r="H120" s="157"/>
      <c r="I120" s="157"/>
      <c r="J120" s="157"/>
    </row>
    <row r="121" spans="1:12" s="20" customFormat="1" ht="15" customHeight="1" thickBot="1">
      <c r="A121" s="74" t="s">
        <v>157</v>
      </c>
      <c r="B121" s="23" t="s">
        <v>64</v>
      </c>
      <c r="C121" s="19">
        <f t="shared" si="14"/>
        <v>391461000</v>
      </c>
      <c r="D121" s="19">
        <f>D115+D116</f>
        <v>607695317</v>
      </c>
      <c r="E121" s="66">
        <f>SUM(E115+E116)</f>
        <v>387746000</v>
      </c>
      <c r="F121" s="66">
        <f>SUM(F115+F116)</f>
        <v>602591012</v>
      </c>
      <c r="G121" s="66">
        <f>SUM(G115+G116)</f>
        <v>3715000</v>
      </c>
      <c r="H121" s="66">
        <f>SUM(H115+H116)</f>
        <v>5104305</v>
      </c>
      <c r="I121" s="159"/>
      <c r="J121" s="160"/>
      <c r="K121" s="28"/>
      <c r="L121" s="28"/>
    </row>
    <row r="122" spans="1:6" s="10" customFormat="1" ht="12.75" customHeight="1">
      <c r="A122" s="231"/>
      <c r="B122" s="231"/>
      <c r="C122" s="231"/>
      <c r="D122" s="231"/>
      <c r="E122" s="231"/>
      <c r="F122" s="231"/>
    </row>
    <row r="123" spans="1:6" s="10" customFormat="1" ht="12.75" customHeight="1">
      <c r="A123" s="76"/>
      <c r="B123" s="29"/>
      <c r="C123" s="29"/>
      <c r="D123" s="68"/>
      <c r="E123" s="68"/>
      <c r="F123" s="68"/>
    </row>
    <row r="124" spans="1:6" s="10" customFormat="1" ht="21.75" customHeight="1">
      <c r="A124" s="76"/>
      <c r="B124" s="121" t="s">
        <v>121</v>
      </c>
      <c r="C124" s="120"/>
      <c r="D124" s="224" t="s">
        <v>122</v>
      </c>
      <c r="E124" s="224"/>
      <c r="F124" s="215"/>
    </row>
    <row r="125" spans="1:6" s="10" customFormat="1" ht="20.25" customHeight="1">
      <c r="A125" s="76"/>
      <c r="B125" s="16" t="s">
        <v>124</v>
      </c>
      <c r="C125" s="16"/>
      <c r="D125" s="225" t="s">
        <v>123</v>
      </c>
      <c r="E125" s="225"/>
      <c r="F125" s="68"/>
    </row>
  </sheetData>
  <sheetProtection/>
  <mergeCells count="18">
    <mergeCell ref="G70:H70"/>
    <mergeCell ref="I70:J70"/>
    <mergeCell ref="D57:E57"/>
    <mergeCell ref="A69:B69"/>
    <mergeCell ref="A122:F122"/>
    <mergeCell ref="A63:F63"/>
    <mergeCell ref="C70:D70"/>
    <mergeCell ref="E70:F70"/>
    <mergeCell ref="D124:E124"/>
    <mergeCell ref="D125:E125"/>
    <mergeCell ref="A1:I1"/>
    <mergeCell ref="B2:I2"/>
    <mergeCell ref="A7:B7"/>
    <mergeCell ref="D56:E56"/>
    <mergeCell ref="C8:D8"/>
    <mergeCell ref="E8:F8"/>
    <mergeCell ref="G8:H8"/>
    <mergeCell ref="I8:J8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5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Hetzl</cp:lastModifiedBy>
  <cp:lastPrinted>2017-12-22T08:37:32Z</cp:lastPrinted>
  <dcterms:created xsi:type="dcterms:W3CDTF">2013-02-08T12:10:21Z</dcterms:created>
  <dcterms:modified xsi:type="dcterms:W3CDTF">2018-01-06T17:21:52Z</dcterms:modified>
  <cp:category/>
  <cp:version/>
  <cp:contentType/>
  <cp:contentStatus/>
</cp:coreProperties>
</file>