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6" activeTab="6"/>
  </bookViews>
  <sheets>
    <sheet name="tartalomjegyzék" sheetId="1" r:id="rId1"/>
    <sheet name="ÖSSZEFÜGGÉSEK" sheetId="2" r:id="rId2"/>
    <sheet name="1.1.sz.mell." sheetId="3" r:id="rId3"/>
    <sheet name="2.1.sz.mell  " sheetId="4" r:id="rId4"/>
    <sheet name="2.2.sz.mell  " sheetId="5" r:id="rId5"/>
    <sheet name="ELLENŐRZÉS-1.sz.2.a.sz.2.b.sz." sheetId="6" r:id="rId6"/>
    <sheet name="6.sz.mell." sheetId="7" r:id="rId7"/>
    <sheet name="7.sz.mell." sheetId="8" r:id="rId8"/>
    <sheet name="9.1. sz. mell.ÖNKORM." sheetId="9" r:id="rId9"/>
    <sheet name="9.2. sz. mell.KÖH" sheetId="10" r:id="rId10"/>
    <sheet name="9.3. sz. mell.KIKI" sheetId="11" r:id="rId11"/>
    <sheet name="5.sz tájékoztató t." sheetId="12" r:id="rId12"/>
    <sheet name="6.sz tájékoztató t." sheetId="13" r:id="rId13"/>
    <sheet name="Munka1" sheetId="14" r:id="rId14"/>
    <sheet name="Munka2" sheetId="15" r:id="rId15"/>
  </sheets>
  <externalReferences>
    <externalReference r:id="rId18"/>
  </externalReferences>
  <definedNames>
    <definedName name="_xlfn.IFERROR" hidden="1">#NAME?</definedName>
    <definedName name="_xlnm.Print_Titles" localSheetId="8">'9.1. sz. mell.ÖNKORM.'!$1:$6</definedName>
    <definedName name="_xlnm.Print_Titles" localSheetId="9">'9.2. sz. mell.KÖH'!$1:$6</definedName>
    <definedName name="_xlnm.Print_Titles" localSheetId="10">'9.3. sz. mell.KIKI'!$1:$6</definedName>
    <definedName name="_xlnm.Print_Area" localSheetId="2">'1.1.sz.mell.'!$A$1:$K$159</definedName>
    <definedName name="_xlnm.Print_Area" localSheetId="7">'7.sz.mell.'!$A$1:$F$19</definedName>
    <definedName name="_xlnm.Print_Area" localSheetId="8">'9.1. sz. mell.ÖNKORM.'!$A$1:$I$159</definedName>
    <definedName name="_xlnm.Print_Area" localSheetId="9">'9.2. sz. mell.KÖH'!$A$1:$I$61</definedName>
  </definedNames>
  <calcPr fullCalcOnLoad="1"/>
</workbook>
</file>

<file path=xl/sharedStrings.xml><?xml version="1.0" encoding="utf-8"?>
<sst xmlns="http://schemas.openxmlformats.org/spreadsheetml/2006/main" count="1328" uniqueCount="621">
  <si>
    <t>Beruházási (felhalmozási) kiadások előirányzata beruházásonként</t>
  </si>
  <si>
    <t>Vállalkozási maradvány igénybevétele</t>
  </si>
  <si>
    <t>Felhalmozási bevételek</t>
  </si>
  <si>
    <t>Finanszírozási kiadások</t>
  </si>
  <si>
    <t>adatok forintban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</si>
  <si>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</si>
  <si>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</si>
  <si>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</si>
  <si>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</si>
  <si>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</si>
  <si>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</si>
  <si>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</si>
  <si>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</si>
  <si>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</si>
  <si>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</si>
  <si>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</si>
  <si>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</si>
  <si>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</si>
  <si>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</si>
  <si>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</si>
  <si>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</si>
  <si>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</si>
  <si>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</si>
  <si>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</si>
  <si>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</si>
  <si>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</si>
  <si>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</si>
  <si>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</si>
  <si>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</si>
  <si>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</si>
  <si>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</si>
  <si>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</si>
  <si>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</si>
  <si>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</si>
  <si>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</si>
  <si>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</si>
  <si>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</si>
  <si>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</si>
  <si>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</si>
  <si>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</si>
  <si>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</si>
  <si>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</si>
  <si>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</si>
  <si>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</si>
  <si>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</si>
  <si>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</si>
  <si>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</si>
  <si>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</si>
  <si>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</si>
  <si>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</si>
  <si>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</si>
  <si>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</si>
  <si>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</si>
  <si>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</si>
  <si>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</si>
  <si>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</si>
  <si>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</si>
  <si>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</si>
  <si>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</si>
  <si>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</si>
  <si>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</si>
  <si>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</si>
  <si>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</si>
  <si>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</si>
  <si>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</si>
  <si>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</si>
  <si>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</si>
  <si>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</si>
  <si>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</si>
  <si>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</si>
  <si>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</si>
  <si>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</si>
  <si>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</si>
  <si>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</si>
  <si>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</si>
  <si>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</si>
  <si>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</si>
  <si>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</si>
  <si>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</si>
  <si>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</si>
  <si>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</si>
  <si>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</si>
  <si>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</si>
  <si>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</si>
  <si>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</si>
  <si>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</si>
  <si>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</si>
  <si>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</si>
  <si>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</si>
  <si>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</si>
  <si>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</si>
  <si>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</si>
  <si>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</si>
  <si>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Dologi  kiadások</t>
  </si>
  <si>
    <t>1.5.</t>
  </si>
  <si>
    <t>11.1.</t>
  </si>
  <si>
    <t>11.2.</t>
  </si>
  <si>
    <t>Költségvetési rendelet űrlapjainak összefüggései: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</si>
  <si>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</si>
  <si>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</si>
  <si>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</si>
  <si>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</si>
  <si>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</si>
  <si>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</si>
  <si>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</si>
  <si>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</si>
  <si>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</si>
  <si>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</si>
  <si>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</si>
  <si>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</si>
  <si>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</si>
  <si>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</si>
  <si>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</si>
  <si>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</si>
  <si>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</si>
  <si>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</si>
  <si>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</si>
  <si>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</si>
  <si>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</si>
  <si>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</si>
  <si>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</si>
  <si>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</si>
  <si>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</si>
  <si>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</si>
  <si>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</si>
  <si>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</si>
  <si>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</si>
  <si>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</si>
  <si>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</si>
  <si>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</si>
  <si>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</si>
  <si>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</si>
  <si>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</si>
  <si>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</si>
  <si>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</si>
  <si>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</si>
  <si>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</si>
  <si>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</si>
  <si>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</si>
  <si>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</si>
  <si>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</si>
  <si>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</si>
  <si>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</si>
  <si>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</si>
  <si>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</si>
  <si>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</si>
  <si>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</si>
  <si>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</si>
  <si>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</si>
  <si>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</si>
  <si>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</si>
  <si>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</si>
  <si>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</si>
  <si>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</si>
  <si>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</si>
  <si>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</si>
  <si>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</si>
  <si>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</si>
  <si>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</si>
  <si>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</si>
  <si>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</si>
  <si>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</si>
  <si>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</si>
  <si>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</si>
  <si>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</si>
  <si>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</si>
  <si>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</si>
  <si>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</si>
  <si>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</si>
  <si>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</si>
  <si>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</si>
  <si>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</si>
  <si>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</si>
  <si>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</si>
  <si>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</si>
  <si>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</si>
  <si>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</si>
  <si>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</si>
  <si>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</si>
  <si>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</si>
  <si>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</si>
  <si>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</si>
  <si>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</si>
  <si>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</si>
  <si>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</si>
  <si>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</si>
  <si>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</si>
  <si>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</si>
  <si>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</si>
  <si>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</si>
  <si>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</si>
  <si>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</si>
  <si>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</si>
  <si>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</si>
  <si>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</si>
  <si>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</si>
  <si>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</si>
  <si>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</si>
  <si>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</si>
  <si>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</si>
  <si>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</si>
  <si>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</si>
  <si>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</si>
  <si>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</si>
  <si>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</si>
  <si>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</si>
  <si>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</si>
  <si>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</si>
  <si>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</si>
  <si>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</si>
  <si>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</si>
  <si>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</si>
  <si>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</si>
  <si>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</si>
  <si>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</si>
  <si>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</si>
  <si>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</si>
  <si>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</si>
  <si>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</si>
  <si>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</si>
  <si>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</si>
  <si>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</si>
  <si>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</si>
  <si>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</si>
  <si>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</si>
  <si>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</si>
  <si>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</si>
  <si>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</si>
  <si>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</si>
  <si>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</si>
  <si>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</si>
  <si>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</si>
  <si>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</si>
  <si>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</si>
  <si>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</si>
  <si>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</si>
  <si>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</si>
  <si>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</si>
  <si>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</si>
  <si>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</si>
  <si>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</si>
  <si>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</si>
  <si>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</si>
  <si>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</si>
  <si>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</si>
  <si>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</si>
  <si>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</si>
  <si>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</si>
  <si>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</si>
  <si>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</si>
  <si>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</si>
  <si>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</si>
  <si>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</si>
  <si>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</si>
  <si>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</si>
  <si>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</si>
  <si>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</si>
  <si>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</si>
  <si>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</si>
  <si>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</si>
  <si>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</si>
  <si>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</si>
  <si>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</si>
  <si>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</si>
  <si>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</si>
  <si>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</si>
  <si>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</si>
  <si>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</si>
  <si>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</si>
  <si>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</si>
  <si>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</si>
  <si>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</si>
  <si>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</si>
  <si>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</si>
  <si>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</si>
  <si>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</si>
  <si>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</si>
  <si>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</si>
  <si>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</si>
  <si>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</si>
  <si>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</si>
  <si>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</si>
  <si>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</si>
  <si>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</si>
  <si>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</si>
  <si>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</si>
  <si>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</si>
  <si>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</si>
  <si>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</si>
  <si>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</si>
  <si>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</si>
  <si>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</si>
  <si>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</si>
  <si>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</si>
  <si>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</si>
  <si>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</si>
  <si>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</si>
  <si>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</si>
  <si>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</si>
  <si>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</si>
  <si>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</si>
  <si>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</si>
  <si>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</si>
  <si>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</si>
  <si>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</si>
  <si>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</si>
  <si>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</si>
  <si>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</si>
  <si>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</si>
  <si>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</si>
  <si>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</si>
  <si>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</si>
  <si>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</si>
  <si>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</si>
  <si>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</si>
  <si>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</si>
  <si>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</si>
  <si>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</si>
  <si>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</si>
  <si>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</si>
  <si>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</si>
  <si>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</si>
  <si>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</si>
  <si>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</si>
  <si>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</si>
  <si>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</si>
  <si>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</si>
  <si>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</si>
  <si>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</si>
  <si>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</si>
  <si>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</si>
  <si>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</si>
  <si>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</si>
  <si>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</si>
  <si>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</si>
  <si>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</si>
  <si>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</si>
  <si>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</si>
  <si>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</si>
  <si>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</si>
  <si>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</si>
  <si>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</si>
  <si>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</si>
  <si>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</si>
  <si>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</si>
  <si>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</si>
  <si>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</si>
  <si>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</si>
  <si>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</si>
  <si>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</si>
  <si>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</si>
  <si>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</si>
  <si>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</si>
  <si>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</si>
  <si>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</si>
  <si>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</si>
  <si>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</si>
  <si>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</si>
  <si>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</si>
  <si>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</si>
  <si>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</si>
  <si>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</si>
  <si>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</si>
  <si>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</si>
  <si>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</si>
  <si>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</si>
  <si>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</si>
  <si>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</si>
  <si>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</si>
  <si>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</si>
  <si>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</si>
  <si>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</si>
  <si>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</si>
  <si>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</si>
  <si>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</si>
  <si>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</si>
  <si>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</si>
  <si>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</si>
  <si>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</si>
  <si>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</si>
  <si>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</si>
  <si>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</si>
  <si>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</si>
  <si>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</si>
  <si>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</si>
  <si>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</si>
  <si>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</si>
  <si>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</si>
  <si>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</si>
  <si>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</si>
  <si>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</si>
  <si>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</si>
  <si>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</si>
  <si>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</si>
  <si>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</si>
  <si>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</si>
  <si>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</si>
  <si>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</si>
  <si>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</si>
  <si>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</si>
  <si>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</si>
  <si>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</si>
  <si>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</si>
  <si>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</si>
  <si>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</si>
  <si>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</si>
  <si>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</si>
  <si>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</si>
  <si>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</si>
  <si>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</si>
  <si>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</si>
  <si>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</si>
  <si>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</si>
  <si>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</si>
  <si>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</si>
  <si>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</si>
  <si>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</si>
  <si>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</si>
  <si>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</si>
  <si>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</si>
  <si>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</si>
  <si>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</si>
  <si>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</si>
  <si>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</si>
  <si>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</si>
  <si>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</si>
  <si>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</si>
  <si>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</si>
  <si>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</si>
  <si>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</si>
  <si>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</si>
  <si>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5. tájékoztató tábla</t>
  </si>
  <si>
    <t>KIADÁSOK ÖSSZESEN: (1.+2.+3.)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</si>
  <si>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</si>
  <si>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</si>
  <si>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</si>
  <si>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</si>
  <si>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</si>
  <si>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</si>
  <si>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</si>
  <si>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</si>
  <si>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Működési célú kvi támogatások és kiegészítő támogatások (EGYÉB SZOCIÁLIS)</t>
  </si>
  <si>
    <t>Elszámolásból származó bevételek (SEGÉLYEK VISSZAIGÉNYLÉSE)</t>
  </si>
  <si>
    <t>Egyéb működési célú támogatások bevételei OEP</t>
  </si>
  <si>
    <t>Éven belüli lejáRatú belföldi értékpapírok beváltása</t>
  </si>
  <si>
    <t>köh</t>
  </si>
  <si>
    <t>kiki</t>
  </si>
  <si>
    <t>önkorm.</t>
  </si>
  <si>
    <t>összesen</t>
  </si>
  <si>
    <t>TARTALOMJEGYZÉK</t>
  </si>
  <si>
    <t>1.1 sz. melléklet</t>
  </si>
  <si>
    <t>összevont mérlege</t>
  </si>
  <si>
    <t>2.1 sz. melléklet</t>
  </si>
  <si>
    <t>működési célú bevételek és kiadások mérlege (önkormányzati szinten)</t>
  </si>
  <si>
    <t>2.2 sz. melléklet</t>
  </si>
  <si>
    <t>felhalmozási célú bevételek és kiadások mérlege (önkormányzati szinten)</t>
  </si>
  <si>
    <t>6. sz. melléklet</t>
  </si>
  <si>
    <t>beruházásai (felhalmozási) kiadások előirányzata beruházásonként</t>
  </si>
  <si>
    <t>7. sz. melléklet</t>
  </si>
  <si>
    <t>felújítási kiadások előirányzata felújításonként</t>
  </si>
  <si>
    <t>9.1 sz. melléklet</t>
  </si>
  <si>
    <t>összes bevétel, kiadás előirányzat-csoport, kiemelt előirányzatonként  (önkormányzat saját)</t>
  </si>
  <si>
    <t>9.2 sz. melléklet</t>
  </si>
  <si>
    <t xml:space="preserve">KÖH összes bevétel, kiadás előirányzat-csoport, kiemelt előirányzatonként </t>
  </si>
  <si>
    <t>9.3 sz. melléklet</t>
  </si>
  <si>
    <t xml:space="preserve">KIKI összes bevétel, kiadás előirányzat-csoport, kiemelt előirányzatonként </t>
  </si>
  <si>
    <t>6. tájékoztató tábla</t>
  </si>
  <si>
    <r>
      <t xml:space="preserve">Költségvetési szerv: </t>
    </r>
    <r>
      <rPr>
        <b/>
        <sz val="12"/>
        <rFont val="Bodoni MT Black"/>
        <family val="1"/>
      </rPr>
      <t>K</t>
    </r>
    <r>
      <rPr>
        <b/>
        <sz val="9"/>
        <rFont val="Times New Roman CE"/>
        <family val="1"/>
      </rPr>
      <t>özös</t>
    </r>
    <r>
      <rPr>
        <b/>
        <sz val="12"/>
        <rFont val="Times New Roman CE"/>
        <family val="1"/>
      </rPr>
      <t xml:space="preserve"> </t>
    </r>
    <r>
      <rPr>
        <b/>
        <sz val="12"/>
        <rFont val="Bodoni MT Black"/>
        <family val="1"/>
      </rPr>
      <t>I</t>
    </r>
    <r>
      <rPr>
        <b/>
        <sz val="9"/>
        <rFont val="Times New Roman CE"/>
        <family val="1"/>
      </rPr>
      <t xml:space="preserve">gazgatású </t>
    </r>
    <r>
      <rPr>
        <b/>
        <sz val="12"/>
        <rFont val="Bodoni MT Black"/>
        <family val="1"/>
      </rPr>
      <t>K</t>
    </r>
    <r>
      <rPr>
        <b/>
        <sz val="9"/>
        <rFont val="Times New Roman CE"/>
        <family val="1"/>
      </rPr>
      <t xml:space="preserve">öznevelési </t>
    </r>
    <r>
      <rPr>
        <b/>
        <sz val="12"/>
        <rFont val="Bodoni MT Black"/>
        <family val="1"/>
      </rPr>
      <t>I</t>
    </r>
    <r>
      <rPr>
        <b/>
        <sz val="9"/>
        <rFont val="Times New Roman CE"/>
        <family val="1"/>
      </rPr>
      <t>ntézmény</t>
    </r>
  </si>
  <si>
    <t xml:space="preserve"> I. A HELYI ÖNKORMÁNYZATOK MŰKÖDÉSÉNEK ÁLTALÁNOS TÁMOGATÁSA</t>
  </si>
  <si>
    <t>I.1. A települési önkormányzatok működésének támogatása</t>
  </si>
  <si>
    <t>I.1.a) Önkormányzati hivatal működésének támogatása</t>
  </si>
  <si>
    <t>I.1.a) Önkormányzati hivatal működésének támogatása - elismert hivatali létszám alapján</t>
  </si>
  <si>
    <t>fő</t>
  </si>
  <si>
    <t>I.1.b) Település-üzemeltetéshez kapcsolódó feladatellátás támogatása összesen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</si>
  <si>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</si>
  <si>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</si>
  <si>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</si>
  <si>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I.1.bd) Közutak fenntartásának támogatása</t>
  </si>
  <si>
    <t>I.1.c) Egyéb önkormányzati feladatok támogatása</t>
  </si>
  <si>
    <t xml:space="preserve"> II. A TELEPÜLÉSI ÖNKORMÁNYZATOK EGYES KÖZNEVELÉSI FELADATAINAK TÁMOGATÁSA</t>
  </si>
  <si>
    <t xml:space="preserve"> 2015. évben 8 hónapra</t>
  </si>
  <si>
    <t>II.1. (1) 1 óvodapedagógusok elismert létszáma</t>
  </si>
  <si>
    <t>L1 (2) gyermekek nevelése a napi 8 órát eléri vagy meghaladja</t>
  </si>
  <si>
    <t>Vk 1 vezetői órakedvezményből adódó létszámtöbblet a 2. melléklet Kiegészítő szabályok 3. b) pontja szerint</t>
  </si>
  <si>
    <t>V 1 a Köznev. tv.-ben elismerhető vezetői létszám (vezetők és vezető-helyettesek együttesen)</t>
  </si>
  <si>
    <t>Vi 1 a Köznev. tv.-ben elismerhető vezetőlétszám kötelező nevelési óraszámának összege</t>
  </si>
  <si>
    <t>óraszám</t>
  </si>
  <si>
    <t>II.1. (2) 1 óvodapedagógusok nevelő munkáját közvetlenül segítők száma a Köznev. tv. 2. melléklete szerint</t>
  </si>
  <si>
    <t>II.1.b (2) 1 dajka vagy helyette gondozónő és takarító együtt (csoportonként - 1 fő)</t>
  </si>
  <si>
    <t>II.1.c (2) 1 pedagógiai asszisztens (3 óvodai csoportonként - 1 fő)</t>
  </si>
  <si>
    <t xml:space="preserve"> 2015. évben 4 hónapra</t>
  </si>
  <si>
    <t>II.1. (1) 2 óvodapedagógusok elismert létszáma</t>
  </si>
  <si>
    <t>L2 (1) gyermekek nevelése a napi 8 órát nem éri el</t>
  </si>
  <si>
    <t>L2 (2) gyermekek nevelése a napi 8 órát eléri vagy meghaladja</t>
  </si>
  <si>
    <t>Vk 2 vezetői órakedvezményből adódó létszámtöbblet a 2. melléklet Kiegészítő szabályok 3. b) pontja szerint</t>
  </si>
  <si>
    <t>V 2 a Köznev. tv.-ben elismerhető vezetői létszám (vezetők és vezető-helyettesek együttesen)</t>
  </si>
  <si>
    <t>Vi 2 a Köznev. tv.-ben elismerhető vezetőlétszám kötelező nevelési óraszámának összege</t>
  </si>
  <si>
    <t xml:space="preserve">II.1. (3) 2 óvodapedagógusok elismert létszáma (pótlólagos összeg)  
</t>
  </si>
  <si>
    <t>II.1. (2) 2 óvodapedagógusok nevelő munkáját közvetlenül segítők száma a Köznev. tv. 2. melléklete szerint</t>
  </si>
  <si>
    <t>II.1.a (2) 2 óvodatitkár (intézményenként, ahol a gyermekek létszáma eléri a 100 főt; továbbá 450 gyermekenként - 1 fő)</t>
  </si>
  <si>
    <t>II.1.b (2) 2 dajka vagy helyette gondozónő és takarító együtt (csoportonként - 1 fő)</t>
  </si>
  <si>
    <t>II.1.c (2) 2 pedagógiai asszisztens (3 óvodai csoportonként - 1 fő)</t>
  </si>
  <si>
    <t>II.2. (8) 1 gyermekek nevelése a napi 8 órát eléri vagy meghaladja</t>
  </si>
  <si>
    <t xml:space="preserve">II.2. (9) 1 nem sajátos nevelési igényű óvodás gyermekek száma
</t>
  </si>
  <si>
    <t>II.2. (8) 2 gyermekek nevelése a napi 8 órát eléri vagy meghaladja</t>
  </si>
  <si>
    <t>II.2. (9) 2 nem sajátos nevelési igényű óvodás gyermekek száma</t>
  </si>
  <si>
    <t xml:space="preserve">II.2. (11) 2 a Köznev. tv. 47. § (7) bekezdése alapján két főként figyelembe vehető sajátos nevelési igényű gyermekek száma
</t>
  </si>
  <si>
    <t>KÖZNEVELÉSI FELADATOK ELLÁTÁSA</t>
  </si>
  <si>
    <t xml:space="preserve"> III. A TELEPÜLÉSI ÖNKORMÁNYZATOK SZOCIÁLIS, GYERMEKJÓLÉTI  ÉS GYERMEKÉTKEZTETÉSI FELADATAINAK TÁMOGATÁSA</t>
  </si>
  <si>
    <t>III.2. A települési önkormányzatok szociális feladatainak egyéb támogatása</t>
  </si>
  <si>
    <t>III.3.aa (2) 70 000 fő lakosságszámig működési engedéllyel - gyermekjóléti szolgálat</t>
  </si>
  <si>
    <t>III.3.c (1) szociális étkeztetés</t>
  </si>
  <si>
    <t>III.3.d (1) házi segítségnyújtás</t>
  </si>
  <si>
    <t>III.3.e falugondnoki vagy tanyagondnoki szolgáltatás összesen</t>
  </si>
  <si>
    <t>működési hó</t>
  </si>
  <si>
    <t>III.5.b) Gyermekétkeztetés üzemeltetési támogatása</t>
  </si>
  <si>
    <t>Könyvtári és közművelődési feladatok</t>
  </si>
  <si>
    <t>Homokhátsági Regionális Hulladékgazdálkodási Önkormányzati Társulás</t>
  </si>
  <si>
    <t>Támogatás összege</t>
  </si>
  <si>
    <t xml:space="preserve">Kiskőrös és Térsége Ivóvízminőség-javító Önkormányzati Társulás </t>
  </si>
  <si>
    <t>társulási tagok befizetési kötelezettsége</t>
  </si>
  <si>
    <t>Aranyhomok Kistérségfejlesztési Egyesület</t>
  </si>
  <si>
    <t>Magyar Faluszövetség</t>
  </si>
  <si>
    <t>Falugondnokok Duna-Tisza Közi Egyesülete</t>
  </si>
  <si>
    <t>tagdíj</t>
  </si>
  <si>
    <t>támogatás</t>
  </si>
  <si>
    <t>Egyéb szervezetek, egyesületek</t>
  </si>
  <si>
    <t>III.5.a) A finanszírozás szempontjából elismert dolgozók bértámogatása (gyermekétkeztetés)</t>
  </si>
  <si>
    <t>Egyes jövedelmpótló támogatások (lakásfennt. tám. FHT,)</t>
  </si>
  <si>
    <t>SZOCIÁLIS FELADATOK ELLÁTÁSA</t>
  </si>
  <si>
    <t>TÁMOGATÁSOK MINDÖSSZESEN</t>
  </si>
  <si>
    <t>TÁMOGATÁSOK ÖSSZESEN</t>
  </si>
  <si>
    <t>5. sz. tájékoztató</t>
  </si>
  <si>
    <t>KÖZÖS ÖNKORMÁNYZATI HIVATAL</t>
  </si>
  <si>
    <t>1. sz. táblázat                                                                ÖNKORMÁNYZAT ÖSSZEVONT MÉRLEGE</t>
  </si>
  <si>
    <t>2016.</t>
  </si>
  <si>
    <t>Önkormányzatonkénti 2016. évi tagdíj (1707 fő)</t>
  </si>
  <si>
    <t>2016. évi tagdíj (1707 fő)</t>
  </si>
  <si>
    <t>Polgárőr Egyesület tűo. Autó</t>
  </si>
  <si>
    <t>Kórház támogatása</t>
  </si>
  <si>
    <t>III.3.a Család- és  gyermekjóléti szolgálat</t>
  </si>
  <si>
    <t>számított</t>
  </si>
  <si>
    <t>III.5.c) Rászoruló gyermekek intézményen kívüli szünidei étkeztetésének támogatása</t>
  </si>
  <si>
    <t>2016. évi előirányzat</t>
  </si>
  <si>
    <t>Orvosi rendelő terv dokumentáció elkészítése</t>
  </si>
  <si>
    <t>Belter. Térinformatikai adatbázis</t>
  </si>
  <si>
    <t>Kossuth utca rehabilitációjának terve</t>
  </si>
  <si>
    <t>Radnai tér szertár belső vizesblokk, válaszfal</t>
  </si>
  <si>
    <t>Telkek visszavásárlása</t>
  </si>
  <si>
    <t>2016</t>
  </si>
  <si>
    <t>Föld területek vásárlása (3 + 1,5 millió)</t>
  </si>
  <si>
    <t>Kossuth utca  12. sz. ingatlan felújítása (Piroska ház)</t>
  </si>
  <si>
    <t>KÖH inform. eszköz beszerzés</t>
  </si>
  <si>
    <t>Felújítási (felhalmozási) kiadások előirányzata felújításonként</t>
  </si>
  <si>
    <t>KIKI Faluház színpad tech. Feljesztése</t>
  </si>
  <si>
    <t>2016. évi előirányzat BEVÉTELEK</t>
  </si>
  <si>
    <r>
      <t>Kunszállás Önkormányzat 2016. évi költségvetésének</t>
    </r>
    <r>
      <rPr>
        <sz val="10"/>
        <rFont val="Calibri"/>
        <family val="2"/>
      </rPr>
      <t>→</t>
    </r>
  </si>
  <si>
    <t>A 2016. évi általános működési és ágazati feladatok támogatásának alakulása jogcímenként</t>
  </si>
  <si>
    <t>2016. évben céljelleggel juttatott támogatások</t>
  </si>
  <si>
    <t xml:space="preserve">Kunszállás Község Önkormányzat </t>
  </si>
  <si>
    <t>(fő)</t>
  </si>
  <si>
    <t>Intézmény neve</t>
  </si>
  <si>
    <t>engedélyezett létszám</t>
  </si>
  <si>
    <t xml:space="preserve">engedélyezett össz. </t>
  </si>
  <si>
    <t>fő foglalkozású</t>
  </si>
  <si>
    <t>rész foglalkozású</t>
  </si>
  <si>
    <t>létszám</t>
  </si>
  <si>
    <t xml:space="preserve">     Polgármester</t>
  </si>
  <si>
    <t xml:space="preserve">     Hosszabb időtart. közfoglalkoztatottak</t>
  </si>
  <si>
    <t xml:space="preserve">     védőnői szolgálat</t>
  </si>
  <si>
    <t xml:space="preserve">    tanyagondnoki szolg.</t>
  </si>
  <si>
    <t xml:space="preserve">     Igazgatás</t>
  </si>
  <si>
    <t xml:space="preserve">     Jogi feladatok</t>
  </si>
  <si>
    <t xml:space="preserve">     Adó</t>
  </si>
  <si>
    <t xml:space="preserve">     Költségvetés végrehajt.</t>
  </si>
  <si>
    <t xml:space="preserve">     élelmezési tevékenység</t>
  </si>
  <si>
    <t xml:space="preserve">     Óvoda</t>
  </si>
  <si>
    <t xml:space="preserve">     Bölcsőde</t>
  </si>
  <si>
    <t xml:space="preserve">     Házi segítségnyújtás</t>
  </si>
  <si>
    <t xml:space="preserve">    Művelődési ház</t>
  </si>
  <si>
    <t xml:space="preserve">    Könyvtár</t>
  </si>
  <si>
    <t>Közös Igazgatású Közoktatási Intézmény</t>
  </si>
  <si>
    <t>Összes engedélyezett létszám</t>
  </si>
  <si>
    <t>létszámadatai 2016.</t>
  </si>
  <si>
    <t>változás</t>
  </si>
  <si>
    <t>Önkormányzati Hivatal KÖH</t>
  </si>
  <si>
    <t>Polgárőr Egyesület</t>
  </si>
  <si>
    <t>Változás</t>
  </si>
  <si>
    <t>Egyéb működési célú támogatások bevételei közfogl.</t>
  </si>
  <si>
    <t>Forintban</t>
  </si>
  <si>
    <t>Módosított előirányzat</t>
  </si>
  <si>
    <t>Dózsa Gy.u.29.szám alatti ingatlan megvásárlása</t>
  </si>
  <si>
    <t>044/25 hrszú-ú szántó és 044/23 hrsz-ú ingatlan megvásárlása (Patyi-féle)</t>
  </si>
  <si>
    <t>Ingatlan vásárlás</t>
  </si>
  <si>
    <t>Kunszállási Falugazdálkodási Kft. Törzstőke emelés</t>
  </si>
  <si>
    <t>Iskola kazánház újraszigetelés</t>
  </si>
  <si>
    <t>Faluház lapostető újraszigetelés</t>
  </si>
  <si>
    <t xml:space="preserve"> I. Módosított előirányzat</t>
  </si>
  <si>
    <t>I Módosított előirányzat</t>
  </si>
  <si>
    <t>II Módosított előirányzat</t>
  </si>
  <si>
    <t>II. Módosított előirányzat</t>
  </si>
  <si>
    <t>-</t>
  </si>
  <si>
    <t>III Módosított előirányzat</t>
  </si>
  <si>
    <t>III. Módosított előirányzat</t>
  </si>
  <si>
    <t>Templom előtti járda felújítása</t>
  </si>
  <si>
    <t>Sportöltöző felújítás</t>
  </si>
  <si>
    <t>I I. Módosított előirányzat</t>
  </si>
  <si>
    <t>V Módosított előirányzat</t>
  </si>
  <si>
    <t>IV Módosított előirányzat</t>
  </si>
  <si>
    <t>IV. Módosított előirányzat</t>
  </si>
  <si>
    <t>V. Módosított előirányzat</t>
  </si>
  <si>
    <t>Egyéb működési célú támogatáspk Erzsébet-utalvány</t>
  </si>
  <si>
    <t>IV.módosított</t>
  </si>
  <si>
    <t>V.módosított</t>
  </si>
  <si>
    <t>IV. módosított előirányzat</t>
  </si>
  <si>
    <t>V. módosított előirányzat</t>
  </si>
  <si>
    <t>V.módosított előirányzat</t>
  </si>
  <si>
    <t>ASP KÖFOP-VEKOP pályázat eszközök</t>
  </si>
  <si>
    <t>2017</t>
  </si>
  <si>
    <t>Hivatal felújítás adósságkonszolidációs pályázat</t>
  </si>
  <si>
    <t>2016-2017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</si>
</sst>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#,##0.0000"/>
    <numFmt numFmtId="175" formatCode="[$¥€-2]\ #\ ##,000_);[Red]\([$€-2]\ #\ ##,000\)"/>
  </numFmts>
  <fonts count="8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0"/>
      <name val="Calibri"/>
      <family val="2"/>
    </font>
    <font>
      <b/>
      <sz val="12"/>
      <name val="Bodoni MT Black"/>
      <family val="1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name val="Bodoni MT Black"/>
      <family val="1"/>
    </font>
    <font>
      <b/>
      <i/>
      <sz val="9"/>
      <name val="Arial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22" borderId="7" applyNumberFormat="0" applyFont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72" fillId="29" borderId="0" applyNumberFormat="0" applyBorder="0" applyAlignment="0" applyProtection="0"/>
    <xf numFmtId="0" fontId="73" fillId="30" borderId="8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32" borderId="0" applyNumberFormat="0" applyBorder="0" applyAlignment="0" applyProtection="0"/>
    <xf numFmtId="0" fontId="79" fillId="30" borderId="1" applyNumberFormat="0" applyAlignment="0" applyProtection="0"/>
    <xf numFmtId="9" fontId="0" fillId="0" borderId="0" applyFont="0" applyFill="0" applyBorder="0" applyAlignment="0" applyProtection="0"/>
  </cellStyleXfs>
  <cellXfs count="762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4" fillId="0" borderId="10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vertical="center" wrapText="1" indent="1"/>
      <protection/>
    </xf>
    <xf numFmtId="0" fontId="14" fillId="0" borderId="12" xfId="58" applyFont="1" applyFill="1" applyBorder="1" applyAlignment="1" applyProtection="1">
      <alignment horizontal="left" vertical="center" wrapText="1" indent="1"/>
      <protection/>
    </xf>
    <xf numFmtId="0" fontId="14" fillId="0" borderId="13" xfId="58" applyFont="1" applyFill="1" applyBorder="1" applyAlignment="1" applyProtection="1">
      <alignment horizontal="left" vertical="center" wrapText="1" indent="1"/>
      <protection/>
    </xf>
    <xf numFmtId="0" fontId="14" fillId="0" borderId="14" xfId="58" applyFont="1" applyFill="1" applyBorder="1" applyAlignment="1" applyProtection="1">
      <alignment horizontal="left" vertical="center" wrapText="1" indent="1"/>
      <protection/>
    </xf>
    <xf numFmtId="0" fontId="14" fillId="0" borderId="15" xfId="58" applyFont="1" applyFill="1" applyBorder="1" applyAlignment="1" applyProtection="1">
      <alignment horizontal="left" vertical="center" wrapText="1" indent="1"/>
      <protection/>
    </xf>
    <xf numFmtId="49" fontId="14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58" applyFont="1" applyFill="1" applyBorder="1" applyAlignment="1" applyProtection="1">
      <alignment horizontal="left" vertical="center" wrapText="1" indent="1"/>
      <protection/>
    </xf>
    <xf numFmtId="0" fontId="13" fillId="0" borderId="22" xfId="58" applyFont="1" applyFill="1" applyBorder="1" applyAlignment="1" applyProtection="1">
      <alignment horizontal="left" vertical="center" wrapText="1" indent="1"/>
      <protection/>
    </xf>
    <xf numFmtId="0" fontId="13" fillId="0" borderId="23" xfId="58" applyFont="1" applyFill="1" applyBorder="1" applyAlignment="1" applyProtection="1">
      <alignment horizontal="left" vertical="center" wrapText="1" indent="1"/>
      <protection/>
    </xf>
    <xf numFmtId="0" fontId="13" fillId="0" borderId="24" xfId="58" applyFont="1" applyFill="1" applyBorder="1" applyAlignment="1" applyProtection="1">
      <alignment horizontal="left" vertical="center" wrapText="1" indent="1"/>
      <protection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0" fontId="13" fillId="0" borderId="23" xfId="58" applyFont="1" applyFill="1" applyBorder="1" applyAlignment="1" applyProtection="1">
      <alignment vertical="center" wrapText="1"/>
      <protection/>
    </xf>
    <xf numFmtId="0" fontId="13" fillId="0" borderId="25" xfId="58" applyFont="1" applyFill="1" applyBorder="1" applyAlignment="1" applyProtection="1">
      <alignment vertical="center" wrapText="1"/>
      <protection/>
    </xf>
    <xf numFmtId="0" fontId="14" fillId="0" borderId="11" xfId="0" applyFont="1" applyBorder="1" applyAlignment="1" applyProtection="1">
      <alignment horizontal="left" vertical="center" indent="1"/>
      <protection locked="0"/>
    </xf>
    <xf numFmtId="3" fontId="14" fillId="0" borderId="26" xfId="0" applyNumberFormat="1" applyFont="1" applyBorder="1" applyAlignment="1" applyProtection="1">
      <alignment horizontal="right" vertical="center" indent="1"/>
      <protection locked="0"/>
    </xf>
    <xf numFmtId="0" fontId="14" fillId="0" borderId="15" xfId="0" applyFont="1" applyBorder="1" applyAlignment="1" applyProtection="1">
      <alignment horizontal="left" vertical="center" indent="1"/>
      <protection locked="0"/>
    </xf>
    <xf numFmtId="0" fontId="13" fillId="0" borderId="22" xfId="58" applyFont="1" applyFill="1" applyBorder="1" applyAlignment="1" applyProtection="1">
      <alignment horizontal="center" vertical="center" wrapText="1"/>
      <protection/>
    </xf>
    <xf numFmtId="0" fontId="13" fillId="0" borderId="23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13" fillId="0" borderId="27" xfId="0" applyNumberFormat="1" applyFont="1" applyFill="1" applyBorder="1" applyAlignment="1" applyProtection="1">
      <alignment horizontal="center" vertical="center" wrapText="1"/>
      <protection/>
    </xf>
    <xf numFmtId="164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vertical="center" wrapText="1"/>
      <protection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26" xfId="0" applyNumberFormat="1" applyFont="1" applyFill="1" applyBorder="1" applyAlignment="1" applyProtection="1">
      <alignment horizontal="right" vertical="center" indent="1"/>
      <protection locked="0"/>
    </xf>
    <xf numFmtId="3" fontId="14" fillId="0" borderId="31" xfId="0" applyNumberFormat="1" applyFont="1" applyFill="1" applyBorder="1" applyAlignment="1" applyProtection="1">
      <alignment horizontal="right" vertical="center" indent="1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3" fillId="33" borderId="23" xfId="0" applyNumberFormat="1" applyFont="1" applyFill="1" applyBorder="1" applyAlignment="1" applyProtection="1">
      <alignment vertical="center" wrapTex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23" xfId="58" applyFont="1" applyFill="1" applyBorder="1" applyAlignment="1" applyProtection="1">
      <alignment horizontal="left" vertical="center" wrapText="1" inden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 indent="1"/>
    </xf>
    <xf numFmtId="0" fontId="16" fillId="0" borderId="0" xfId="0" applyFont="1" applyAlignment="1">
      <alignment horizontal="center"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 indent="1"/>
    </xf>
    <xf numFmtId="3" fontId="6" fillId="0" borderId="0" xfId="0" applyNumberFormat="1" applyFont="1" applyFill="1" applyAlignment="1">
      <alignment horizontal="right" indent="1"/>
    </xf>
    <xf numFmtId="0" fontId="12" fillId="0" borderId="0" xfId="0" applyFont="1" applyFill="1" applyAlignment="1">
      <alignment horizontal="right" indent="1"/>
    </xf>
    <xf numFmtId="0" fontId="14" fillId="0" borderId="28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indent="6"/>
      <protection/>
    </xf>
    <xf numFmtId="0" fontId="14" fillId="0" borderId="11" xfId="58" applyFont="1" applyFill="1" applyBorder="1" applyAlignment="1" applyProtection="1">
      <alignment horizontal="left" vertical="center" wrapText="1" indent="6"/>
      <protection/>
    </xf>
    <xf numFmtId="0" fontId="14" fillId="0" borderId="15" xfId="58" applyFont="1" applyFill="1" applyBorder="1" applyAlignment="1" applyProtection="1">
      <alignment horizontal="left" vertical="center" wrapText="1" indent="6"/>
      <protection/>
    </xf>
    <xf numFmtId="0" fontId="14" fillId="0" borderId="32" xfId="58" applyFont="1" applyFill="1" applyBorder="1" applyAlignment="1" applyProtection="1">
      <alignment horizontal="left" vertical="center" wrapText="1" indent="6"/>
      <protection/>
    </xf>
    <xf numFmtId="0" fontId="25" fillId="0" borderId="0" xfId="0" applyFont="1" applyFill="1" applyAlignment="1">
      <alignment/>
    </xf>
    <xf numFmtId="0" fontId="26" fillId="0" borderId="0" xfId="0" applyFont="1" applyAlignment="1">
      <alignment/>
    </xf>
    <xf numFmtId="0" fontId="15" fillId="0" borderId="0" xfId="0" applyFont="1" applyFill="1" applyBorder="1" applyAlignment="1" applyProtection="1">
      <alignment horizontal="right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4" fillId="0" borderId="20" xfId="0" applyFont="1" applyBorder="1" applyAlignment="1" applyProtection="1">
      <alignment horizontal="right" vertical="center" indent="1"/>
      <protection/>
    </xf>
    <xf numFmtId="0" fontId="14" fillId="0" borderId="17" xfId="0" applyFont="1" applyBorder="1" applyAlignment="1" applyProtection="1">
      <alignment horizontal="right" vertical="center" indent="1"/>
      <protection/>
    </xf>
    <xf numFmtId="0" fontId="14" fillId="0" borderId="19" xfId="0" applyFont="1" applyBorder="1" applyAlignment="1" applyProtection="1">
      <alignment horizontal="right" vertical="center" indent="1"/>
      <protection/>
    </xf>
    <xf numFmtId="164" fontId="0" fillId="34" borderId="3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left" vertical="center" wrapText="1" inden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23" fillId="0" borderId="37" xfId="0" applyFont="1" applyBorder="1" applyAlignment="1" applyProtection="1">
      <alignment horizontal="left" wrapText="1" inden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3" fillId="0" borderId="38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7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7" fillId="0" borderId="24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9" fillId="0" borderId="27" xfId="0" applyFont="1" applyBorder="1" applyAlignment="1" applyProtection="1">
      <alignment horizontal="left" vertical="center" wrapText="1" indent="1"/>
      <protection/>
    </xf>
    <xf numFmtId="164" fontId="13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33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9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1" xfId="0" applyNumberForma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12" xfId="58" applyFont="1" applyFill="1" applyBorder="1" applyProtection="1">
      <alignment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46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5" fillId="0" borderId="0" xfId="0" applyFont="1" applyAlignment="1">
      <alignment horizontal="center" wrapText="1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17" fillId="0" borderId="28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4" xfId="0" applyNumberFormat="1" applyFill="1" applyBorder="1" applyAlignment="1" applyProtection="1">
      <alignment horizontal="left" vertical="center" wrapText="1" indent="1"/>
      <protection/>
    </xf>
    <xf numFmtId="164" fontId="1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13" fillId="0" borderId="24" xfId="58" applyFont="1" applyFill="1" applyBorder="1" applyAlignment="1" applyProtection="1">
      <alignment horizontal="center" vertical="center" wrapText="1"/>
      <protection/>
    </xf>
    <xf numFmtId="0" fontId="13" fillId="0" borderId="25" xfId="58" applyFont="1" applyFill="1" applyBorder="1" applyAlignment="1" applyProtection="1">
      <alignment horizontal="center" vertical="center" wrapText="1"/>
      <protection/>
    </xf>
    <xf numFmtId="0" fontId="14" fillId="0" borderId="12" xfId="58" applyFont="1" applyFill="1" applyBorder="1" applyAlignment="1" applyProtection="1">
      <alignment horizontal="left" vertical="center" wrapText="1" indent="6"/>
      <protection/>
    </xf>
    <xf numFmtId="0" fontId="14" fillId="0" borderId="0" xfId="58" applyFont="1" applyFill="1" applyProtection="1">
      <alignment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18" xfId="0" applyFont="1" applyBorder="1" applyAlignment="1" applyProtection="1">
      <alignment wrapText="1"/>
      <protection/>
    </xf>
    <xf numFmtId="0" fontId="18" fillId="0" borderId="17" xfId="0" applyFont="1" applyBorder="1" applyAlignment="1" applyProtection="1">
      <alignment wrapText="1"/>
      <protection/>
    </xf>
    <xf numFmtId="0" fontId="18" fillId="0" borderId="19" xfId="0" applyFont="1" applyBorder="1" applyAlignment="1" applyProtection="1">
      <alignment wrapText="1"/>
      <protection/>
    </xf>
    <xf numFmtId="0" fontId="19" fillId="0" borderId="23" xfId="0" applyFont="1" applyBorder="1" applyAlignment="1" applyProtection="1">
      <alignment wrapText="1"/>
      <protection/>
    </xf>
    <xf numFmtId="0" fontId="19" fillId="0" borderId="28" xfId="0" applyFont="1" applyBorder="1" applyAlignment="1" applyProtection="1">
      <alignment wrapText="1"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18" xfId="58" applyNumberFormat="1" applyFont="1" applyFill="1" applyBorder="1" applyAlignment="1" applyProtection="1">
      <alignment horizontal="center" vertical="center" wrapText="1"/>
      <protection/>
    </xf>
    <xf numFmtId="49" fontId="14" fillId="0" borderId="17" xfId="58" applyNumberFormat="1" applyFont="1" applyFill="1" applyBorder="1" applyAlignment="1" applyProtection="1">
      <alignment horizontal="center" vertical="center" wrapText="1"/>
      <protection/>
    </xf>
    <xf numFmtId="49" fontId="14" fillId="0" borderId="19" xfId="58" applyNumberFormat="1" applyFont="1" applyFill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wrapText="1"/>
      <protection/>
    </xf>
    <xf numFmtId="0" fontId="18" fillId="0" borderId="18" xfId="0" applyFont="1" applyBorder="1" applyAlignment="1" applyProtection="1">
      <alignment horizont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8" fillId="0" borderId="19" xfId="0" applyFont="1" applyBorder="1" applyAlignment="1" applyProtection="1">
      <alignment horizontal="center" wrapText="1"/>
      <protection/>
    </xf>
    <xf numFmtId="0" fontId="19" fillId="0" borderId="27" xfId="0" applyFont="1" applyBorder="1" applyAlignment="1" applyProtection="1">
      <alignment horizontal="center" wrapText="1"/>
      <protection/>
    </xf>
    <xf numFmtId="49" fontId="14" fillId="0" borderId="20" xfId="58" applyNumberFormat="1" applyFont="1" applyFill="1" applyBorder="1" applyAlignment="1" applyProtection="1">
      <alignment horizontal="center" vertical="center" wrapText="1"/>
      <protection/>
    </xf>
    <xf numFmtId="49" fontId="14" fillId="0" borderId="16" xfId="58" applyNumberFormat="1" applyFont="1" applyFill="1" applyBorder="1" applyAlignment="1" applyProtection="1">
      <alignment horizontal="center" vertical="center" wrapText="1"/>
      <protection/>
    </xf>
    <xf numFmtId="49" fontId="14" fillId="0" borderId="21" xfId="58" applyNumberFormat="1" applyFont="1" applyFill="1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9" fillId="0" borderId="22" xfId="0" applyFont="1" applyBorder="1" applyAlignment="1" applyProtection="1">
      <alignment vertical="center" wrapText="1"/>
      <protection/>
    </xf>
    <xf numFmtId="0" fontId="19" fillId="0" borderId="27" xfId="0" applyFont="1" applyBorder="1" applyAlignment="1" applyProtection="1">
      <alignment vertical="center" wrapText="1"/>
      <protection/>
    </xf>
    <xf numFmtId="164" fontId="14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 quotePrefix="1">
      <alignment horizontal="left" wrapText="1" indent="1"/>
      <protection/>
    </xf>
    <xf numFmtId="0" fontId="18" fillId="0" borderId="15" xfId="0" applyFont="1" applyBorder="1" applyAlignment="1" applyProtection="1">
      <alignment vertical="center" wrapText="1"/>
      <protection/>
    </xf>
    <xf numFmtId="0" fontId="13" fillId="0" borderId="27" xfId="58" applyFont="1" applyFill="1" applyBorder="1" applyAlignment="1" applyProtection="1">
      <alignment horizontal="left" vertical="center" wrapText="1" indent="1"/>
      <protection/>
    </xf>
    <xf numFmtId="0" fontId="13" fillId="0" borderId="28" xfId="58" applyFont="1" applyFill="1" applyBorder="1" applyAlignment="1" applyProtection="1">
      <alignment vertical="center" wrapText="1"/>
      <protection/>
    </xf>
    <xf numFmtId="0" fontId="14" fillId="0" borderId="32" xfId="58" applyFont="1" applyFill="1" applyBorder="1" applyAlignment="1" applyProtection="1">
      <alignment horizontal="left" vertical="center" wrapText="1" indent="7"/>
      <protection/>
    </xf>
    <xf numFmtId="0" fontId="13" fillId="0" borderId="22" xfId="58" applyFont="1" applyFill="1" applyBorder="1" applyAlignment="1" applyProtection="1">
      <alignment horizontal="left" vertical="center" wrapText="1"/>
      <protection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46" xfId="0" applyNumberFormat="1" applyFont="1" applyFill="1" applyBorder="1" applyAlignment="1" applyProtection="1">
      <alignment horizontal="right" vertical="center" indent="1"/>
      <protection/>
    </xf>
    <xf numFmtId="49" fontId="13" fillId="0" borderId="22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Fill="1" applyProtection="1">
      <alignment/>
      <protection/>
    </xf>
    <xf numFmtId="0" fontId="15" fillId="0" borderId="50" xfId="0" applyFont="1" applyFill="1" applyBorder="1" applyAlignment="1" applyProtection="1">
      <alignment horizontal="right" vertical="center"/>
      <protection/>
    </xf>
    <xf numFmtId="0" fontId="13" fillId="0" borderId="0" xfId="58" applyFont="1" applyFill="1" applyBorder="1" applyAlignment="1" applyProtection="1">
      <alignment horizontal="center" vertical="center" wrapText="1"/>
      <protection/>
    </xf>
    <xf numFmtId="0" fontId="13" fillId="0" borderId="0" xfId="58" applyFont="1" applyFill="1" applyBorder="1" applyAlignment="1" applyProtection="1">
      <alignment vertical="center" wrapText="1"/>
      <protection/>
    </xf>
    <xf numFmtId="164" fontId="13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50" xfId="0" applyFont="1" applyFill="1" applyBorder="1" applyAlignment="1" applyProtection="1">
      <alignment horizontal="right"/>
      <protection/>
    </xf>
    <xf numFmtId="0" fontId="14" fillId="0" borderId="0" xfId="58" applyFont="1" applyFill="1" applyAlignment="1" applyProtection="1">
      <alignment/>
      <protection/>
    </xf>
    <xf numFmtId="0" fontId="13" fillId="0" borderId="0" xfId="58" applyFont="1" applyFill="1" applyProtection="1">
      <alignment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14" fillId="0" borderId="0" xfId="58" applyFont="1" applyFill="1" applyAlignment="1" applyProtection="1">
      <alignment horizontal="right" vertical="center" indent="1"/>
      <protection/>
    </xf>
    <xf numFmtId="0" fontId="14" fillId="0" borderId="0" xfId="58" applyFont="1" applyFill="1" applyBorder="1" applyProtection="1">
      <alignment/>
      <protection/>
    </xf>
    <xf numFmtId="0" fontId="14" fillId="0" borderId="40" xfId="58" applyFont="1" applyFill="1" applyBorder="1" applyProtection="1">
      <alignment/>
      <protection/>
    </xf>
    <xf numFmtId="164" fontId="14" fillId="0" borderId="51" xfId="58" applyNumberFormat="1" applyFont="1" applyFill="1" applyBorder="1" applyAlignment="1" applyProtection="1">
      <alignment vertical="center" wrapText="1"/>
      <protection locked="0"/>
    </xf>
    <xf numFmtId="164" fontId="14" fillId="0" borderId="40" xfId="58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13" fillId="0" borderId="49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Border="1" applyAlignment="1">
      <alignment/>
    </xf>
    <xf numFmtId="0" fontId="30" fillId="35" borderId="11" xfId="0" applyFont="1" applyFill="1" applyBorder="1" applyAlignment="1">
      <alignment/>
    </xf>
    <xf numFmtId="4" fontId="30" fillId="0" borderId="11" xfId="0" applyNumberFormat="1" applyFont="1" applyBorder="1" applyAlignment="1">
      <alignment/>
    </xf>
    <xf numFmtId="3" fontId="30" fillId="0" borderId="11" xfId="0" applyNumberFormat="1" applyFont="1" applyBorder="1" applyAlignment="1">
      <alignment/>
    </xf>
    <xf numFmtId="0" fontId="30" fillId="13" borderId="11" xfId="0" applyFont="1" applyFill="1" applyBorder="1" applyAlignment="1">
      <alignment/>
    </xf>
    <xf numFmtId="173" fontId="30" fillId="13" borderId="11" xfId="0" applyNumberFormat="1" applyFont="1" applyFill="1" applyBorder="1" applyAlignment="1">
      <alignment/>
    </xf>
    <xf numFmtId="173" fontId="30" fillId="0" borderId="11" xfId="0" applyNumberFormat="1" applyFont="1" applyBorder="1" applyAlignment="1">
      <alignment/>
    </xf>
    <xf numFmtId="3" fontId="30" fillId="13" borderId="11" xfId="0" applyNumberFormat="1" applyFont="1" applyFill="1" applyBorder="1" applyAlignment="1">
      <alignment/>
    </xf>
    <xf numFmtId="0" fontId="30" fillId="8" borderId="11" xfId="0" applyFont="1" applyFill="1" applyBorder="1" applyAlignment="1">
      <alignment/>
    </xf>
    <xf numFmtId="174" fontId="30" fillId="8" borderId="11" xfId="0" applyNumberFormat="1" applyFont="1" applyFill="1" applyBorder="1" applyAlignment="1">
      <alignment/>
    </xf>
    <xf numFmtId="3" fontId="30" fillId="8" borderId="11" xfId="0" applyNumberFormat="1" applyFont="1" applyFill="1" applyBorder="1" applyAlignment="1">
      <alignment/>
    </xf>
    <xf numFmtId="4" fontId="30" fillId="8" borderId="11" xfId="0" applyNumberFormat="1" applyFont="1" applyFill="1" applyBorder="1" applyAlignment="1">
      <alignment/>
    </xf>
    <xf numFmtId="0" fontId="30" fillId="16" borderId="11" xfId="0" applyFont="1" applyFill="1" applyBorder="1" applyAlignment="1">
      <alignment/>
    </xf>
    <xf numFmtId="0" fontId="17" fillId="0" borderId="52" xfId="0" applyFont="1" applyFill="1" applyBorder="1" applyAlignment="1" applyProtection="1">
      <alignment horizontal="center" vertical="center" wrapText="1"/>
      <protection/>
    </xf>
    <xf numFmtId="0" fontId="19" fillId="0" borderId="39" xfId="0" applyFont="1" applyFill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/>
    </xf>
    <xf numFmtId="0" fontId="14" fillId="0" borderId="13" xfId="0" applyFont="1" applyBorder="1" applyAlignment="1" applyProtection="1">
      <alignment vertical="center"/>
      <protection locked="0"/>
    </xf>
    <xf numFmtId="3" fontId="14" fillId="0" borderId="26" xfId="0" applyNumberFormat="1" applyFont="1" applyBorder="1" applyAlignment="1" applyProtection="1">
      <alignment horizontal="right"/>
      <protection locked="0"/>
    </xf>
    <xf numFmtId="3" fontId="14" fillId="0" borderId="53" xfId="0" applyNumberFormat="1" applyFont="1" applyBorder="1" applyAlignment="1" applyProtection="1">
      <alignment vertical="center"/>
      <protection locked="0"/>
    </xf>
    <xf numFmtId="0" fontId="18" fillId="0" borderId="11" xfId="0" applyFont="1" applyBorder="1" applyAlignment="1">
      <alignment horizontal="left" vertical="center"/>
    </xf>
    <xf numFmtId="0" fontId="14" fillId="0" borderId="12" xfId="0" applyFont="1" applyBorder="1" applyAlignment="1" applyProtection="1">
      <alignment vertical="center"/>
      <protection locked="0"/>
    </xf>
    <xf numFmtId="0" fontId="14" fillId="0" borderId="11" xfId="0" applyFont="1" applyBorder="1" applyAlignment="1" applyProtection="1">
      <alignment vertical="center"/>
      <protection locked="0"/>
    </xf>
    <xf numFmtId="3" fontId="14" fillId="0" borderId="26" xfId="0" applyNumberFormat="1" applyFont="1" applyBorder="1" applyAlignment="1" applyProtection="1">
      <alignment vertical="center"/>
      <protection locked="0"/>
    </xf>
    <xf numFmtId="0" fontId="30" fillId="0" borderId="11" xfId="0" applyFont="1" applyFill="1" applyBorder="1" applyAlignment="1">
      <alignment/>
    </xf>
    <xf numFmtId="4" fontId="30" fillId="0" borderId="11" xfId="0" applyNumberFormat="1" applyFont="1" applyFill="1" applyBorder="1" applyAlignment="1">
      <alignment/>
    </xf>
    <xf numFmtId="3" fontId="30" fillId="0" borderId="11" xfId="0" applyNumberFormat="1" applyFont="1" applyFill="1" applyBorder="1" applyAlignment="1">
      <alignment/>
    </xf>
    <xf numFmtId="0" fontId="18" fillId="0" borderId="0" xfId="0" applyFont="1" applyBorder="1" applyAlignment="1">
      <alignment horizontal="left" vertical="center"/>
    </xf>
    <xf numFmtId="3" fontId="32" fillId="0" borderId="26" xfId="0" applyNumberFormat="1" applyFont="1" applyBorder="1" applyAlignment="1">
      <alignment vertical="center"/>
    </xf>
    <xf numFmtId="0" fontId="0" fillId="0" borderId="54" xfId="0" applyBorder="1" applyAlignment="1">
      <alignment/>
    </xf>
    <xf numFmtId="0" fontId="0" fillId="0" borderId="50" xfId="0" applyBorder="1" applyAlignment="1">
      <alignment/>
    </xf>
    <xf numFmtId="0" fontId="0" fillId="0" borderId="46" xfId="0" applyBorder="1" applyAlignment="1">
      <alignment/>
    </xf>
    <xf numFmtId="0" fontId="30" fillId="0" borderId="17" xfId="0" applyFont="1" applyBorder="1" applyAlignment="1">
      <alignment/>
    </xf>
    <xf numFmtId="0" fontId="30" fillId="0" borderId="26" xfId="0" applyFont="1" applyBorder="1" applyAlignment="1">
      <alignment/>
    </xf>
    <xf numFmtId="0" fontId="30" fillId="0" borderId="17" xfId="0" applyFont="1" applyFill="1" applyBorder="1" applyAlignment="1">
      <alignment/>
    </xf>
    <xf numFmtId="3" fontId="30" fillId="0" borderId="26" xfId="0" applyNumberFormat="1" applyFont="1" applyFill="1" applyBorder="1" applyAlignment="1">
      <alignment/>
    </xf>
    <xf numFmtId="3" fontId="30" fillId="0" borderId="26" xfId="0" applyNumberFormat="1" applyFont="1" applyBorder="1" applyAlignment="1">
      <alignment/>
    </xf>
    <xf numFmtId="0" fontId="30" fillId="13" borderId="17" xfId="0" applyFont="1" applyFill="1" applyBorder="1" applyAlignment="1">
      <alignment/>
    </xf>
    <xf numFmtId="173" fontId="30" fillId="13" borderId="26" xfId="0" applyNumberFormat="1" applyFont="1" applyFill="1" applyBorder="1" applyAlignment="1">
      <alignment/>
    </xf>
    <xf numFmtId="4" fontId="30" fillId="0" borderId="26" xfId="0" applyNumberFormat="1" applyFont="1" applyBorder="1" applyAlignment="1">
      <alignment/>
    </xf>
    <xf numFmtId="173" fontId="30" fillId="0" borderId="26" xfId="0" applyNumberFormat="1" applyFont="1" applyBorder="1" applyAlignment="1">
      <alignment/>
    </xf>
    <xf numFmtId="3" fontId="30" fillId="13" borderId="26" xfId="0" applyNumberFormat="1" applyFont="1" applyFill="1" applyBorder="1" applyAlignment="1">
      <alignment/>
    </xf>
    <xf numFmtId="0" fontId="31" fillId="13" borderId="17" xfId="0" applyFont="1" applyFill="1" applyBorder="1" applyAlignment="1">
      <alignment/>
    </xf>
    <xf numFmtId="0" fontId="30" fillId="8" borderId="17" xfId="0" applyFont="1" applyFill="1" applyBorder="1" applyAlignment="1">
      <alignment/>
    </xf>
    <xf numFmtId="3" fontId="30" fillId="8" borderId="26" xfId="0" applyNumberFormat="1" applyFont="1" applyFill="1" applyBorder="1" applyAlignment="1">
      <alignment/>
    </xf>
    <xf numFmtId="0" fontId="30" fillId="16" borderId="17" xfId="0" applyFont="1" applyFill="1" applyBorder="1" applyAlignment="1">
      <alignment/>
    </xf>
    <xf numFmtId="0" fontId="30" fillId="0" borderId="21" xfId="0" applyFont="1" applyBorder="1" applyAlignment="1">
      <alignment/>
    </xf>
    <xf numFmtId="0" fontId="30" fillId="0" borderId="32" xfId="0" applyFont="1" applyBorder="1" applyAlignment="1">
      <alignment/>
    </xf>
    <xf numFmtId="0" fontId="30" fillId="0" borderId="55" xfId="0" applyFont="1" applyBorder="1" applyAlignment="1">
      <alignment/>
    </xf>
    <xf numFmtId="0" fontId="30" fillId="0" borderId="26" xfId="0" applyFont="1" applyFill="1" applyBorder="1" applyAlignment="1">
      <alignment/>
    </xf>
    <xf numFmtId="4" fontId="30" fillId="36" borderId="26" xfId="0" applyNumberFormat="1" applyFont="1" applyFill="1" applyBorder="1" applyAlignment="1">
      <alignment/>
    </xf>
    <xf numFmtId="3" fontId="30" fillId="36" borderId="56" xfId="0" applyNumberFormat="1" applyFont="1" applyFill="1" applyBorder="1" applyAlignment="1">
      <alignment/>
    </xf>
    <xf numFmtId="0" fontId="30" fillId="37" borderId="17" xfId="0" applyFont="1" applyFill="1" applyBorder="1" applyAlignment="1">
      <alignment/>
    </xf>
    <xf numFmtId="0" fontId="30" fillId="37" borderId="11" xfId="0" applyFont="1" applyFill="1" applyBorder="1" applyAlignment="1">
      <alignment/>
    </xf>
    <xf numFmtId="3" fontId="33" fillId="37" borderId="26" xfId="0" applyNumberFormat="1" applyFont="1" applyFill="1" applyBorder="1" applyAlignment="1">
      <alignment/>
    </xf>
    <xf numFmtId="3" fontId="33" fillId="13" borderId="26" xfId="0" applyNumberFormat="1" applyFont="1" applyFill="1" applyBorder="1" applyAlignment="1">
      <alignment/>
    </xf>
    <xf numFmtId="0" fontId="30" fillId="35" borderId="17" xfId="0" applyFont="1" applyFill="1" applyBorder="1" applyAlignment="1">
      <alignment/>
    </xf>
    <xf numFmtId="3" fontId="30" fillId="35" borderId="11" xfId="0" applyNumberFormat="1" applyFont="1" applyFill="1" applyBorder="1" applyAlignment="1">
      <alignment/>
    </xf>
    <xf numFmtId="3" fontId="33" fillId="35" borderId="26" xfId="0" applyNumberFormat="1" applyFont="1" applyFill="1" applyBorder="1" applyAlignment="1">
      <alignment/>
    </xf>
    <xf numFmtId="0" fontId="31" fillId="8" borderId="17" xfId="0" applyFont="1" applyFill="1" applyBorder="1" applyAlignment="1">
      <alignment/>
    </xf>
    <xf numFmtId="3" fontId="33" fillId="8" borderId="26" xfId="0" applyNumberFormat="1" applyFont="1" applyFill="1" applyBorder="1" applyAlignment="1">
      <alignment/>
    </xf>
    <xf numFmtId="3" fontId="30" fillId="16" borderId="57" xfId="0" applyNumberFormat="1" applyFont="1" applyFill="1" applyBorder="1" applyAlignment="1">
      <alignment/>
    </xf>
    <xf numFmtId="3" fontId="33" fillId="16" borderId="11" xfId="0" applyNumberFormat="1" applyFont="1" applyFill="1" applyBorder="1" applyAlignment="1">
      <alignment/>
    </xf>
    <xf numFmtId="3" fontId="30" fillId="16" borderId="11" xfId="0" applyNumberFormat="1" applyFont="1" applyFill="1" applyBorder="1" applyAlignment="1">
      <alignment/>
    </xf>
    <xf numFmtId="0" fontId="34" fillId="16" borderId="17" xfId="0" applyFont="1" applyFill="1" applyBorder="1" applyAlignment="1">
      <alignment/>
    </xf>
    <xf numFmtId="0" fontId="35" fillId="0" borderId="17" xfId="0" applyFont="1" applyBorder="1" applyAlignment="1">
      <alignment/>
    </xf>
    <xf numFmtId="0" fontId="0" fillId="35" borderId="11" xfId="0" applyFill="1" applyBorder="1" applyAlignment="1">
      <alignment/>
    </xf>
    <xf numFmtId="0" fontId="36" fillId="0" borderId="13" xfId="0" applyFont="1" applyFill="1" applyBorder="1" applyAlignment="1" applyProtection="1">
      <alignment horizontal="center" vertical="center"/>
      <protection/>
    </xf>
    <xf numFmtId="49" fontId="6" fillId="0" borderId="53" xfId="0" applyNumberFormat="1" applyFont="1" applyFill="1" applyBorder="1" applyAlignment="1" applyProtection="1">
      <alignment horizontal="center" vertical="center"/>
      <protection/>
    </xf>
    <xf numFmtId="49" fontId="6" fillId="0" borderId="53" xfId="0" applyNumberFormat="1" applyFont="1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 applyProtection="1" quotePrefix="1">
      <alignment horizontal="center" vertical="center"/>
      <protection/>
    </xf>
    <xf numFmtId="3" fontId="0" fillId="0" borderId="0" xfId="0" applyNumberFormat="1" applyAlignment="1">
      <alignment/>
    </xf>
    <xf numFmtId="173" fontId="30" fillId="13" borderId="0" xfId="0" applyNumberFormat="1" applyFont="1" applyFill="1" applyBorder="1" applyAlignment="1">
      <alignment/>
    </xf>
    <xf numFmtId="3" fontId="30" fillId="13" borderId="0" xfId="0" applyNumberFormat="1" applyFont="1" applyFill="1" applyBorder="1" applyAlignment="1">
      <alignment/>
    </xf>
    <xf numFmtId="3" fontId="30" fillId="8" borderId="0" xfId="0" applyNumberFormat="1" applyFont="1" applyFill="1" applyBorder="1" applyAlignment="1">
      <alignment/>
    </xf>
    <xf numFmtId="0" fontId="0" fillId="8" borderId="0" xfId="0" applyFill="1" applyAlignment="1">
      <alignment/>
    </xf>
    <xf numFmtId="0" fontId="30" fillId="16" borderId="58" xfId="0" applyFont="1" applyFill="1" applyBorder="1" applyAlignment="1">
      <alignment/>
    </xf>
    <xf numFmtId="3" fontId="37" fillId="16" borderId="26" xfId="0" applyNumberFormat="1" applyFont="1" applyFill="1" applyBorder="1" applyAlignment="1">
      <alignment/>
    </xf>
    <xf numFmtId="0" fontId="19" fillId="0" borderId="47" xfId="0" applyFont="1" applyFill="1" applyBorder="1" applyAlignment="1" applyProtection="1">
      <alignment horizontal="left" vertical="center" wrapText="1"/>
      <protection/>
    </xf>
    <xf numFmtId="164" fontId="13" fillId="0" borderId="59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51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59" xfId="58" applyFont="1" applyFill="1" applyBorder="1" applyAlignment="1" applyProtection="1">
      <alignment horizontal="center" vertical="center" wrapText="1"/>
      <protection/>
    </xf>
    <xf numFmtId="164" fontId="13" fillId="0" borderId="61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59" xfId="0" applyNumberFormat="1" applyFont="1" applyBorder="1" applyAlignment="1" applyProtection="1">
      <alignment horizontal="right" vertical="center" wrapText="1" indent="1"/>
      <protection/>
    </xf>
    <xf numFmtId="164" fontId="19" fillId="0" borderId="59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59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1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11" xfId="58" applyFont="1" applyFill="1" applyBorder="1" applyProtection="1">
      <alignment/>
      <protection/>
    </xf>
    <xf numFmtId="164" fontId="13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11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11" xfId="58" applyFont="1" applyFill="1" applyBorder="1" applyProtection="1">
      <alignment/>
      <protection/>
    </xf>
    <xf numFmtId="164" fontId="19" fillId="0" borderId="11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5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36" xfId="58" applyFont="1" applyFill="1" applyBorder="1" applyProtection="1">
      <alignment/>
      <protection/>
    </xf>
    <xf numFmtId="164" fontId="13" fillId="0" borderId="36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65" xfId="58" applyFont="1" applyFill="1" applyBorder="1" applyAlignment="1" applyProtection="1">
      <alignment/>
      <protection/>
    </xf>
    <xf numFmtId="164" fontId="13" fillId="0" borderId="65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58" applyNumberFormat="1" applyFont="1" applyFill="1" applyProtection="1">
      <alignment/>
      <protection/>
    </xf>
    <xf numFmtId="164" fontId="14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1" xfId="0" applyNumberForma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vertical="center" wrapText="1"/>
    </xf>
    <xf numFmtId="164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11" xfId="0" applyNumberFormat="1" applyFont="1" applyFill="1" applyBorder="1" applyAlignment="1">
      <alignment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164" fontId="0" fillId="0" borderId="26" xfId="0" applyNumberFormat="1" applyFill="1" applyBorder="1" applyAlignment="1">
      <alignment vertical="center" wrapText="1"/>
    </xf>
    <xf numFmtId="164" fontId="0" fillId="0" borderId="43" xfId="0" applyNumberFormat="1" applyFill="1" applyBorder="1" applyAlignment="1">
      <alignment horizontal="center" vertical="center" wrapText="1"/>
    </xf>
    <xf numFmtId="164" fontId="14" fillId="0" borderId="0" xfId="0" applyNumberFormat="1" applyFont="1" applyFill="1" applyAlignment="1" applyProtection="1">
      <alignment horizontal="right" vertical="center" wrapText="1"/>
      <protection/>
    </xf>
    <xf numFmtId="164" fontId="0" fillId="0" borderId="17" xfId="0" applyNumberFormat="1" applyFont="1" applyFill="1" applyBorder="1" applyAlignment="1">
      <alignment horizontal="left" vertical="center" wrapText="1"/>
    </xf>
    <xf numFmtId="0" fontId="13" fillId="0" borderId="23" xfId="58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32" fillId="0" borderId="0" xfId="0" applyFont="1" applyFill="1" applyAlignment="1">
      <alignment horizontal="right"/>
    </xf>
    <xf numFmtId="0" fontId="39" fillId="0" borderId="0" xfId="0" applyFont="1" applyFill="1" applyAlignment="1">
      <alignment/>
    </xf>
    <xf numFmtId="0" fontId="0" fillId="0" borderId="0" xfId="0" applyAlignment="1">
      <alignment horizontal="right"/>
    </xf>
    <xf numFmtId="0" fontId="40" fillId="0" borderId="36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66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67" xfId="0" applyBorder="1" applyAlignment="1">
      <alignment/>
    </xf>
    <xf numFmtId="0" fontId="40" fillId="0" borderId="68" xfId="0" applyFont="1" applyBorder="1" applyAlignment="1">
      <alignment horizontal="center"/>
    </xf>
    <xf numFmtId="0" fontId="40" fillId="0" borderId="69" xfId="0" applyFont="1" applyBorder="1" applyAlignment="1">
      <alignment horizontal="center"/>
    </xf>
    <xf numFmtId="0" fontId="40" fillId="0" borderId="70" xfId="0" applyFont="1" applyBorder="1" applyAlignment="1">
      <alignment horizontal="center"/>
    </xf>
    <xf numFmtId="0" fontId="0" fillId="0" borderId="12" xfId="0" applyBorder="1" applyAlignment="1">
      <alignment/>
    </xf>
    <xf numFmtId="0" fontId="38" fillId="0" borderId="67" xfId="0" applyFont="1" applyBorder="1" applyAlignment="1">
      <alignment/>
    </xf>
    <xf numFmtId="0" fontId="41" fillId="0" borderId="12" xfId="0" applyFont="1" applyBorder="1" applyAlignment="1">
      <alignment/>
    </xf>
    <xf numFmtId="2" fontId="0" fillId="0" borderId="0" xfId="0" applyNumberFormat="1" applyAlignment="1">
      <alignment/>
    </xf>
    <xf numFmtId="164" fontId="13" fillId="0" borderId="0" xfId="58" applyNumberFormat="1" applyFont="1" applyFill="1" applyBorder="1" applyAlignment="1" applyProtection="1">
      <alignment horizontal="center" vertical="center"/>
      <protection/>
    </xf>
    <xf numFmtId="0" fontId="13" fillId="0" borderId="0" xfId="58" applyFont="1" applyFill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13" fillId="0" borderId="61" xfId="58" applyFont="1" applyFill="1" applyBorder="1" applyAlignment="1" applyProtection="1">
      <alignment horizontal="center" vertical="center" wrapText="1"/>
      <protection/>
    </xf>
    <xf numFmtId="164" fontId="13" fillId="0" borderId="14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14" xfId="58" applyFont="1" applyFill="1" applyBorder="1" applyProtection="1">
      <alignment/>
      <protection/>
    </xf>
    <xf numFmtId="164" fontId="13" fillId="0" borderId="14" xfId="58" applyNumberFormat="1" applyFont="1" applyFill="1" applyBorder="1" applyAlignment="1" applyProtection="1">
      <alignment vertical="center" wrapText="1"/>
      <protection/>
    </xf>
    <xf numFmtId="164" fontId="14" fillId="0" borderId="14" xfId="58" applyNumberFormat="1" applyFont="1" applyFill="1" applyBorder="1" applyAlignment="1" applyProtection="1">
      <alignment vertical="center" wrapText="1"/>
      <protection/>
    </xf>
    <xf numFmtId="164" fontId="13" fillId="0" borderId="14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39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11" xfId="58" applyFont="1" applyFill="1" applyBorder="1" applyAlignment="1" applyProtection="1">
      <alignment horizontal="center" vertical="center" wrapText="1"/>
      <protection/>
    </xf>
    <xf numFmtId="164" fontId="14" fillId="0" borderId="11" xfId="58" applyNumberFormat="1" applyFont="1" applyFill="1" applyBorder="1" applyAlignment="1" applyProtection="1">
      <alignment vertical="center" wrapText="1"/>
      <protection locked="0"/>
    </xf>
    <xf numFmtId="164" fontId="6" fillId="0" borderId="37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7" xfId="0" applyNumberFormat="1" applyFont="1" applyFill="1" applyBorder="1" applyAlignment="1" applyProtection="1">
      <alignment horizontal="center" vertical="center" wrapText="1"/>
      <protection/>
    </xf>
    <xf numFmtId="164" fontId="13" fillId="0" borderId="37" xfId="0" applyNumberFormat="1" applyFont="1" applyFill="1" applyBorder="1" applyAlignment="1" applyProtection="1">
      <alignment horizontal="center" vertical="center" wrapText="1"/>
      <protection/>
    </xf>
    <xf numFmtId="164" fontId="14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8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8" xfId="0" applyNumberFormat="1" applyFont="1" applyFill="1" applyBorder="1" applyAlignment="1" applyProtection="1">
      <alignment horizontal="center" vertical="center" wrapText="1"/>
      <protection/>
    </xf>
    <xf numFmtId="164" fontId="13" fillId="0" borderId="38" xfId="0" applyNumberFormat="1" applyFont="1" applyFill="1" applyBorder="1" applyAlignment="1" applyProtection="1">
      <alignment horizontal="center" vertical="center" wrapText="1"/>
      <protection/>
    </xf>
    <xf numFmtId="164" fontId="14" fillId="0" borderId="73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74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13" fillId="0" borderId="64" xfId="0" applyNumberFormat="1" applyFont="1" applyFill="1" applyBorder="1" applyAlignment="1" applyProtection="1">
      <alignment horizontal="center" vertical="center" wrapText="1"/>
      <protection/>
    </xf>
    <xf numFmtId="164" fontId="0" fillId="0" borderId="40" xfId="0" applyNumberFormat="1" applyFont="1" applyFill="1" applyBorder="1" applyAlignment="1" applyProtection="1">
      <alignment vertical="center" wrapText="1"/>
      <protection locked="0"/>
    </xf>
    <xf numFmtId="164" fontId="14" fillId="0" borderId="40" xfId="0" applyNumberFormat="1" applyFont="1" applyFill="1" applyBorder="1" applyAlignment="1" applyProtection="1">
      <alignment vertical="center" wrapText="1"/>
      <protection locked="0"/>
    </xf>
    <xf numFmtId="164" fontId="14" fillId="0" borderId="60" xfId="0" applyNumberFormat="1" applyFont="1" applyFill="1" applyBorder="1" applyAlignment="1" applyProtection="1">
      <alignment vertical="center" wrapText="1"/>
      <protection locked="0"/>
    </xf>
    <xf numFmtId="164" fontId="13" fillId="0" borderId="59" xfId="0" applyNumberFormat="1" applyFont="1" applyFill="1" applyBorder="1" applyAlignment="1" applyProtection="1">
      <alignment vertical="center" wrapText="1"/>
      <protection/>
    </xf>
    <xf numFmtId="164" fontId="0" fillId="0" borderId="17" xfId="0" applyNumberFormat="1" applyFill="1" applyBorder="1" applyAlignment="1">
      <alignment vertical="center" wrapText="1"/>
    </xf>
    <xf numFmtId="164" fontId="3" fillId="0" borderId="22" xfId="0" applyNumberFormat="1" applyFont="1" applyFill="1" applyBorder="1" applyAlignment="1">
      <alignment horizontal="center" vertical="center" wrapText="1"/>
    </xf>
    <xf numFmtId="164" fontId="3" fillId="0" borderId="29" xfId="0" applyNumberFormat="1" applyFont="1" applyFill="1" applyBorder="1" applyAlignment="1">
      <alignment horizontal="center" vertical="center" wrapText="1"/>
    </xf>
    <xf numFmtId="164" fontId="0" fillId="0" borderId="18" xfId="0" applyNumberFormat="1" applyFill="1" applyBorder="1" applyAlignment="1">
      <alignment vertical="center" wrapText="1"/>
    </xf>
    <xf numFmtId="164" fontId="0" fillId="0" borderId="30" xfId="0" applyNumberFormat="1" applyFill="1" applyBorder="1" applyAlignment="1">
      <alignment vertical="center" wrapText="1"/>
    </xf>
    <xf numFmtId="164" fontId="0" fillId="0" borderId="22" xfId="0" applyNumberFormat="1" applyFill="1" applyBorder="1" applyAlignment="1" applyProtection="1">
      <alignment vertical="center" wrapText="1"/>
      <protection/>
    </xf>
    <xf numFmtId="164" fontId="0" fillId="0" borderId="29" xfId="0" applyNumberFormat="1" applyFill="1" applyBorder="1" applyAlignment="1" applyProtection="1">
      <alignment vertical="center" wrapText="1"/>
      <protection/>
    </xf>
    <xf numFmtId="164" fontId="0" fillId="0" borderId="19" xfId="0" applyNumberFormat="1" applyFill="1" applyBorder="1" applyAlignment="1">
      <alignment vertical="center" wrapText="1"/>
    </xf>
    <xf numFmtId="164" fontId="0" fillId="0" borderId="31" xfId="0" applyNumberFormat="1" applyFill="1" applyBorder="1" applyAlignment="1">
      <alignment vertical="center" wrapText="1"/>
    </xf>
    <xf numFmtId="164" fontId="0" fillId="0" borderId="43" xfId="0" applyNumberFormat="1" applyFont="1" applyFill="1" applyBorder="1" applyAlignment="1">
      <alignment horizontal="left" vertical="center" wrapText="1"/>
    </xf>
    <xf numFmtId="164" fontId="0" fillId="0" borderId="40" xfId="0" applyNumberFormat="1" applyFill="1" applyBorder="1" applyAlignment="1">
      <alignment vertical="center" wrapText="1"/>
    </xf>
    <xf numFmtId="164" fontId="0" fillId="0" borderId="12" xfId="0" applyNumberFormat="1" applyFill="1" applyBorder="1" applyAlignment="1">
      <alignment vertical="center" wrapText="1"/>
    </xf>
    <xf numFmtId="164" fontId="0" fillId="0" borderId="15" xfId="0" applyNumberFormat="1" applyFill="1" applyBorder="1" applyAlignment="1">
      <alignment vertical="center" wrapText="1"/>
    </xf>
    <xf numFmtId="164" fontId="14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164" fontId="14" fillId="0" borderId="5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65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7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7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4" fillId="0" borderId="14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4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59" xfId="0" applyNumberFormat="1" applyFont="1" applyFill="1" applyBorder="1" applyAlignment="1" applyProtection="1">
      <alignment horizontal="centerContinuous" vertical="center" wrapText="1"/>
      <protection/>
    </xf>
    <xf numFmtId="164" fontId="13" fillId="0" borderId="59" xfId="0" applyNumberFormat="1" applyFont="1" applyFill="1" applyBorder="1" applyAlignment="1" applyProtection="1">
      <alignment horizontal="center" vertical="center" wrapText="1"/>
      <protection/>
    </xf>
    <xf numFmtId="164" fontId="1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5" xfId="0" applyNumberFormat="1" applyFont="1" applyFill="1" applyBorder="1" applyAlignment="1" applyProtection="1">
      <alignment horizontal="center" vertical="center" wrapText="1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7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7" xfId="0" applyNumberFormat="1" applyFont="1" applyFill="1" applyBorder="1" applyAlignment="1" applyProtection="1">
      <alignment horizontal="centerContinuous" vertical="center" wrapText="1"/>
      <protection/>
    </xf>
    <xf numFmtId="164" fontId="1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vertical="center" wrapText="1"/>
      <protection/>
    </xf>
    <xf numFmtId="0" fontId="14" fillId="0" borderId="14" xfId="58" applyFont="1" applyFill="1" applyBorder="1" applyProtection="1">
      <alignment/>
      <protection/>
    </xf>
    <xf numFmtId="164" fontId="14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12" xfId="58" applyFont="1" applyFill="1" applyBorder="1" applyAlignment="1" applyProtection="1">
      <alignment horizontal="center" vertical="center" wrapText="1"/>
      <protection/>
    </xf>
    <xf numFmtId="164" fontId="13" fillId="0" borderId="33" xfId="0" applyNumberFormat="1" applyFont="1" applyFill="1" applyBorder="1" applyAlignment="1" applyProtection="1">
      <alignment vertical="center" wrapText="1"/>
      <protection/>
    </xf>
    <xf numFmtId="0" fontId="6" fillId="0" borderId="61" xfId="0" applyFont="1" applyFill="1" applyBorder="1" applyAlignment="1" applyProtection="1">
      <alignment horizontal="center" vertical="center" wrapText="1"/>
      <protection/>
    </xf>
    <xf numFmtId="0" fontId="13" fillId="0" borderId="59" xfId="0" applyFont="1" applyFill="1" applyBorder="1" applyAlignment="1" applyProtection="1">
      <alignment horizontal="center" vertical="center" wrapText="1"/>
      <protection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164" fontId="14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3" fontId="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vertical="center" wrapText="1"/>
      <protection/>
    </xf>
    <xf numFmtId="0" fontId="1" fillId="0" borderId="22" xfId="0" applyFont="1" applyFill="1" applyBorder="1" applyAlignment="1" applyProtection="1">
      <alignment vertical="center" wrapText="1"/>
      <protection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12" xfId="0" applyFont="1" applyFill="1" applyBorder="1" applyAlignment="1" applyProtection="1">
      <alignment vertical="center" wrapText="1"/>
      <protection/>
    </xf>
    <xf numFmtId="0" fontId="14" fillId="0" borderId="17" xfId="0" applyFont="1" applyFill="1" applyBorder="1" applyAlignment="1" applyProtection="1">
      <alignment vertical="center" wrapText="1"/>
      <protection/>
    </xf>
    <xf numFmtId="0" fontId="14" fillId="0" borderId="19" xfId="0" applyFont="1" applyFill="1" applyBorder="1" applyAlignment="1" applyProtection="1">
      <alignment vertical="center" wrapText="1"/>
      <protection/>
    </xf>
    <xf numFmtId="0" fontId="0" fillId="0" borderId="22" xfId="0" applyFill="1" applyBorder="1" applyAlignment="1" applyProtection="1">
      <alignment vertical="center" wrapText="1"/>
      <protection/>
    </xf>
    <xf numFmtId="0" fontId="0" fillId="0" borderId="29" xfId="0" applyFill="1" applyBorder="1" applyAlignment="1" applyProtection="1">
      <alignment vertical="center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vertical="center" wrapText="1"/>
      <protection/>
    </xf>
    <xf numFmtId="0" fontId="1" fillId="0" borderId="18" xfId="0" applyFont="1" applyFill="1" applyBorder="1" applyAlignment="1" applyProtection="1">
      <alignment vertical="center" wrapText="1"/>
      <protection/>
    </xf>
    <xf numFmtId="0" fontId="1" fillId="0" borderId="19" xfId="0" applyFont="1" applyFill="1" applyBorder="1" applyAlignment="1" applyProtection="1">
      <alignment vertical="center" wrapText="1"/>
      <protection/>
    </xf>
    <xf numFmtId="0" fontId="8" fillId="0" borderId="24" xfId="0" applyFont="1" applyFill="1" applyBorder="1" applyAlignment="1" applyProtection="1">
      <alignment vertical="center" wrapTex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23" fillId="0" borderId="39" xfId="0" applyFont="1" applyBorder="1" applyAlignment="1" applyProtection="1">
      <alignment horizontal="left" wrapText="1" indent="1"/>
      <protection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61" xfId="0" applyFont="1" applyFill="1" applyBorder="1" applyAlignment="1" applyProtection="1">
      <alignment horizontal="right" vertical="center" wrapText="1" indent="1"/>
      <protection/>
    </xf>
    <xf numFmtId="164" fontId="6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59" xfId="0" applyNumberFormat="1" applyFont="1" applyBorder="1" applyAlignment="1" applyProtection="1" quotePrefix="1">
      <alignment horizontal="right" vertical="center" wrapText="1" indent="1"/>
      <protection/>
    </xf>
    <xf numFmtId="0" fontId="0" fillId="0" borderId="17" xfId="0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164" fontId="17" fillId="0" borderId="38" xfId="0" applyNumberFormat="1" applyFont="1" applyBorder="1" applyAlignment="1" applyProtection="1" quotePrefix="1">
      <alignment horizontal="right" vertical="center" wrapText="1" indent="1"/>
      <protection/>
    </xf>
    <xf numFmtId="0" fontId="14" fillId="0" borderId="18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164" fontId="19" fillId="0" borderId="38" xfId="0" applyNumberFormat="1" applyFont="1" applyBorder="1" applyAlignment="1" applyProtection="1">
      <alignment horizontal="right" vertical="center" wrapText="1" indent="1"/>
      <protection/>
    </xf>
    <xf numFmtId="0" fontId="5" fillId="0" borderId="59" xfId="0" applyFont="1" applyFill="1" applyBorder="1" applyAlignment="1">
      <alignment horizontal="center" vertical="center" wrapText="1"/>
    </xf>
    <xf numFmtId="164" fontId="14" fillId="0" borderId="51" xfId="0" applyNumberFormat="1" applyFont="1" applyFill="1" applyBorder="1" applyAlignment="1">
      <alignment vertical="center" wrapText="1"/>
    </xf>
    <xf numFmtId="0" fontId="0" fillId="0" borderId="59" xfId="0" applyFill="1" applyBorder="1" applyAlignment="1">
      <alignment vertical="center" wrapText="1"/>
    </xf>
    <xf numFmtId="0" fontId="7" fillId="0" borderId="51" xfId="0" applyFont="1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60" xfId="0" applyFill="1" applyBorder="1" applyAlignment="1">
      <alignment vertical="center" wrapText="1"/>
    </xf>
    <xf numFmtId="0" fontId="0" fillId="0" borderId="51" xfId="0" applyFill="1" applyBorder="1" applyAlignment="1">
      <alignment vertical="center" wrapText="1"/>
    </xf>
    <xf numFmtId="0" fontId="7" fillId="0" borderId="60" xfId="0" applyFont="1" applyFill="1" applyBorder="1" applyAlignment="1">
      <alignment vertical="center" wrapText="1"/>
    </xf>
    <xf numFmtId="164" fontId="0" fillId="0" borderId="51" xfId="0" applyNumberFormat="1" applyFill="1" applyBorder="1" applyAlignment="1">
      <alignment vertical="center" wrapText="1"/>
    </xf>
    <xf numFmtId="0" fontId="3" fillId="0" borderId="59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5" fillId="0" borderId="59" xfId="0" applyFont="1" applyFill="1" applyBorder="1" applyAlignment="1" applyProtection="1">
      <alignment horizontal="center" vertical="center" wrapText="1"/>
      <protection/>
    </xf>
    <xf numFmtId="0" fontId="5" fillId="0" borderId="48" xfId="0" applyFont="1" applyFill="1" applyBorder="1" applyAlignment="1" applyProtection="1">
      <alignment horizontal="center" vertical="center" wrapText="1"/>
      <protection/>
    </xf>
    <xf numFmtId="164" fontId="8" fillId="0" borderId="51" xfId="0" applyNumberFormat="1" applyFont="1" applyFill="1" applyBorder="1" applyAlignment="1" applyProtection="1">
      <alignment vertical="center" wrapText="1"/>
      <protection/>
    </xf>
    <xf numFmtId="164" fontId="14" fillId="0" borderId="51" xfId="0" applyNumberFormat="1" applyFont="1" applyFill="1" applyBorder="1" applyAlignment="1" applyProtection="1">
      <alignment vertical="center" wrapText="1"/>
      <protection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51" xfId="0" applyFont="1" applyFill="1" applyBorder="1" applyAlignment="1" applyProtection="1">
      <alignment vertical="center" wrapText="1"/>
      <protection/>
    </xf>
    <xf numFmtId="0" fontId="1" fillId="0" borderId="40" xfId="0" applyFont="1" applyFill="1" applyBorder="1" applyAlignment="1" applyProtection="1">
      <alignment vertical="center" wrapText="1"/>
      <protection/>
    </xf>
    <xf numFmtId="0" fontId="1" fillId="0" borderId="60" xfId="0" applyFont="1" applyFill="1" applyBorder="1" applyAlignment="1" applyProtection="1">
      <alignment vertical="center" wrapText="1"/>
      <protection/>
    </xf>
    <xf numFmtId="0" fontId="8" fillId="0" borderId="59" xfId="0" applyFont="1" applyFill="1" applyBorder="1" applyAlignment="1" applyProtection="1">
      <alignment vertical="center" wrapText="1"/>
      <protection/>
    </xf>
    <xf numFmtId="0" fontId="8" fillId="0" borderId="48" xfId="0" applyFont="1" applyFill="1" applyBorder="1" applyAlignment="1" applyProtection="1">
      <alignment vertical="center" wrapText="1"/>
      <protection/>
    </xf>
    <xf numFmtId="164" fontId="14" fillId="0" borderId="51" xfId="0" applyNumberFormat="1" applyFont="1" applyFill="1" applyBorder="1" applyAlignment="1" applyProtection="1">
      <alignment vertical="center" wrapText="1"/>
      <protection/>
    </xf>
    <xf numFmtId="0" fontId="1" fillId="0" borderId="59" xfId="0" applyFont="1" applyFill="1" applyBorder="1" applyAlignment="1" applyProtection="1">
      <alignment vertical="center" wrapText="1"/>
      <protection/>
    </xf>
    <xf numFmtId="164" fontId="14" fillId="0" borderId="40" xfId="0" applyNumberFormat="1" applyFont="1" applyFill="1" applyBorder="1" applyAlignment="1" applyProtection="1">
      <alignment vertical="center" wrapText="1"/>
      <protection/>
    </xf>
    <xf numFmtId="164" fontId="0" fillId="0" borderId="40" xfId="0" applyNumberFormat="1" applyFill="1" applyBorder="1" applyAlignment="1" applyProtection="1">
      <alignment vertical="center" wrapText="1"/>
      <protection/>
    </xf>
    <xf numFmtId="164" fontId="14" fillId="0" borderId="60" xfId="0" applyNumberFormat="1" applyFont="1" applyFill="1" applyBorder="1" applyAlignment="1" applyProtection="1">
      <alignment vertical="center" wrapText="1"/>
      <protection/>
    </xf>
    <xf numFmtId="0" fontId="0" fillId="0" borderId="59" xfId="0" applyFill="1" applyBorder="1" applyAlignment="1" applyProtection="1">
      <alignment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2" fillId="0" borderId="47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 applyProtection="1">
      <alignment vertical="center" wrapText="1"/>
      <protection/>
    </xf>
    <xf numFmtId="0" fontId="0" fillId="0" borderId="47" xfId="0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vertical="center" wrapText="1"/>
      <protection/>
    </xf>
    <xf numFmtId="0" fontId="14" fillId="0" borderId="10" xfId="0" applyFont="1" applyFill="1" applyBorder="1" applyAlignment="1" applyProtection="1">
      <alignment vertical="center" wrapText="1"/>
      <protection/>
    </xf>
    <xf numFmtId="0" fontId="14" fillId="0" borderId="38" xfId="0" applyFont="1" applyFill="1" applyBorder="1" applyAlignment="1" applyProtection="1">
      <alignment vertical="center" wrapText="1"/>
      <protection/>
    </xf>
    <xf numFmtId="164" fontId="20" fillId="0" borderId="12" xfId="0" applyNumberFormat="1" applyFont="1" applyFill="1" applyBorder="1" applyAlignment="1" applyProtection="1">
      <alignment vertical="center" wrapText="1"/>
      <protection/>
    </xf>
    <xf numFmtId="164" fontId="20" fillId="0" borderId="10" xfId="0" applyNumberFormat="1" applyFont="1" applyFill="1" applyBorder="1" applyAlignment="1" applyProtection="1">
      <alignment vertical="center" wrapText="1"/>
      <protection/>
    </xf>
    <xf numFmtId="164" fontId="20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164" fontId="20" fillId="0" borderId="0" xfId="0" applyNumberFormat="1" applyFont="1" applyFill="1" applyBorder="1" applyAlignment="1" applyProtection="1">
      <alignment vertical="center" wrapText="1"/>
      <protection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164" fontId="20" fillId="0" borderId="29" xfId="0" applyNumberFormat="1" applyFont="1" applyFill="1" applyBorder="1" applyAlignment="1" applyProtection="1">
      <alignment vertical="center" wrapText="1"/>
      <protection/>
    </xf>
    <xf numFmtId="0" fontId="13" fillId="0" borderId="23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51" xfId="58" applyFont="1" applyFill="1" applyBorder="1" applyAlignment="1" applyProtection="1">
      <alignment horizontal="center" vertical="center" wrapText="1"/>
      <protection/>
    </xf>
    <xf numFmtId="164" fontId="14" fillId="0" borderId="40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3" xfId="58" applyFont="1" applyFill="1" applyBorder="1" applyAlignment="1" applyProtection="1">
      <alignment horizontal="center" vertical="center" wrapText="1"/>
      <protection/>
    </xf>
    <xf numFmtId="0" fontId="13" fillId="0" borderId="40" xfId="58" applyFont="1" applyFill="1" applyBorder="1" applyAlignment="1" applyProtection="1">
      <alignment horizontal="center" vertical="center" wrapText="1"/>
      <protection/>
    </xf>
    <xf numFmtId="164" fontId="19" fillId="0" borderId="38" xfId="0" applyNumberFormat="1" applyFont="1" applyBorder="1" applyAlignment="1" applyProtection="1">
      <alignment horizontal="right" vertical="center" wrapText="1" indent="1"/>
      <protection locked="0"/>
    </xf>
    <xf numFmtId="0" fontId="14" fillId="0" borderId="71" xfId="58" applyFont="1" applyFill="1" applyBorder="1" applyProtection="1">
      <alignment/>
      <protection/>
    </xf>
    <xf numFmtId="164" fontId="19" fillId="0" borderId="14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15" xfId="58" applyFont="1" applyFill="1" applyBorder="1" applyAlignment="1" applyProtection="1">
      <alignment horizontal="center" vertical="center" wrapText="1"/>
      <protection/>
    </xf>
    <xf numFmtId="164" fontId="6" fillId="0" borderId="33" xfId="0" applyNumberFormat="1" applyFont="1" applyFill="1" applyBorder="1" applyAlignment="1" applyProtection="1">
      <alignment horizontal="center" vertical="center" wrapText="1"/>
      <protection/>
    </xf>
    <xf numFmtId="164" fontId="6" fillId="0" borderId="77" xfId="0" applyNumberFormat="1" applyFont="1" applyFill="1" applyBorder="1" applyAlignment="1" applyProtection="1">
      <alignment horizontal="centerContinuous" vertical="center" wrapText="1"/>
      <protection/>
    </xf>
    <xf numFmtId="164" fontId="14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3" xfId="0" applyNumberFormat="1" applyFont="1" applyFill="1" applyBorder="1" applyAlignment="1" applyProtection="1">
      <alignment vertical="center" wrapText="1"/>
      <protection/>
    </xf>
    <xf numFmtId="164" fontId="13" fillId="0" borderId="33" xfId="0" applyNumberFormat="1" applyFont="1" applyFill="1" applyBorder="1" applyAlignment="1" applyProtection="1">
      <alignment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164" fontId="14" fillId="0" borderId="12" xfId="0" applyNumberFormat="1" applyFont="1" applyFill="1" applyBorder="1" applyAlignment="1" applyProtection="1">
      <alignment vertical="center" wrapText="1"/>
      <protection/>
    </xf>
    <xf numFmtId="164" fontId="14" fillId="0" borderId="10" xfId="0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Border="1" applyAlignment="1" applyProtection="1">
      <alignment vertical="center" wrapText="1"/>
      <protection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3" fontId="20" fillId="0" borderId="12" xfId="0" applyNumberFormat="1" applyFont="1" applyFill="1" applyBorder="1" applyAlignment="1" applyProtection="1">
      <alignment vertical="center" wrapText="1"/>
      <protection/>
    </xf>
    <xf numFmtId="3" fontId="20" fillId="0" borderId="11" xfId="0" applyNumberFormat="1" applyFont="1" applyFill="1" applyBorder="1" applyAlignment="1" applyProtection="1">
      <alignment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3" fontId="14" fillId="0" borderId="17" xfId="0" applyNumberFormat="1" applyFont="1" applyFill="1" applyBorder="1" applyAlignment="1" applyProtection="1">
      <alignment vertical="center" wrapText="1"/>
      <protection/>
    </xf>
    <xf numFmtId="3" fontId="14" fillId="0" borderId="19" xfId="0" applyNumberFormat="1" applyFont="1" applyFill="1" applyBorder="1" applyAlignment="1" applyProtection="1">
      <alignment vertical="center" wrapText="1"/>
      <protection/>
    </xf>
    <xf numFmtId="0" fontId="14" fillId="0" borderId="11" xfId="0" applyFont="1" applyFill="1" applyBorder="1" applyAlignment="1" applyProtection="1">
      <alignment vertical="center" wrapText="1"/>
      <protection/>
    </xf>
    <xf numFmtId="0" fontId="14" fillId="0" borderId="15" xfId="0" applyFont="1" applyFill="1" applyBorder="1" applyAlignment="1" applyProtection="1">
      <alignment vertical="center" wrapText="1"/>
      <protection/>
    </xf>
    <xf numFmtId="0" fontId="14" fillId="0" borderId="38" xfId="0" applyFont="1" applyFill="1" applyBorder="1" applyAlignment="1" applyProtection="1">
      <alignment vertical="center" wrapText="1"/>
      <protection/>
    </xf>
    <xf numFmtId="0" fontId="14" fillId="0" borderId="12" xfId="0" applyFont="1" applyFill="1" applyBorder="1" applyAlignment="1" applyProtection="1">
      <alignment vertical="center" wrapText="1"/>
      <protection/>
    </xf>
    <xf numFmtId="0" fontId="13" fillId="0" borderId="38" xfId="0" applyFont="1" applyFill="1" applyBorder="1" applyAlignment="1" applyProtection="1">
      <alignment vertical="center" wrapText="1"/>
      <protection/>
    </xf>
    <xf numFmtId="3" fontId="14" fillId="0" borderId="18" xfId="0" applyNumberFormat="1" applyFont="1" applyFill="1" applyBorder="1" applyAlignment="1" applyProtection="1">
      <alignment vertical="center" wrapText="1"/>
      <protection/>
    </xf>
    <xf numFmtId="3" fontId="13" fillId="0" borderId="38" xfId="0" applyNumberFormat="1" applyFont="1" applyFill="1" applyBorder="1" applyAlignment="1" applyProtection="1">
      <alignment vertical="center" wrapText="1"/>
      <protection/>
    </xf>
    <xf numFmtId="3" fontId="14" fillId="0" borderId="12" xfId="0" applyNumberFormat="1" applyFont="1" applyFill="1" applyBorder="1" applyAlignment="1" applyProtection="1">
      <alignment vertical="center" wrapText="1"/>
      <protection/>
    </xf>
    <xf numFmtId="3" fontId="14" fillId="0" borderId="11" xfId="0" applyNumberFormat="1" applyFont="1" applyFill="1" applyBorder="1" applyAlignment="1" applyProtection="1">
      <alignment vertical="center" wrapText="1"/>
      <protection/>
    </xf>
    <xf numFmtId="3" fontId="14" fillId="0" borderId="15" xfId="0" applyNumberFormat="1" applyFont="1" applyFill="1" applyBorder="1" applyAlignment="1" applyProtection="1">
      <alignment vertical="center" wrapText="1"/>
      <protection/>
    </xf>
    <xf numFmtId="0" fontId="13" fillId="0" borderId="54" xfId="0" applyFont="1" applyFill="1" applyBorder="1" applyAlignment="1" applyProtection="1">
      <alignment vertical="center" wrapText="1"/>
      <protection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4" fillId="0" borderId="29" xfId="0" applyNumberFormat="1" applyFont="1" applyFill="1" applyBorder="1" applyAlignment="1" applyProtection="1">
      <alignment vertical="center" wrapText="1"/>
      <protection/>
    </xf>
    <xf numFmtId="3" fontId="13" fillId="0" borderId="33" xfId="0" applyNumberFormat="1" applyFont="1" applyFill="1" applyBorder="1" applyAlignment="1" applyProtection="1">
      <alignment vertical="center" wrapText="1"/>
      <protection/>
    </xf>
    <xf numFmtId="3" fontId="13" fillId="0" borderId="54" xfId="0" applyNumberFormat="1" applyFont="1" applyFill="1" applyBorder="1" applyAlignment="1" applyProtection="1">
      <alignment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3" fontId="13" fillId="0" borderId="38" xfId="0" applyNumberFormat="1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>
      <alignment vertical="center" wrapText="1"/>
    </xf>
    <xf numFmtId="3" fontId="14" fillId="0" borderId="11" xfId="0" applyNumberFormat="1" applyFont="1" applyFill="1" applyBorder="1" applyAlignment="1">
      <alignment vertical="center" wrapText="1"/>
    </xf>
    <xf numFmtId="3" fontId="20" fillId="0" borderId="15" xfId="0" applyNumberFormat="1" applyFont="1" applyFill="1" applyBorder="1" applyAlignment="1">
      <alignment vertical="center" wrapText="1"/>
    </xf>
    <xf numFmtId="3" fontId="20" fillId="0" borderId="38" xfId="0" applyNumberFormat="1" applyFont="1" applyFill="1" applyBorder="1" applyAlignment="1">
      <alignment vertical="center" wrapText="1"/>
    </xf>
    <xf numFmtId="3" fontId="20" fillId="0" borderId="11" xfId="0" applyNumberFormat="1" applyFont="1" applyFill="1" applyBorder="1" applyAlignment="1">
      <alignment vertical="center" wrapText="1"/>
    </xf>
    <xf numFmtId="3" fontId="14" fillId="0" borderId="15" xfId="0" applyNumberFormat="1" applyFont="1" applyFill="1" applyBorder="1" applyAlignment="1">
      <alignment vertical="center" wrapText="1"/>
    </xf>
    <xf numFmtId="3" fontId="14" fillId="0" borderId="59" xfId="0" applyNumberFormat="1" applyFont="1" applyFill="1" applyBorder="1" applyAlignment="1">
      <alignment vertical="center" wrapText="1"/>
    </xf>
    <xf numFmtId="3" fontId="14" fillId="0" borderId="12" xfId="0" applyNumberFormat="1" applyFont="1" applyFill="1" applyBorder="1" applyAlignment="1">
      <alignment vertical="center" wrapText="1"/>
    </xf>
    <xf numFmtId="3" fontId="14" fillId="0" borderId="38" xfId="0" applyNumberFormat="1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 wrapText="1"/>
    </xf>
    <xf numFmtId="3" fontId="13" fillId="0" borderId="22" xfId="0" applyNumberFormat="1" applyFont="1" applyFill="1" applyBorder="1" applyAlignment="1">
      <alignment horizontal="center" vertical="center" wrapText="1"/>
    </xf>
    <xf numFmtId="3" fontId="14" fillId="0" borderId="51" xfId="0" applyNumberFormat="1" applyFont="1" applyFill="1" applyBorder="1" applyAlignment="1">
      <alignment vertical="center" wrapText="1"/>
    </xf>
    <xf numFmtId="3" fontId="14" fillId="0" borderId="40" xfId="0" applyNumberFormat="1" applyFont="1" applyFill="1" applyBorder="1" applyAlignment="1">
      <alignment vertical="center" wrapText="1"/>
    </xf>
    <xf numFmtId="3" fontId="14" fillId="0" borderId="60" xfId="0" applyNumberFormat="1" applyFont="1" applyFill="1" applyBorder="1" applyAlignment="1">
      <alignment vertical="center" wrapText="1"/>
    </xf>
    <xf numFmtId="3" fontId="20" fillId="0" borderId="51" xfId="0" applyNumberFormat="1" applyFont="1" applyFill="1" applyBorder="1" applyAlignment="1">
      <alignment vertical="center" wrapText="1"/>
    </xf>
    <xf numFmtId="3" fontId="20" fillId="0" borderId="60" xfId="0" applyNumberFormat="1" applyFont="1" applyFill="1" applyBorder="1" applyAlignment="1">
      <alignment vertical="center" wrapText="1"/>
    </xf>
    <xf numFmtId="3" fontId="20" fillId="0" borderId="40" xfId="0" applyNumberFormat="1" applyFont="1" applyFill="1" applyBorder="1" applyAlignment="1">
      <alignment vertical="center" wrapText="1"/>
    </xf>
    <xf numFmtId="3" fontId="14" fillId="0" borderId="54" xfId="0" applyNumberFormat="1" applyFont="1" applyFill="1" applyBorder="1" applyAlignment="1">
      <alignment vertical="center" wrapText="1"/>
    </xf>
    <xf numFmtId="3" fontId="14" fillId="0" borderId="17" xfId="0" applyNumberFormat="1" applyFont="1" applyFill="1" applyBorder="1" applyAlignment="1">
      <alignment vertical="center" wrapText="1"/>
    </xf>
    <xf numFmtId="3" fontId="14" fillId="0" borderId="40" xfId="0" applyNumberFormat="1" applyFont="1" applyFill="1" applyBorder="1" applyAlignment="1">
      <alignment vertical="center" wrapText="1"/>
    </xf>
    <xf numFmtId="3" fontId="13" fillId="0" borderId="59" xfId="58" applyNumberFormat="1" applyFont="1" applyFill="1" applyBorder="1" applyAlignment="1" applyProtection="1">
      <alignment horizontal="right" vertical="center" wrapText="1" indent="1"/>
      <protection/>
    </xf>
    <xf numFmtId="3" fontId="14" fillId="0" borderId="60" xfId="0" applyNumberFormat="1" applyFont="1" applyFill="1" applyBorder="1" applyAlignment="1">
      <alignment vertical="center" wrapText="1"/>
    </xf>
    <xf numFmtId="3" fontId="13" fillId="0" borderId="38" xfId="58" applyNumberFormat="1" applyFont="1" applyFill="1" applyBorder="1" applyAlignment="1" applyProtection="1">
      <alignment horizontal="right" vertical="center" wrapText="1" indent="1"/>
      <protection/>
    </xf>
    <xf numFmtId="3" fontId="1" fillId="0" borderId="17" xfId="0" applyNumberFormat="1" applyFont="1" applyFill="1" applyBorder="1" applyAlignment="1">
      <alignment vertical="center" wrapText="1"/>
    </xf>
    <xf numFmtId="3" fontId="1" fillId="0" borderId="51" xfId="0" applyNumberFormat="1" applyFont="1" applyFill="1" applyBorder="1" applyAlignment="1">
      <alignment vertical="center" wrapText="1"/>
    </xf>
    <xf numFmtId="3" fontId="8" fillId="0" borderId="17" xfId="0" applyNumberFormat="1" applyFont="1" applyFill="1" applyBorder="1" applyAlignment="1">
      <alignment vertical="center" wrapText="1"/>
    </xf>
    <xf numFmtId="3" fontId="8" fillId="0" borderId="40" xfId="0" applyNumberFormat="1" applyFont="1" applyFill="1" applyBorder="1" applyAlignment="1">
      <alignment vertical="center" wrapText="1"/>
    </xf>
    <xf numFmtId="3" fontId="1" fillId="0" borderId="40" xfId="0" applyNumberFormat="1" applyFont="1" applyFill="1" applyBorder="1" applyAlignment="1">
      <alignment vertical="center" wrapText="1"/>
    </xf>
    <xf numFmtId="3" fontId="13" fillId="0" borderId="59" xfId="58" applyNumberFormat="1" applyFont="1" applyFill="1" applyBorder="1" applyAlignment="1" applyProtection="1">
      <alignment horizontal="right" vertical="center" wrapText="1" indent="1"/>
      <protection/>
    </xf>
    <xf numFmtId="3" fontId="14" fillId="0" borderId="17" xfId="0" applyNumberFormat="1" applyFont="1" applyFill="1" applyBorder="1" applyAlignment="1">
      <alignment vertical="center" wrapText="1"/>
    </xf>
    <xf numFmtId="3" fontId="13" fillId="0" borderId="38" xfId="58" applyNumberFormat="1" applyFont="1" applyFill="1" applyBorder="1" applyAlignment="1" applyProtection="1">
      <alignment horizontal="right" vertical="center" wrapText="1" indent="1"/>
      <protection/>
    </xf>
    <xf numFmtId="3" fontId="1" fillId="0" borderId="22" xfId="0" applyNumberFormat="1" applyFont="1" applyFill="1" applyBorder="1" applyAlignment="1">
      <alignment vertical="center" wrapText="1"/>
    </xf>
    <xf numFmtId="3" fontId="1" fillId="0" borderId="59" xfId="0" applyNumberFormat="1" applyFont="1" applyFill="1" applyBorder="1" applyAlignment="1">
      <alignment vertical="center" wrapText="1"/>
    </xf>
    <xf numFmtId="3" fontId="1" fillId="0" borderId="18" xfId="0" applyNumberFormat="1" applyFont="1" applyFill="1" applyBorder="1" applyAlignment="1">
      <alignment vertical="center" wrapText="1"/>
    </xf>
    <xf numFmtId="3" fontId="8" fillId="0" borderId="19" xfId="0" applyNumberFormat="1" applyFont="1" applyFill="1" applyBorder="1" applyAlignment="1">
      <alignment vertical="center" wrapText="1"/>
    </xf>
    <xf numFmtId="3" fontId="8" fillId="0" borderId="60" xfId="0" applyNumberFormat="1" applyFont="1" applyFill="1" applyBorder="1" applyAlignment="1">
      <alignment vertical="center" wrapText="1"/>
    </xf>
    <xf numFmtId="3" fontId="8" fillId="0" borderId="22" xfId="0" applyNumberFormat="1" applyFont="1" applyFill="1" applyBorder="1" applyAlignment="1">
      <alignment vertical="center" wrapText="1"/>
    </xf>
    <xf numFmtId="3" fontId="8" fillId="0" borderId="59" xfId="0" applyNumberFormat="1" applyFont="1" applyFill="1" applyBorder="1" applyAlignment="1">
      <alignment vertical="center" wrapText="1"/>
    </xf>
    <xf numFmtId="164" fontId="13" fillId="0" borderId="33" xfId="0" applyNumberFormat="1" applyFont="1" applyFill="1" applyBorder="1" applyAlignment="1">
      <alignment horizontal="right" vertical="center" wrapText="1"/>
    </xf>
    <xf numFmtId="3" fontId="13" fillId="0" borderId="38" xfId="0" applyNumberFormat="1" applyFont="1" applyFill="1" applyBorder="1" applyAlignment="1">
      <alignment vertical="center" wrapText="1"/>
    </xf>
    <xf numFmtId="3" fontId="0" fillId="0" borderId="17" xfId="0" applyNumberFormat="1" applyFill="1" applyBorder="1" applyAlignment="1">
      <alignment vertical="center" wrapText="1"/>
    </xf>
    <xf numFmtId="0" fontId="12" fillId="0" borderId="52" xfId="0" applyFont="1" applyFill="1" applyBorder="1" applyAlignment="1" applyProtection="1">
      <alignment horizontal="center" vertical="center" wrapText="1"/>
      <protection/>
    </xf>
    <xf numFmtId="0" fontId="13" fillId="0" borderId="39" xfId="0" applyFont="1" applyFill="1" applyBorder="1" applyAlignment="1" applyProtection="1">
      <alignment horizontal="center" vertical="center" wrapText="1"/>
      <protection/>
    </xf>
    <xf numFmtId="0" fontId="14" fillId="0" borderId="39" xfId="0" applyFont="1" applyFill="1" applyBorder="1" applyAlignment="1" applyProtection="1">
      <alignment vertical="center" wrapText="1"/>
      <protection/>
    </xf>
    <xf numFmtId="164" fontId="13" fillId="0" borderId="38" xfId="0" applyNumberFormat="1" applyFont="1" applyFill="1" applyBorder="1" applyAlignment="1" applyProtection="1">
      <alignment vertical="center" wrapText="1"/>
      <protection/>
    </xf>
    <xf numFmtId="164" fontId="14" fillId="0" borderId="38" xfId="0" applyNumberFormat="1" applyFont="1" applyFill="1" applyBorder="1" applyAlignment="1" applyProtection="1">
      <alignment vertical="center" wrapText="1"/>
      <protection/>
    </xf>
    <xf numFmtId="164" fontId="20" fillId="0" borderId="38" xfId="0" applyNumberFormat="1" applyFont="1" applyFill="1" applyBorder="1" applyAlignment="1" applyProtection="1">
      <alignment vertical="center" wrapText="1"/>
      <protection/>
    </xf>
    <xf numFmtId="164" fontId="13" fillId="0" borderId="39" xfId="0" applyNumberFormat="1" applyFont="1" applyFill="1" applyBorder="1" applyAlignment="1" applyProtection="1">
      <alignment vertical="center" wrapText="1"/>
      <protection/>
    </xf>
    <xf numFmtId="164" fontId="20" fillId="0" borderId="59" xfId="0" applyNumberFormat="1" applyFont="1" applyFill="1" applyBorder="1" applyAlignment="1" applyProtection="1">
      <alignment vertical="center" wrapText="1"/>
      <protection/>
    </xf>
    <xf numFmtId="164" fontId="13" fillId="0" borderId="54" xfId="0" applyNumberFormat="1" applyFont="1" applyFill="1" applyBorder="1" applyAlignment="1" applyProtection="1">
      <alignment vertical="center" wrapText="1"/>
      <protection/>
    </xf>
    <xf numFmtId="0" fontId="14" fillId="0" borderId="22" xfId="0" applyFont="1" applyFill="1" applyBorder="1" applyAlignment="1" applyProtection="1">
      <alignment vertical="center" wrapText="1"/>
      <protection/>
    </xf>
    <xf numFmtId="0" fontId="14" fillId="0" borderId="1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164" fontId="20" fillId="0" borderId="78" xfId="0" applyNumberFormat="1" applyFont="1" applyFill="1" applyBorder="1" applyAlignment="1" applyProtection="1">
      <alignment vertical="center" wrapText="1"/>
      <protection/>
    </xf>
    <xf numFmtId="164" fontId="20" fillId="0" borderId="11" xfId="0" applyNumberFormat="1" applyFont="1" applyFill="1" applyBorder="1" applyAlignment="1" applyProtection="1">
      <alignment vertical="center" wrapText="1"/>
      <protection/>
    </xf>
    <xf numFmtId="0" fontId="0" fillId="0" borderId="52" xfId="0" applyFill="1" applyBorder="1" applyAlignment="1" applyProtection="1">
      <alignment horizontal="center" vertical="center" wrapText="1"/>
      <protection/>
    </xf>
    <xf numFmtId="164" fontId="20" fillId="0" borderId="39" xfId="0" applyNumberFormat="1" applyFont="1" applyFill="1" applyBorder="1" applyAlignment="1" applyProtection="1">
      <alignment vertical="center" wrapText="1"/>
      <protection/>
    </xf>
    <xf numFmtId="3" fontId="14" fillId="0" borderId="59" xfId="0" applyNumberFormat="1" applyFont="1" applyFill="1" applyBorder="1" applyAlignment="1" applyProtection="1">
      <alignment vertical="center" wrapText="1"/>
      <protection/>
    </xf>
    <xf numFmtId="164" fontId="14" fillId="0" borderId="79" xfId="0" applyNumberFormat="1" applyFont="1" applyFill="1" applyBorder="1" applyAlignment="1" applyProtection="1">
      <alignment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13" fillId="0" borderId="33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3" fontId="14" fillId="0" borderId="51" xfId="0" applyNumberFormat="1" applyFont="1" applyFill="1" applyBorder="1" applyAlignment="1">
      <alignment vertical="center" wrapText="1"/>
    </xf>
    <xf numFmtId="3" fontId="13" fillId="0" borderId="39" xfId="58" applyNumberFormat="1" applyFont="1" applyFill="1" applyBorder="1" applyAlignment="1" applyProtection="1">
      <alignment horizontal="right" vertical="center" wrapText="1" indent="1"/>
      <protection/>
    </xf>
    <xf numFmtId="3" fontId="1" fillId="0" borderId="60" xfId="0" applyNumberFormat="1" applyFont="1" applyFill="1" applyBorder="1" applyAlignment="1">
      <alignment vertical="center" wrapText="1"/>
    </xf>
    <xf numFmtId="3" fontId="13" fillId="0" borderId="39" xfId="58" applyNumberFormat="1" applyFont="1" applyFill="1" applyBorder="1" applyAlignment="1" applyProtection="1">
      <alignment horizontal="right" vertical="center" wrapText="1" indent="1"/>
      <protection/>
    </xf>
    <xf numFmtId="3" fontId="8" fillId="0" borderId="39" xfId="0" applyNumberFormat="1" applyFont="1" applyFill="1" applyBorder="1" applyAlignment="1">
      <alignment vertical="center" wrapText="1"/>
    </xf>
    <xf numFmtId="0" fontId="5" fillId="0" borderId="39" xfId="0" applyFont="1" applyFill="1" applyBorder="1" applyAlignment="1">
      <alignment horizontal="center" vertical="center" wrapText="1"/>
    </xf>
    <xf numFmtId="164" fontId="14" fillId="0" borderId="48" xfId="0" applyNumberFormat="1" applyFont="1" applyFill="1" applyBorder="1" applyAlignment="1">
      <alignment vertical="center" wrapText="1"/>
    </xf>
    <xf numFmtId="164" fontId="0" fillId="0" borderId="60" xfId="0" applyNumberFormat="1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164" fontId="13" fillId="0" borderId="39" xfId="58" applyNumberFormat="1" applyFont="1" applyFill="1" applyBorder="1" applyAlignment="1" applyProtection="1">
      <alignment horizontal="right" vertical="center" wrapText="1" indent="1"/>
      <protection/>
    </xf>
    <xf numFmtId="164" fontId="0" fillId="0" borderId="48" xfId="0" applyNumberFormat="1" applyFill="1" applyBorder="1" applyAlignment="1">
      <alignment vertical="center" wrapText="1"/>
    </xf>
    <xf numFmtId="164" fontId="19" fillId="0" borderId="39" xfId="0" applyNumberFormat="1" applyFont="1" applyBorder="1" applyAlignment="1" applyProtection="1">
      <alignment horizontal="right" vertical="center" wrapText="1" indent="1"/>
      <protection/>
    </xf>
    <xf numFmtId="0" fontId="0" fillId="0" borderId="0" xfId="0" applyFill="1" applyBorder="1" applyAlignment="1">
      <alignment vertical="center" wrapText="1"/>
    </xf>
    <xf numFmtId="164" fontId="17" fillId="0" borderId="39" xfId="0" applyNumberFormat="1" applyFont="1" applyBorder="1" applyAlignment="1" applyProtection="1" quotePrefix="1">
      <alignment horizontal="right" vertical="center" wrapText="1" indent="1"/>
      <protection/>
    </xf>
    <xf numFmtId="0" fontId="3" fillId="0" borderId="39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center" vertical="center" wrapText="1"/>
    </xf>
    <xf numFmtId="164" fontId="13" fillId="0" borderId="79" xfId="0" applyNumberFormat="1" applyFont="1" applyFill="1" applyBorder="1" applyAlignment="1">
      <alignment horizontal="right" vertical="center" wrapText="1"/>
    </xf>
    <xf numFmtId="164" fontId="13" fillId="0" borderId="80" xfId="0" applyNumberFormat="1" applyFont="1" applyFill="1" applyBorder="1" applyAlignment="1">
      <alignment horizontal="right" vertical="center" wrapText="1"/>
    </xf>
    <xf numFmtId="3" fontId="13" fillId="0" borderId="22" xfId="58" applyNumberFormat="1" applyFont="1" applyFill="1" applyBorder="1" applyAlignment="1" applyProtection="1">
      <alignment horizontal="right" vertical="center" wrapText="1" indent="1"/>
      <protection/>
    </xf>
    <xf numFmtId="3" fontId="13" fillId="0" borderId="23" xfId="58" applyNumberFormat="1" applyFont="1" applyFill="1" applyBorder="1" applyAlignment="1" applyProtection="1">
      <alignment horizontal="right" vertical="center" wrapText="1" indent="1"/>
      <protection/>
    </xf>
    <xf numFmtId="3" fontId="13" fillId="0" borderId="29" xfId="58" applyNumberFormat="1" applyFont="1" applyFill="1" applyBorder="1" applyAlignment="1" applyProtection="1">
      <alignment horizontal="right" vertical="center" wrapText="1" indent="1"/>
      <protection/>
    </xf>
    <xf numFmtId="3" fontId="14" fillId="0" borderId="14" xfId="58" applyNumberFormat="1" applyFont="1" applyFill="1" applyBorder="1" applyProtection="1">
      <alignment/>
      <protection/>
    </xf>
    <xf numFmtId="164" fontId="13" fillId="4" borderId="11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164" fontId="13" fillId="0" borderId="0" xfId="58" applyNumberFormat="1" applyFont="1" applyFill="1" applyBorder="1" applyAlignment="1" applyProtection="1">
      <alignment horizontal="center" vertical="center"/>
      <protection/>
    </xf>
    <xf numFmtId="164" fontId="15" fillId="0" borderId="50" xfId="58" applyNumberFormat="1" applyFont="1" applyFill="1" applyBorder="1" applyAlignment="1" applyProtection="1">
      <alignment horizontal="left" vertical="center"/>
      <protection/>
    </xf>
    <xf numFmtId="164" fontId="15" fillId="0" borderId="50" xfId="58" applyNumberFormat="1" applyFont="1" applyFill="1" applyBorder="1" applyAlignment="1" applyProtection="1">
      <alignment horizontal="left"/>
      <protection/>
    </xf>
    <xf numFmtId="0" fontId="13" fillId="0" borderId="0" xfId="58" applyFont="1" applyFill="1" applyAlignment="1" applyProtection="1">
      <alignment horizontal="center"/>
      <protection/>
    </xf>
    <xf numFmtId="164" fontId="6" fillId="0" borderId="79" xfId="0" applyNumberFormat="1" applyFont="1" applyFill="1" applyBorder="1" applyAlignment="1" applyProtection="1">
      <alignment horizontal="center" vertical="center" wrapText="1"/>
      <protection/>
    </xf>
    <xf numFmtId="164" fontId="6" fillId="0" borderId="80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80" fillId="0" borderId="52" xfId="0" applyNumberFormat="1" applyFont="1" applyFill="1" applyBorder="1" applyAlignment="1" applyProtection="1">
      <alignment horizontal="center" vertical="center" wrapText="1"/>
      <protection/>
    </xf>
    <xf numFmtId="164" fontId="6" fillId="0" borderId="38" xfId="0" applyNumberFormat="1" applyFont="1" applyFill="1" applyBorder="1" applyAlignment="1" applyProtection="1">
      <alignment horizontal="center" vertical="center" wrapTex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164" fontId="6" fillId="0" borderId="45" xfId="0" applyNumberFormat="1" applyFont="1" applyFill="1" applyBorder="1" applyAlignment="1" applyProtection="1">
      <alignment horizontal="center" vertical="center" wrapText="1"/>
      <protection/>
    </xf>
    <xf numFmtId="164" fontId="6" fillId="0" borderId="81" xfId="0" applyNumberFormat="1" applyFont="1" applyFill="1" applyBorder="1" applyAlignment="1" applyProtection="1">
      <alignment horizontal="center" vertical="center" wrapText="1"/>
      <protection/>
    </xf>
    <xf numFmtId="164" fontId="6" fillId="0" borderId="82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17" fillId="0" borderId="79" xfId="0" applyFont="1" applyFill="1" applyBorder="1" applyAlignment="1" applyProtection="1">
      <alignment horizontal="center" vertical="center" wrapText="1"/>
      <protection/>
    </xf>
    <xf numFmtId="0" fontId="17" fillId="0" borderId="41" xfId="0" applyFont="1" applyFill="1" applyBorder="1" applyAlignment="1" applyProtection="1">
      <alignment horizontal="center" vertical="center" wrapText="1"/>
      <protection/>
    </xf>
    <xf numFmtId="0" fontId="27" fillId="0" borderId="5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/>
      <protection/>
    </xf>
    <xf numFmtId="0" fontId="6" fillId="0" borderId="38" xfId="0" applyFont="1" applyBorder="1" applyAlignment="1" applyProtection="1">
      <alignment horizontal="left" vertical="center" indent="2"/>
      <protection/>
    </xf>
    <xf numFmtId="0" fontId="6" fillId="0" borderId="37" xfId="0" applyFont="1" applyBorder="1" applyAlignment="1" applyProtection="1">
      <alignment horizontal="left" vertical="center" indent="2"/>
      <protection/>
    </xf>
    <xf numFmtId="0" fontId="5" fillId="0" borderId="0" xfId="0" applyFont="1" applyAlignment="1">
      <alignment horizontal="center" wrapText="1"/>
    </xf>
    <xf numFmtId="0" fontId="32" fillId="0" borderId="0" xfId="0" applyFont="1" applyFill="1" applyAlignment="1">
      <alignment horizontal="right"/>
    </xf>
    <xf numFmtId="0" fontId="39" fillId="0" borderId="0" xfId="0" applyFont="1" applyFill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6%20dok\2015\2015.%20&#233;vi%20k&#246;lts&#233;gvet&#233;s\2015.%20rendelet%20mell&#233;klet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.ÖNKORM."/>
      <sheetName val="9.1.1. sz. mell "/>
      <sheetName val="9.1.2. sz. mell "/>
      <sheetName val="9.1.3. sz. mell"/>
      <sheetName val="9.2. sz. mell.KÖH"/>
      <sheetName val="9.2.1. sz. mell.KÖH"/>
      <sheetName val="9.2.2. sz.  mell"/>
      <sheetName val="9.2.3. sz. mell"/>
      <sheetName val="9.3. sz. mell.KIKI"/>
      <sheetName val="9.3.1. sz. mell"/>
      <sheetName val="9.3.2. sz. mell"/>
      <sheetName val="9.3.3. sz. mell"/>
      <sheetName val="10.sz.mell"/>
      <sheetName val="11. mell.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Munka1"/>
    </sheetNames>
    <sheetDataSet>
      <sheetData sheetId="1">
        <row r="5">
          <cell r="A5" t="str">
            <v>2015. évi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5"/>
  <sheetViews>
    <sheetView view="pageBreakPreview" zoomScale="60" zoomScalePageLayoutView="0" workbookViewId="0" topLeftCell="A1">
      <selection activeCell="A24" sqref="A24"/>
    </sheetView>
  </sheetViews>
  <sheetFormatPr defaultColWidth="9.00390625" defaultRowHeight="12.75"/>
  <cols>
    <col min="1" max="1" width="19.00390625" style="0" customWidth="1"/>
  </cols>
  <sheetData>
    <row r="5" spans="1:10" ht="12.75">
      <c r="A5" s="732" t="s">
        <v>449</v>
      </c>
      <c r="B5" s="732"/>
      <c r="C5" s="732"/>
      <c r="D5" s="732"/>
      <c r="E5" s="732"/>
      <c r="F5" s="732"/>
      <c r="G5" s="732"/>
      <c r="H5" s="732"/>
      <c r="I5" s="732"/>
      <c r="J5" s="732"/>
    </row>
    <row r="6" spans="1:10" ht="12.75">
      <c r="A6" s="254"/>
      <c r="B6" s="254"/>
      <c r="C6" s="254"/>
      <c r="D6" s="254"/>
      <c r="E6" s="254"/>
      <c r="F6" s="254"/>
      <c r="G6" s="254"/>
      <c r="H6" s="254"/>
      <c r="I6" s="254"/>
      <c r="J6" s="254"/>
    </row>
    <row r="7" spans="1:10" ht="12.75">
      <c r="A7" s="254"/>
      <c r="B7" s="254"/>
      <c r="C7" s="254"/>
      <c r="D7" s="254"/>
      <c r="E7" s="254"/>
      <c r="F7" s="254"/>
      <c r="G7" s="254"/>
      <c r="H7" s="254"/>
      <c r="I7" s="254"/>
      <c r="J7" s="254"/>
    </row>
    <row r="8" spans="1:10" ht="12.75">
      <c r="A8" s="254"/>
      <c r="B8" s="254"/>
      <c r="C8" s="254"/>
      <c r="D8" s="254"/>
      <c r="E8" s="254"/>
      <c r="F8" s="254"/>
      <c r="G8" s="254"/>
      <c r="H8" s="254"/>
      <c r="I8" s="254"/>
      <c r="J8" s="254"/>
    </row>
    <row r="9" spans="1:10" ht="12.75">
      <c r="A9" s="254"/>
      <c r="B9" s="254"/>
      <c r="C9" s="254"/>
      <c r="D9" s="254"/>
      <c r="E9" s="254"/>
      <c r="F9" s="254"/>
      <c r="G9" s="254"/>
      <c r="H9" s="254"/>
      <c r="I9" s="254"/>
      <c r="J9" s="254"/>
    </row>
    <row r="10" spans="1:10" ht="12.75">
      <c r="A10" s="254"/>
      <c r="B10" s="254"/>
      <c r="C10" s="254"/>
      <c r="D10" s="254"/>
      <c r="E10" s="254"/>
      <c r="F10" s="254"/>
      <c r="G10" s="254"/>
      <c r="H10" s="254"/>
      <c r="I10" s="254"/>
      <c r="J10" s="254"/>
    </row>
    <row r="11" spans="1:10" ht="12.75">
      <c r="A11" s="254"/>
      <c r="B11" s="254"/>
      <c r="C11" s="254"/>
      <c r="D11" s="254"/>
      <c r="E11" s="254"/>
      <c r="F11" s="254"/>
      <c r="G11" s="254"/>
      <c r="H11" s="254"/>
      <c r="I11" s="254"/>
      <c r="J11" s="254"/>
    </row>
    <row r="12" spans="1:10" ht="12.75">
      <c r="A12" s="254"/>
      <c r="B12" s="254"/>
      <c r="C12" s="254"/>
      <c r="D12" s="254"/>
      <c r="E12" s="254"/>
      <c r="F12" s="254"/>
      <c r="G12" s="254"/>
      <c r="H12" s="254"/>
      <c r="I12" s="254"/>
      <c r="J12" s="254"/>
    </row>
    <row r="13" spans="1:10" ht="12.75">
      <c r="A13" s="733" t="s">
        <v>556</v>
      </c>
      <c r="B13" s="733"/>
      <c r="C13" s="733"/>
      <c r="D13" s="733"/>
      <c r="E13" s="733"/>
      <c r="F13" s="733"/>
      <c r="G13" s="733"/>
      <c r="H13" s="733"/>
      <c r="I13" s="733"/>
      <c r="J13" s="733"/>
    </row>
    <row r="14" spans="1:10" ht="12.75">
      <c r="A14" s="255"/>
      <c r="B14" s="255"/>
      <c r="C14" s="255"/>
      <c r="D14" s="255"/>
      <c r="E14" s="255"/>
      <c r="F14" s="255"/>
      <c r="G14" s="255"/>
      <c r="H14" s="255"/>
      <c r="I14" s="255"/>
      <c r="J14" s="255"/>
    </row>
    <row r="15" spans="1:10" ht="12.75">
      <c r="A15" s="324" t="s">
        <v>450</v>
      </c>
      <c r="B15" s="734" t="s">
        <v>451</v>
      </c>
      <c r="C15" s="734"/>
      <c r="D15" s="734"/>
      <c r="E15" s="734"/>
      <c r="F15" s="734"/>
      <c r="G15" s="734"/>
      <c r="H15" s="734"/>
      <c r="I15" s="734"/>
      <c r="J15" s="734"/>
    </row>
    <row r="16" spans="1:10" ht="12.75">
      <c r="A16" s="324" t="s">
        <v>452</v>
      </c>
      <c r="B16" s="735" t="s">
        <v>453</v>
      </c>
      <c r="C16" s="735"/>
      <c r="D16" s="735"/>
      <c r="E16" s="735"/>
      <c r="F16" s="735"/>
      <c r="G16" s="735"/>
      <c r="H16" s="735"/>
      <c r="I16" s="735"/>
      <c r="J16" s="735"/>
    </row>
    <row r="17" spans="1:10" ht="12.75">
      <c r="A17" s="324" t="s">
        <v>454</v>
      </c>
      <c r="B17" s="735" t="s">
        <v>455</v>
      </c>
      <c r="C17" s="735"/>
      <c r="D17" s="735"/>
      <c r="E17" s="735"/>
      <c r="F17" s="735"/>
      <c r="G17" s="735"/>
      <c r="H17" s="735"/>
      <c r="I17" s="735"/>
      <c r="J17" s="735"/>
    </row>
    <row r="18" spans="1:10" ht="12.75">
      <c r="A18" s="324" t="s">
        <v>456</v>
      </c>
      <c r="B18" s="735" t="s">
        <v>457</v>
      </c>
      <c r="C18" s="735"/>
      <c r="D18" s="735"/>
      <c r="E18" s="735"/>
      <c r="F18" s="735"/>
      <c r="G18" s="735"/>
      <c r="H18" s="735"/>
      <c r="I18" s="735"/>
      <c r="J18" s="735"/>
    </row>
    <row r="19" spans="1:10" ht="12.75">
      <c r="A19" s="324" t="s">
        <v>458</v>
      </c>
      <c r="B19" s="735" t="s">
        <v>459</v>
      </c>
      <c r="C19" s="735"/>
      <c r="D19" s="735"/>
      <c r="E19" s="735"/>
      <c r="F19" s="735"/>
      <c r="G19" s="735"/>
      <c r="H19" s="735"/>
      <c r="I19" s="735"/>
      <c r="J19" s="735"/>
    </row>
    <row r="20" spans="1:10" ht="12.75">
      <c r="A20" s="324" t="s">
        <v>460</v>
      </c>
      <c r="B20" s="735" t="s">
        <v>461</v>
      </c>
      <c r="C20" s="735"/>
      <c r="D20" s="735"/>
      <c r="E20" s="735"/>
      <c r="F20" s="735"/>
      <c r="G20" s="735"/>
      <c r="H20" s="735"/>
      <c r="I20" s="735"/>
      <c r="J20" s="735"/>
    </row>
    <row r="21" spans="1:10" ht="12.75">
      <c r="A21" s="324" t="s">
        <v>462</v>
      </c>
      <c r="B21" s="735" t="s">
        <v>463</v>
      </c>
      <c r="C21" s="735"/>
      <c r="D21" s="735"/>
      <c r="E21" s="735"/>
      <c r="F21" s="735"/>
      <c r="G21" s="735"/>
      <c r="H21" s="735"/>
      <c r="I21" s="735"/>
      <c r="J21" s="735"/>
    </row>
    <row r="22" spans="1:10" ht="12.75">
      <c r="A22" s="324" t="s">
        <v>464</v>
      </c>
      <c r="B22" s="257" t="s">
        <v>465</v>
      </c>
      <c r="C22" s="257"/>
      <c r="D22" s="257"/>
      <c r="E22" s="257"/>
      <c r="F22" s="257"/>
      <c r="G22" s="257"/>
      <c r="H22" s="257"/>
      <c r="I22" s="257"/>
      <c r="J22" s="257"/>
    </row>
    <row r="23" spans="1:10" ht="12.75">
      <c r="A23" s="324" t="s">
        <v>431</v>
      </c>
      <c r="B23" s="734" t="s">
        <v>557</v>
      </c>
      <c r="C23" s="734"/>
      <c r="D23" s="734"/>
      <c r="E23" s="734"/>
      <c r="F23" s="734"/>
      <c r="G23" s="734"/>
      <c r="H23" s="734"/>
      <c r="I23" s="734"/>
      <c r="J23" s="734"/>
    </row>
    <row r="24" spans="1:10" ht="12.75">
      <c r="A24" s="324" t="s">
        <v>466</v>
      </c>
      <c r="B24" s="734" t="s">
        <v>558</v>
      </c>
      <c r="C24" s="734"/>
      <c r="D24" s="734"/>
      <c r="E24" s="734"/>
      <c r="F24" s="734"/>
      <c r="G24" s="734"/>
      <c r="H24" s="734"/>
      <c r="I24" s="734"/>
      <c r="J24" s="734"/>
    </row>
    <row r="25" spans="1:10" ht="12.75">
      <c r="A25" s="256"/>
      <c r="B25" s="734"/>
      <c r="C25" s="734"/>
      <c r="D25" s="734"/>
      <c r="E25" s="734"/>
      <c r="F25" s="734"/>
      <c r="G25" s="734"/>
      <c r="H25" s="734"/>
      <c r="I25" s="734"/>
      <c r="J25" s="734"/>
    </row>
  </sheetData>
  <sheetProtection/>
  <mergeCells count="12">
    <mergeCell ref="B19:J19"/>
    <mergeCell ref="B20:J20"/>
    <mergeCell ref="B21:J21"/>
    <mergeCell ref="B25:J25"/>
    <mergeCell ref="B23:J23"/>
    <mergeCell ref="B24:J24"/>
    <mergeCell ref="A5:J5"/>
    <mergeCell ref="A13:J13"/>
    <mergeCell ref="B15:J15"/>
    <mergeCell ref="B16:J16"/>
    <mergeCell ref="B17:J17"/>
    <mergeCell ref="B18:J1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M61"/>
  <sheetViews>
    <sheetView view="pageBreakPreview" zoomScale="80" zoomScaleNormal="130" zoomScaleSheetLayoutView="80" workbookViewId="0" topLeftCell="C27">
      <selection activeCell="H40" sqref="H40"/>
    </sheetView>
  </sheetViews>
  <sheetFormatPr defaultColWidth="9.00390625" defaultRowHeight="12.75"/>
  <cols>
    <col min="1" max="1" width="13.875" style="106" customWidth="1"/>
    <col min="2" max="2" width="79.125" style="107" customWidth="1"/>
    <col min="3" max="3" width="25.00390625" style="107" customWidth="1"/>
    <col min="4" max="4" width="11.375" style="107" customWidth="1"/>
    <col min="5" max="7" width="12.00390625" style="107" customWidth="1"/>
    <col min="8" max="8" width="9.375" style="621" customWidth="1"/>
    <col min="9" max="9" width="12.625" style="621" bestFit="1" customWidth="1"/>
    <col min="10" max="16384" width="9.375" style="107" customWidth="1"/>
  </cols>
  <sheetData>
    <row r="1" spans="1:9" s="88" customFormat="1" ht="21" customHeight="1" thickBot="1">
      <c r="A1" s="87"/>
      <c r="B1" s="89"/>
      <c r="C1" s="219" t="str">
        <f>+CONCATENATE("9.2. melléklet a ……/",LEFT(ÖSSZEFÜGGÉSEK!A5,4),". (….) önkormányzati rendelethez")</f>
        <v>9.2. melléklet a ……/2016. (….) önkormányzati rendelethez</v>
      </c>
      <c r="H1" s="615"/>
      <c r="I1" s="615"/>
    </row>
    <row r="2" spans="1:9" s="220" customFormat="1" ht="25.5" customHeight="1">
      <c r="A2" s="183" t="s">
        <v>134</v>
      </c>
      <c r="B2" s="325" t="s">
        <v>533</v>
      </c>
      <c r="C2" s="326" t="s">
        <v>535</v>
      </c>
      <c r="H2" s="616"/>
      <c r="I2" s="616"/>
    </row>
    <row r="3" spans="1:9" s="220" customFormat="1" ht="24.75" thickBot="1">
      <c r="A3" s="213" t="s">
        <v>133</v>
      </c>
      <c r="B3" s="162" t="s">
        <v>314</v>
      </c>
      <c r="C3" s="166"/>
      <c r="H3" s="616"/>
      <c r="I3" s="616"/>
    </row>
    <row r="4" spans="1:9" s="221" customFormat="1" ht="15.75" customHeight="1" thickBot="1">
      <c r="A4" s="91"/>
      <c r="B4" s="91"/>
      <c r="C4" s="92" t="s">
        <v>589</v>
      </c>
      <c r="H4" s="617"/>
      <c r="I4" s="617"/>
    </row>
    <row r="5" spans="1:9" ht="36.75" thickBot="1">
      <c r="A5" s="184" t="s">
        <v>135</v>
      </c>
      <c r="B5" s="93" t="s">
        <v>44</v>
      </c>
      <c r="C5" s="497" t="s">
        <v>45</v>
      </c>
      <c r="D5" s="560" t="s">
        <v>598</v>
      </c>
      <c r="E5" s="578" t="s">
        <v>599</v>
      </c>
      <c r="F5" s="686" t="s">
        <v>602</v>
      </c>
      <c r="G5" s="686" t="s">
        <v>608</v>
      </c>
      <c r="H5" s="577" t="s">
        <v>584</v>
      </c>
      <c r="I5" s="578" t="s">
        <v>607</v>
      </c>
    </row>
    <row r="6" spans="1:9" s="222" customFormat="1" ht="12.75" customHeight="1" thickBot="1">
      <c r="A6" s="78" t="s">
        <v>405</v>
      </c>
      <c r="B6" s="79" t="s">
        <v>406</v>
      </c>
      <c r="C6" s="498" t="s">
        <v>407</v>
      </c>
      <c r="D6" s="561"/>
      <c r="E6" s="581"/>
      <c r="F6" s="687"/>
      <c r="G6" s="687"/>
      <c r="H6" s="80"/>
      <c r="I6" s="618"/>
    </row>
    <row r="7" spans="1:9" s="222" customFormat="1" ht="15.75" customHeight="1" thickBot="1">
      <c r="A7" s="94"/>
      <c r="B7" s="95" t="s">
        <v>46</v>
      </c>
      <c r="C7" s="499"/>
      <c r="D7" s="562"/>
      <c r="E7" s="612"/>
      <c r="F7" s="612"/>
      <c r="G7" s="612"/>
      <c r="H7" s="612"/>
      <c r="I7" s="612"/>
    </row>
    <row r="8" spans="1:9" s="167" customFormat="1" ht="12" customHeight="1" thickBot="1">
      <c r="A8" s="78" t="s">
        <v>7</v>
      </c>
      <c r="B8" s="96" t="s">
        <v>423</v>
      </c>
      <c r="C8" s="456">
        <f>SUM(C9:C19)</f>
        <v>0</v>
      </c>
      <c r="D8" s="456">
        <v>0</v>
      </c>
      <c r="E8" s="579"/>
      <c r="F8" s="688"/>
      <c r="G8" s="688"/>
      <c r="H8" s="695"/>
      <c r="I8" s="579"/>
    </row>
    <row r="9" spans="1:9" s="167" customFormat="1" ht="12" customHeight="1">
      <c r="A9" s="214" t="s">
        <v>68</v>
      </c>
      <c r="B9" s="6" t="s">
        <v>189</v>
      </c>
      <c r="C9" s="500"/>
      <c r="D9" s="563">
        <v>0</v>
      </c>
      <c r="E9" s="613">
        <v>0</v>
      </c>
      <c r="F9" s="613">
        <v>0</v>
      </c>
      <c r="G9" s="613">
        <v>0</v>
      </c>
      <c r="H9" s="631"/>
      <c r="I9" s="613">
        <f aca="true" t="shared" si="0" ref="I9:I19">SUM(E9:H9)</f>
        <v>0</v>
      </c>
    </row>
    <row r="10" spans="1:9" s="167" customFormat="1" ht="12" customHeight="1">
      <c r="A10" s="215" t="s">
        <v>69</v>
      </c>
      <c r="B10" s="4" t="s">
        <v>190</v>
      </c>
      <c r="C10" s="120"/>
      <c r="D10" s="563">
        <v>0</v>
      </c>
      <c r="E10" s="613">
        <v>0</v>
      </c>
      <c r="F10" s="613">
        <v>0</v>
      </c>
      <c r="G10" s="613">
        <v>0</v>
      </c>
      <c r="H10" s="628"/>
      <c r="I10" s="613">
        <f t="shared" si="0"/>
        <v>0</v>
      </c>
    </row>
    <row r="11" spans="1:9" s="167" customFormat="1" ht="12" customHeight="1">
      <c r="A11" s="215" t="s">
        <v>70</v>
      </c>
      <c r="B11" s="4" t="s">
        <v>191</v>
      </c>
      <c r="C11" s="120"/>
      <c r="D11" s="563">
        <v>0</v>
      </c>
      <c r="E11" s="613">
        <v>0</v>
      </c>
      <c r="F11" s="613">
        <v>0</v>
      </c>
      <c r="G11" s="613">
        <v>0</v>
      </c>
      <c r="H11" s="628"/>
      <c r="I11" s="613">
        <f t="shared" si="0"/>
        <v>0</v>
      </c>
    </row>
    <row r="12" spans="1:9" s="167" customFormat="1" ht="12" customHeight="1">
      <c r="A12" s="215" t="s">
        <v>71</v>
      </c>
      <c r="B12" s="4" t="s">
        <v>192</v>
      </c>
      <c r="C12" s="120"/>
      <c r="D12" s="563">
        <v>0</v>
      </c>
      <c r="E12" s="613">
        <v>0</v>
      </c>
      <c r="F12" s="613">
        <v>0</v>
      </c>
      <c r="G12" s="613">
        <v>0</v>
      </c>
      <c r="H12" s="628"/>
      <c r="I12" s="613">
        <f t="shared" si="0"/>
        <v>0</v>
      </c>
    </row>
    <row r="13" spans="1:9" s="167" customFormat="1" ht="12" customHeight="1">
      <c r="A13" s="215" t="s">
        <v>94</v>
      </c>
      <c r="B13" s="4" t="s">
        <v>193</v>
      </c>
      <c r="C13" s="120"/>
      <c r="D13" s="563">
        <v>0</v>
      </c>
      <c r="E13" s="613">
        <v>0</v>
      </c>
      <c r="F13" s="613">
        <v>0</v>
      </c>
      <c r="G13" s="613">
        <v>0</v>
      </c>
      <c r="H13" s="628"/>
      <c r="I13" s="613">
        <f t="shared" si="0"/>
        <v>0</v>
      </c>
    </row>
    <row r="14" spans="1:9" s="167" customFormat="1" ht="12" customHeight="1">
      <c r="A14" s="215" t="s">
        <v>72</v>
      </c>
      <c r="B14" s="4" t="s">
        <v>315</v>
      </c>
      <c r="C14" s="120"/>
      <c r="D14" s="563">
        <v>0</v>
      </c>
      <c r="E14" s="613">
        <v>0</v>
      </c>
      <c r="F14" s="613">
        <v>0</v>
      </c>
      <c r="G14" s="613">
        <v>0</v>
      </c>
      <c r="H14" s="628"/>
      <c r="I14" s="613">
        <f t="shared" si="0"/>
        <v>0</v>
      </c>
    </row>
    <row r="15" spans="1:9" s="167" customFormat="1" ht="12" customHeight="1">
      <c r="A15" s="215" t="s">
        <v>73</v>
      </c>
      <c r="B15" s="3" t="s">
        <v>316</v>
      </c>
      <c r="C15" s="120"/>
      <c r="D15" s="563">
        <v>0</v>
      </c>
      <c r="E15" s="613">
        <v>0</v>
      </c>
      <c r="F15" s="613">
        <v>0</v>
      </c>
      <c r="G15" s="613">
        <v>0</v>
      </c>
      <c r="H15" s="628"/>
      <c r="I15" s="613">
        <f t="shared" si="0"/>
        <v>0</v>
      </c>
    </row>
    <row r="16" spans="1:9" s="167" customFormat="1" ht="12" customHeight="1">
      <c r="A16" s="215" t="s">
        <v>80</v>
      </c>
      <c r="B16" s="4" t="s">
        <v>196</v>
      </c>
      <c r="C16" s="180"/>
      <c r="D16" s="563">
        <v>0</v>
      </c>
      <c r="E16" s="613">
        <v>0</v>
      </c>
      <c r="F16" s="613">
        <v>0</v>
      </c>
      <c r="G16" s="613">
        <v>0</v>
      </c>
      <c r="H16" s="628"/>
      <c r="I16" s="613">
        <f t="shared" si="0"/>
        <v>0</v>
      </c>
    </row>
    <row r="17" spans="1:9" s="223" customFormat="1" ht="12" customHeight="1">
      <c r="A17" s="215" t="s">
        <v>81</v>
      </c>
      <c r="B17" s="4" t="s">
        <v>197</v>
      </c>
      <c r="C17" s="120"/>
      <c r="D17" s="563">
        <v>0</v>
      </c>
      <c r="E17" s="613">
        <v>0</v>
      </c>
      <c r="F17" s="613">
        <v>0</v>
      </c>
      <c r="G17" s="613">
        <v>0</v>
      </c>
      <c r="H17" s="628"/>
      <c r="I17" s="613">
        <f t="shared" si="0"/>
        <v>0</v>
      </c>
    </row>
    <row r="18" spans="1:9" s="223" customFormat="1" ht="12" customHeight="1">
      <c r="A18" s="215" t="s">
        <v>82</v>
      </c>
      <c r="B18" s="4" t="s">
        <v>345</v>
      </c>
      <c r="C18" s="501"/>
      <c r="D18" s="563">
        <v>0</v>
      </c>
      <c r="E18" s="613">
        <v>0</v>
      </c>
      <c r="F18" s="613">
        <v>0</v>
      </c>
      <c r="G18" s="613">
        <v>0</v>
      </c>
      <c r="H18" s="628"/>
      <c r="I18" s="613">
        <f t="shared" si="0"/>
        <v>0</v>
      </c>
    </row>
    <row r="19" spans="1:9" s="223" customFormat="1" ht="12" customHeight="1" thickBot="1">
      <c r="A19" s="215" t="s">
        <v>83</v>
      </c>
      <c r="B19" s="3" t="s">
        <v>198</v>
      </c>
      <c r="C19" s="501"/>
      <c r="D19" s="563">
        <v>0</v>
      </c>
      <c r="E19" s="614">
        <v>0</v>
      </c>
      <c r="F19" s="614">
        <v>0</v>
      </c>
      <c r="G19" s="614">
        <v>0</v>
      </c>
      <c r="H19" s="629"/>
      <c r="I19" s="614">
        <f t="shared" si="0"/>
        <v>0</v>
      </c>
    </row>
    <row r="20" spans="1:9" s="167" customFormat="1" ht="12" customHeight="1" thickBot="1">
      <c r="A20" s="78" t="s">
        <v>8</v>
      </c>
      <c r="B20" s="96" t="s">
        <v>317</v>
      </c>
      <c r="C20" s="456">
        <f>SUM(C21:C23)</f>
        <v>5000000</v>
      </c>
      <c r="D20" s="456">
        <v>5000000</v>
      </c>
      <c r="E20" s="611">
        <v>5000000</v>
      </c>
      <c r="F20" s="689">
        <v>5000000</v>
      </c>
      <c r="G20" s="689">
        <v>5000000</v>
      </c>
      <c r="H20" s="630">
        <f>SUM(H21:H24)</f>
        <v>609979</v>
      </c>
      <c r="I20" s="611">
        <f>SUM(G20:H20)</f>
        <v>5609979</v>
      </c>
    </row>
    <row r="21" spans="1:9" s="223" customFormat="1" ht="12" customHeight="1" thickBot="1">
      <c r="A21" s="215" t="s">
        <v>74</v>
      </c>
      <c r="B21" s="5" t="s">
        <v>167</v>
      </c>
      <c r="C21" s="120"/>
      <c r="D21" s="564">
        <v>0</v>
      </c>
      <c r="E21" s="613">
        <v>0</v>
      </c>
      <c r="F21" s="613">
        <v>0</v>
      </c>
      <c r="G21" s="613">
        <v>0</v>
      </c>
      <c r="H21" s="631"/>
      <c r="I21" s="611">
        <f aca="true" t="shared" si="1" ref="I21:I43">SUM(G21:H21)</f>
        <v>0</v>
      </c>
    </row>
    <row r="22" spans="1:9" s="223" customFormat="1" ht="12" customHeight="1" thickBot="1">
      <c r="A22" s="215" t="s">
        <v>75</v>
      </c>
      <c r="B22" s="4" t="s">
        <v>318</v>
      </c>
      <c r="C22" s="120"/>
      <c r="D22" s="564">
        <v>0</v>
      </c>
      <c r="E22" s="613">
        <v>0</v>
      </c>
      <c r="F22" s="613">
        <v>0</v>
      </c>
      <c r="G22" s="613">
        <v>0</v>
      </c>
      <c r="H22" s="628"/>
      <c r="I22" s="611">
        <f t="shared" si="1"/>
        <v>0</v>
      </c>
    </row>
    <row r="23" spans="1:9" s="223" customFormat="1" ht="12" customHeight="1" thickBot="1">
      <c r="A23" s="215" t="s">
        <v>76</v>
      </c>
      <c r="B23" s="4" t="s">
        <v>319</v>
      </c>
      <c r="C23" s="120">
        <v>5000000</v>
      </c>
      <c r="D23" s="564">
        <v>5000000</v>
      </c>
      <c r="E23" s="613">
        <v>5000000</v>
      </c>
      <c r="F23" s="613">
        <v>5000000</v>
      </c>
      <c r="G23" s="613">
        <v>5000000</v>
      </c>
      <c r="H23" s="628">
        <v>609979</v>
      </c>
      <c r="I23" s="611">
        <f t="shared" si="1"/>
        <v>5609979</v>
      </c>
    </row>
    <row r="24" spans="1:9" s="223" customFormat="1" ht="12" customHeight="1" thickBot="1">
      <c r="A24" s="215" t="s">
        <v>77</v>
      </c>
      <c r="B24" s="4" t="s">
        <v>424</v>
      </c>
      <c r="C24" s="120"/>
      <c r="D24" s="564">
        <v>0</v>
      </c>
      <c r="E24" s="614">
        <v>0</v>
      </c>
      <c r="F24" s="614">
        <v>0</v>
      </c>
      <c r="G24" s="614">
        <v>0</v>
      </c>
      <c r="H24" s="629"/>
      <c r="I24" s="611">
        <f t="shared" si="1"/>
        <v>0</v>
      </c>
    </row>
    <row r="25" spans="1:9" s="223" customFormat="1" ht="12" customHeight="1" thickBot="1">
      <c r="A25" s="80" t="s">
        <v>9</v>
      </c>
      <c r="B25" s="53" t="s">
        <v>110</v>
      </c>
      <c r="C25" s="502"/>
      <c r="D25" s="565"/>
      <c r="E25" s="610">
        <v>0</v>
      </c>
      <c r="F25" s="690">
        <v>0</v>
      </c>
      <c r="G25" s="690">
        <v>0</v>
      </c>
      <c r="H25" s="630"/>
      <c r="I25" s="611">
        <f t="shared" si="1"/>
        <v>0</v>
      </c>
    </row>
    <row r="26" spans="1:9" s="223" customFormat="1" ht="12" customHeight="1" thickBot="1">
      <c r="A26" s="80" t="s">
        <v>10</v>
      </c>
      <c r="B26" s="53" t="s">
        <v>425</v>
      </c>
      <c r="C26" s="456">
        <f>+C27+C28+C29</f>
        <v>0</v>
      </c>
      <c r="D26" s="528">
        <v>0</v>
      </c>
      <c r="E26" s="610">
        <v>0</v>
      </c>
      <c r="F26" s="690">
        <v>0</v>
      </c>
      <c r="G26" s="690">
        <v>0</v>
      </c>
      <c r="H26" s="630"/>
      <c r="I26" s="611">
        <f t="shared" si="1"/>
        <v>0</v>
      </c>
    </row>
    <row r="27" spans="1:9" s="223" customFormat="1" ht="12" customHeight="1" thickBot="1">
      <c r="A27" s="216" t="s">
        <v>176</v>
      </c>
      <c r="B27" s="217" t="s">
        <v>171</v>
      </c>
      <c r="C27" s="466"/>
      <c r="D27" s="566"/>
      <c r="E27" s="613">
        <v>0</v>
      </c>
      <c r="F27" s="613">
        <v>0</v>
      </c>
      <c r="G27" s="613">
        <v>0</v>
      </c>
      <c r="H27" s="631"/>
      <c r="I27" s="611">
        <f t="shared" si="1"/>
        <v>0</v>
      </c>
    </row>
    <row r="28" spans="1:9" s="223" customFormat="1" ht="12" customHeight="1" thickBot="1">
      <c r="A28" s="216" t="s">
        <v>179</v>
      </c>
      <c r="B28" s="217" t="s">
        <v>318</v>
      </c>
      <c r="C28" s="120"/>
      <c r="D28" s="567"/>
      <c r="E28" s="613">
        <v>0</v>
      </c>
      <c r="F28" s="613">
        <v>0</v>
      </c>
      <c r="G28" s="613">
        <v>0</v>
      </c>
      <c r="H28" s="628"/>
      <c r="I28" s="611">
        <f t="shared" si="1"/>
        <v>0</v>
      </c>
    </row>
    <row r="29" spans="1:9" s="223" customFormat="1" ht="12" customHeight="1" thickBot="1">
      <c r="A29" s="216" t="s">
        <v>180</v>
      </c>
      <c r="B29" s="218" t="s">
        <v>321</v>
      </c>
      <c r="C29" s="120"/>
      <c r="D29" s="567"/>
      <c r="E29" s="613">
        <v>0</v>
      </c>
      <c r="F29" s="613">
        <v>0</v>
      </c>
      <c r="G29" s="613">
        <v>0</v>
      </c>
      <c r="H29" s="628"/>
      <c r="I29" s="611">
        <f t="shared" si="1"/>
        <v>0</v>
      </c>
    </row>
    <row r="30" spans="1:9" s="223" customFormat="1" ht="12" customHeight="1" thickBot="1">
      <c r="A30" s="215" t="s">
        <v>181</v>
      </c>
      <c r="B30" s="64" t="s">
        <v>426</v>
      </c>
      <c r="C30" s="503"/>
      <c r="D30" s="568"/>
      <c r="E30" s="614">
        <v>0</v>
      </c>
      <c r="F30" s="614">
        <v>0</v>
      </c>
      <c r="G30" s="614">
        <v>0</v>
      </c>
      <c r="H30" s="629"/>
      <c r="I30" s="611">
        <f t="shared" si="1"/>
        <v>0</v>
      </c>
    </row>
    <row r="31" spans="1:9" s="223" customFormat="1" ht="12" customHeight="1" thickBot="1">
      <c r="A31" s="80" t="s">
        <v>11</v>
      </c>
      <c r="B31" s="53" t="s">
        <v>322</v>
      </c>
      <c r="C31" s="456">
        <f>+C32+C33+C34</f>
        <v>0</v>
      </c>
      <c r="D31" s="456">
        <v>0</v>
      </c>
      <c r="E31" s="610">
        <v>0</v>
      </c>
      <c r="F31" s="690">
        <v>0</v>
      </c>
      <c r="G31" s="690">
        <v>0</v>
      </c>
      <c r="H31" s="630"/>
      <c r="I31" s="611">
        <f t="shared" si="1"/>
        <v>0</v>
      </c>
    </row>
    <row r="32" spans="1:9" s="223" customFormat="1" ht="12" customHeight="1" thickBot="1">
      <c r="A32" s="216" t="s">
        <v>61</v>
      </c>
      <c r="B32" s="217" t="s">
        <v>203</v>
      </c>
      <c r="C32" s="466"/>
      <c r="D32" s="566"/>
      <c r="E32" s="613">
        <v>0</v>
      </c>
      <c r="F32" s="613">
        <v>0</v>
      </c>
      <c r="G32" s="613">
        <v>0</v>
      </c>
      <c r="H32" s="631"/>
      <c r="I32" s="611">
        <f t="shared" si="1"/>
        <v>0</v>
      </c>
    </row>
    <row r="33" spans="1:9" s="223" customFormat="1" ht="12" customHeight="1" thickBot="1">
      <c r="A33" s="216" t="s">
        <v>62</v>
      </c>
      <c r="B33" s="218" t="s">
        <v>204</v>
      </c>
      <c r="C33" s="504"/>
      <c r="D33" s="567"/>
      <c r="E33" s="613">
        <v>0</v>
      </c>
      <c r="F33" s="613">
        <v>0</v>
      </c>
      <c r="G33" s="613">
        <v>0</v>
      </c>
      <c r="H33" s="628"/>
      <c r="I33" s="611">
        <f t="shared" si="1"/>
        <v>0</v>
      </c>
    </row>
    <row r="34" spans="1:9" s="223" customFormat="1" ht="12" customHeight="1" thickBot="1">
      <c r="A34" s="215" t="s">
        <v>63</v>
      </c>
      <c r="B34" s="64" t="s">
        <v>205</v>
      </c>
      <c r="C34" s="503"/>
      <c r="D34" s="568"/>
      <c r="E34" s="614">
        <v>0</v>
      </c>
      <c r="F34" s="614">
        <v>0</v>
      </c>
      <c r="G34" s="614">
        <v>0</v>
      </c>
      <c r="H34" s="629"/>
      <c r="I34" s="611">
        <f t="shared" si="1"/>
        <v>0</v>
      </c>
    </row>
    <row r="35" spans="1:9" s="167" customFormat="1" ht="12" customHeight="1" thickBot="1">
      <c r="A35" s="80" t="s">
        <v>12</v>
      </c>
      <c r="B35" s="53" t="s">
        <v>291</v>
      </c>
      <c r="C35" s="502"/>
      <c r="D35" s="569"/>
      <c r="E35" s="610">
        <v>0</v>
      </c>
      <c r="F35" s="690">
        <v>0</v>
      </c>
      <c r="G35" s="690">
        <v>0</v>
      </c>
      <c r="H35" s="630"/>
      <c r="I35" s="611">
        <f t="shared" si="1"/>
        <v>0</v>
      </c>
    </row>
    <row r="36" spans="1:9" s="167" customFormat="1" ht="12" customHeight="1" thickBot="1">
      <c r="A36" s="80" t="s">
        <v>13</v>
      </c>
      <c r="B36" s="53" t="s">
        <v>323</v>
      </c>
      <c r="C36" s="505"/>
      <c r="D36" s="570"/>
      <c r="E36" s="614">
        <v>0</v>
      </c>
      <c r="F36" s="614">
        <v>0</v>
      </c>
      <c r="G36" s="614">
        <v>0</v>
      </c>
      <c r="H36" s="696"/>
      <c r="I36" s="611">
        <f t="shared" si="1"/>
        <v>0</v>
      </c>
    </row>
    <row r="37" spans="1:9" s="167" customFormat="1" ht="12" customHeight="1" thickBot="1">
      <c r="A37" s="78" t="s">
        <v>14</v>
      </c>
      <c r="B37" s="53" t="s">
        <v>324</v>
      </c>
      <c r="C37" s="506">
        <f>+C8+C20+C25+C26+C31+C35+C36</f>
        <v>5000000</v>
      </c>
      <c r="D37" s="528">
        <v>5000000</v>
      </c>
      <c r="E37" s="611">
        <v>5000000</v>
      </c>
      <c r="F37" s="689">
        <v>5000000</v>
      </c>
      <c r="G37" s="689">
        <v>5000000</v>
      </c>
      <c r="H37" s="528">
        <f>+H8+H20+H25+H26+H31+H35+H36</f>
        <v>609979</v>
      </c>
      <c r="I37" s="611">
        <f t="shared" si="1"/>
        <v>5609979</v>
      </c>
    </row>
    <row r="38" spans="1:9" s="167" customFormat="1" ht="12" customHeight="1" thickBot="1">
      <c r="A38" s="97" t="s">
        <v>15</v>
      </c>
      <c r="B38" s="53" t="s">
        <v>325</v>
      </c>
      <c r="C38" s="506">
        <f>+C39+C40+C41</f>
        <v>48571000</v>
      </c>
      <c r="D38" s="528">
        <v>54338774</v>
      </c>
      <c r="E38" s="611">
        <v>54420816</v>
      </c>
      <c r="F38" s="689">
        <v>54580328</v>
      </c>
      <c r="G38" s="689">
        <v>54580328</v>
      </c>
      <c r="H38" s="528">
        <f>+H39+H40+H41</f>
        <v>39787</v>
      </c>
      <c r="I38" s="611">
        <f t="shared" si="1"/>
        <v>54620115</v>
      </c>
    </row>
    <row r="39" spans="1:9" s="167" customFormat="1" ht="12" customHeight="1" thickBot="1">
      <c r="A39" s="216" t="s">
        <v>326</v>
      </c>
      <c r="B39" s="217" t="s">
        <v>149</v>
      </c>
      <c r="C39" s="466"/>
      <c r="D39" s="571">
        <v>5544000</v>
      </c>
      <c r="E39" s="613">
        <v>5544000</v>
      </c>
      <c r="F39" s="613">
        <v>5544000</v>
      </c>
      <c r="G39" s="613"/>
      <c r="H39" s="631"/>
      <c r="I39" s="611">
        <f t="shared" si="1"/>
        <v>0</v>
      </c>
    </row>
    <row r="40" spans="1:9" s="167" customFormat="1" ht="12" customHeight="1" thickBot="1">
      <c r="A40" s="216" t="s">
        <v>327</v>
      </c>
      <c r="B40" s="218" t="s">
        <v>1</v>
      </c>
      <c r="C40" s="504"/>
      <c r="D40" s="571">
        <v>0</v>
      </c>
      <c r="E40" s="613">
        <v>0</v>
      </c>
      <c r="F40" s="613">
        <v>0</v>
      </c>
      <c r="G40" s="613">
        <v>0</v>
      </c>
      <c r="H40" s="628"/>
      <c r="I40" s="611">
        <f t="shared" si="1"/>
        <v>0</v>
      </c>
    </row>
    <row r="41" spans="1:9" s="223" customFormat="1" ht="12" customHeight="1" thickBot="1">
      <c r="A41" s="215" t="s">
        <v>328</v>
      </c>
      <c r="B41" s="64" t="s">
        <v>329</v>
      </c>
      <c r="C41" s="503">
        <v>48571000</v>
      </c>
      <c r="D41" s="571">
        <v>48794774</v>
      </c>
      <c r="E41" s="614">
        <v>48876816</v>
      </c>
      <c r="F41" s="614">
        <v>49036328</v>
      </c>
      <c r="G41" s="614">
        <v>49036328</v>
      </c>
      <c r="H41" s="637">
        <v>39787</v>
      </c>
      <c r="I41" s="611">
        <f t="shared" si="1"/>
        <v>49076115</v>
      </c>
    </row>
    <row r="42" spans="1:9" s="223" customFormat="1" ht="15" customHeight="1" thickBot="1">
      <c r="A42" s="97" t="s">
        <v>16</v>
      </c>
      <c r="B42" s="98" t="s">
        <v>330</v>
      </c>
      <c r="D42" s="572"/>
      <c r="E42" s="588">
        <v>0</v>
      </c>
      <c r="F42" s="691">
        <v>0</v>
      </c>
      <c r="G42" s="691">
        <v>0</v>
      </c>
      <c r="H42" s="630"/>
      <c r="I42" s="611">
        <f t="shared" si="1"/>
        <v>0</v>
      </c>
    </row>
    <row r="43" spans="1:9" s="223" customFormat="1" ht="15" customHeight="1" thickBot="1">
      <c r="A43" s="99"/>
      <c r="B43" s="100"/>
      <c r="C43" s="514">
        <f>+C37+C38</f>
        <v>53571000</v>
      </c>
      <c r="D43" s="508">
        <v>59338774</v>
      </c>
      <c r="E43" s="611">
        <v>59420816</v>
      </c>
      <c r="F43" s="692">
        <v>59580328</v>
      </c>
      <c r="G43" s="692">
        <v>59580328</v>
      </c>
      <c r="H43" s="456">
        <f>+H37+H38</f>
        <v>649766</v>
      </c>
      <c r="I43" s="611">
        <f t="shared" si="1"/>
        <v>60230094</v>
      </c>
    </row>
    <row r="44" spans="1:9" ht="13.5" thickBot="1">
      <c r="A44" s="101"/>
      <c r="B44" s="102"/>
      <c r="C44" s="164"/>
      <c r="D44" s="589"/>
      <c r="E44" s="591">
        <v>0</v>
      </c>
      <c r="F44" s="591">
        <v>0</v>
      </c>
      <c r="G44" s="591">
        <v>0</v>
      </c>
      <c r="H44" s="697"/>
      <c r="I44" s="619">
        <f>SUM(E44:H44)</f>
        <v>0</v>
      </c>
    </row>
    <row r="45" spans="1:9" s="222" customFormat="1" ht="16.5" customHeight="1" thickBot="1">
      <c r="A45" s="103"/>
      <c r="B45" s="104" t="s">
        <v>47</v>
      </c>
      <c r="C45" s="507"/>
      <c r="D45" s="593"/>
      <c r="E45" s="594">
        <v>0</v>
      </c>
      <c r="F45" s="693">
        <v>0</v>
      </c>
      <c r="G45" s="693">
        <v>0</v>
      </c>
      <c r="H45" s="698"/>
      <c r="I45" s="620">
        <f>SUM(E45:H45)</f>
        <v>0</v>
      </c>
    </row>
    <row r="46" spans="1:9" s="224" customFormat="1" ht="12" customHeight="1" thickBot="1">
      <c r="A46" s="80" t="s">
        <v>7</v>
      </c>
      <c r="B46" s="53" t="s">
        <v>331</v>
      </c>
      <c r="C46" s="456">
        <f>SUM(C47:C51)</f>
        <v>53421000</v>
      </c>
      <c r="D46" s="592">
        <v>59188774</v>
      </c>
      <c r="E46" s="611">
        <v>59270816</v>
      </c>
      <c r="F46" s="694">
        <v>59430328</v>
      </c>
      <c r="G46" s="694">
        <v>59430328</v>
      </c>
      <c r="H46" s="638">
        <f>SUM(H47:H51)</f>
        <v>649857</v>
      </c>
      <c r="I46" s="611">
        <f>SUM(G46:H46)</f>
        <v>60080185</v>
      </c>
    </row>
    <row r="47" spans="1:9" ht="12" customHeight="1" thickBot="1">
      <c r="A47" s="215" t="s">
        <v>68</v>
      </c>
      <c r="B47" s="5" t="s">
        <v>38</v>
      </c>
      <c r="C47" s="466">
        <v>34041000</v>
      </c>
      <c r="D47" s="573">
        <v>36217200</v>
      </c>
      <c r="E47" s="613">
        <v>36281800</v>
      </c>
      <c r="F47" s="613">
        <v>36407400</v>
      </c>
      <c r="G47" s="613">
        <v>36407400</v>
      </c>
      <c r="H47" s="635">
        <v>470751</v>
      </c>
      <c r="I47" s="611">
        <f aca="true" t="shared" si="2" ref="I47:I59">SUM(G47:H47)</f>
        <v>36878151</v>
      </c>
    </row>
    <row r="48" spans="1:9" ht="12" customHeight="1" thickBot="1">
      <c r="A48" s="215" t="s">
        <v>69</v>
      </c>
      <c r="B48" s="4" t="s">
        <v>119</v>
      </c>
      <c r="C48" s="467">
        <v>8989000</v>
      </c>
      <c r="D48" s="573">
        <v>11089574</v>
      </c>
      <c r="E48" s="613">
        <v>11107016</v>
      </c>
      <c r="F48" s="613">
        <v>11140928</v>
      </c>
      <c r="G48" s="613">
        <v>11140928</v>
      </c>
      <c r="H48" s="636">
        <v>127232</v>
      </c>
      <c r="I48" s="611">
        <f t="shared" si="2"/>
        <v>11268160</v>
      </c>
    </row>
    <row r="49" spans="1:9" ht="12" customHeight="1" thickBot="1">
      <c r="A49" s="215" t="s">
        <v>70</v>
      </c>
      <c r="B49" s="4" t="s">
        <v>93</v>
      </c>
      <c r="C49" s="467">
        <v>10391000</v>
      </c>
      <c r="D49" s="573">
        <v>11882000</v>
      </c>
      <c r="E49" s="613">
        <v>11882000</v>
      </c>
      <c r="F49" s="613">
        <v>11882000</v>
      </c>
      <c r="G49" s="613">
        <v>11882000</v>
      </c>
      <c r="H49" s="636">
        <v>51874</v>
      </c>
      <c r="I49" s="611">
        <f t="shared" si="2"/>
        <v>11933874</v>
      </c>
    </row>
    <row r="50" spans="1:9" ht="12" customHeight="1" thickBot="1">
      <c r="A50" s="215" t="s">
        <v>71</v>
      </c>
      <c r="B50" s="4" t="s">
        <v>120</v>
      </c>
      <c r="C50" s="467"/>
      <c r="D50" s="574">
        <v>0</v>
      </c>
      <c r="E50" s="613">
        <v>0</v>
      </c>
      <c r="F50" s="613">
        <v>0</v>
      </c>
      <c r="G50" s="613">
        <v>0</v>
      </c>
      <c r="H50" s="636"/>
      <c r="I50" s="611">
        <f t="shared" si="2"/>
        <v>0</v>
      </c>
    </row>
    <row r="51" spans="1:9" ht="12" customHeight="1" thickBot="1">
      <c r="A51" s="215" t="s">
        <v>94</v>
      </c>
      <c r="B51" s="4" t="s">
        <v>121</v>
      </c>
      <c r="C51" s="467"/>
      <c r="D51" s="574">
        <v>0</v>
      </c>
      <c r="E51" s="614">
        <v>0</v>
      </c>
      <c r="F51" s="614">
        <v>0</v>
      </c>
      <c r="G51" s="614">
        <v>0</v>
      </c>
      <c r="H51" s="629"/>
      <c r="I51" s="611">
        <f t="shared" si="2"/>
        <v>0</v>
      </c>
    </row>
    <row r="52" spans="1:13" ht="12" customHeight="1" thickBot="1">
      <c r="A52" s="80" t="s">
        <v>8</v>
      </c>
      <c r="B52" s="53" t="s">
        <v>332</v>
      </c>
      <c r="C52" s="456">
        <f>SUM(C53:C55)</f>
        <v>150000</v>
      </c>
      <c r="D52" s="456">
        <v>150000</v>
      </c>
      <c r="E52" s="611">
        <v>150000</v>
      </c>
      <c r="F52" s="689">
        <v>150000</v>
      </c>
      <c r="G52" s="689">
        <v>150000</v>
      </c>
      <c r="H52" s="632"/>
      <c r="I52" s="611">
        <f t="shared" si="2"/>
        <v>150000</v>
      </c>
      <c r="M52" s="35">
        <f>I58-I43</f>
        <v>91</v>
      </c>
    </row>
    <row r="53" spans="1:9" s="224" customFormat="1" ht="12" customHeight="1" thickBot="1">
      <c r="A53" s="215" t="s">
        <v>74</v>
      </c>
      <c r="B53" s="5" t="s">
        <v>140</v>
      </c>
      <c r="C53" s="466">
        <v>150000</v>
      </c>
      <c r="D53" s="573">
        <v>150000</v>
      </c>
      <c r="E53" s="613">
        <v>150000</v>
      </c>
      <c r="F53" s="613">
        <v>150000</v>
      </c>
      <c r="G53" s="613">
        <v>150000</v>
      </c>
      <c r="H53" s="631"/>
      <c r="I53" s="611">
        <f t="shared" si="2"/>
        <v>150000</v>
      </c>
    </row>
    <row r="54" spans="1:9" ht="12" customHeight="1" thickBot="1">
      <c r="A54" s="215" t="s">
        <v>75</v>
      </c>
      <c r="B54" s="4" t="s">
        <v>123</v>
      </c>
      <c r="C54" s="467"/>
      <c r="D54" s="573">
        <v>0</v>
      </c>
      <c r="E54" s="613">
        <v>0</v>
      </c>
      <c r="F54" s="613">
        <v>0</v>
      </c>
      <c r="G54" s="613">
        <v>0</v>
      </c>
      <c r="H54" s="628"/>
      <c r="I54" s="611">
        <f t="shared" si="2"/>
        <v>0</v>
      </c>
    </row>
    <row r="55" spans="1:9" ht="12" customHeight="1" thickBot="1">
      <c r="A55" s="215" t="s">
        <v>76</v>
      </c>
      <c r="B55" s="4" t="s">
        <v>48</v>
      </c>
      <c r="C55" s="467"/>
      <c r="D55" s="573">
        <v>0</v>
      </c>
      <c r="E55" s="613">
        <v>0</v>
      </c>
      <c r="F55" s="613">
        <v>0</v>
      </c>
      <c r="G55" s="613">
        <v>0</v>
      </c>
      <c r="H55" s="628"/>
      <c r="I55" s="611">
        <f t="shared" si="2"/>
        <v>0</v>
      </c>
    </row>
    <row r="56" spans="1:9" ht="12" customHeight="1" thickBot="1">
      <c r="A56" s="215" t="s">
        <v>77</v>
      </c>
      <c r="B56" s="4" t="s">
        <v>427</v>
      </c>
      <c r="C56" s="467"/>
      <c r="D56" s="575">
        <v>0</v>
      </c>
      <c r="E56" s="614">
        <v>0</v>
      </c>
      <c r="F56" s="614">
        <v>0</v>
      </c>
      <c r="G56" s="614">
        <v>0</v>
      </c>
      <c r="H56" s="629"/>
      <c r="I56" s="611">
        <f t="shared" si="2"/>
        <v>0</v>
      </c>
    </row>
    <row r="57" spans="1:9" ht="12" customHeight="1" thickBot="1">
      <c r="A57" s="80" t="s">
        <v>9</v>
      </c>
      <c r="B57" s="53" t="s">
        <v>3</v>
      </c>
      <c r="C57" s="502"/>
      <c r="D57" s="576"/>
      <c r="E57" s="610">
        <v>0</v>
      </c>
      <c r="F57" s="690">
        <v>0</v>
      </c>
      <c r="G57" s="690">
        <v>0</v>
      </c>
      <c r="H57" s="630"/>
      <c r="I57" s="611">
        <f t="shared" si="2"/>
        <v>0</v>
      </c>
    </row>
    <row r="58" spans="1:9" ht="15" customHeight="1" thickBot="1">
      <c r="A58" s="80" t="s">
        <v>10</v>
      </c>
      <c r="B58" s="105" t="s">
        <v>432</v>
      </c>
      <c r="C58" s="508">
        <f>+C46+C52+C57</f>
        <v>53571000</v>
      </c>
      <c r="D58" s="508">
        <v>59338774</v>
      </c>
      <c r="E58" s="611">
        <v>59420816</v>
      </c>
      <c r="F58" s="689">
        <v>59580328</v>
      </c>
      <c r="G58" s="689">
        <v>59580328</v>
      </c>
      <c r="H58" s="634">
        <f>H46+H52+H57</f>
        <v>649857</v>
      </c>
      <c r="I58" s="611">
        <f t="shared" si="2"/>
        <v>60230185</v>
      </c>
    </row>
    <row r="59" spans="3:9" ht="13.5" thickBot="1">
      <c r="C59" s="165"/>
      <c r="D59" s="107">
        <v>0</v>
      </c>
      <c r="E59" s="587">
        <f>SUM(C59:D59)</f>
        <v>0</v>
      </c>
      <c r="F59" s="587">
        <v>0</v>
      </c>
      <c r="G59" s="587">
        <v>0</v>
      </c>
      <c r="H59" s="696"/>
      <c r="I59" s="611">
        <f t="shared" si="2"/>
        <v>0</v>
      </c>
    </row>
    <row r="60" spans="1:9" ht="15" customHeight="1" thickBot="1">
      <c r="A60" s="108" t="s">
        <v>422</v>
      </c>
      <c r="B60" s="109"/>
      <c r="C60" s="510">
        <v>11</v>
      </c>
      <c r="D60" s="579">
        <v>11</v>
      </c>
      <c r="E60" s="588">
        <v>11</v>
      </c>
      <c r="F60" s="699">
        <v>11</v>
      </c>
      <c r="G60" s="699">
        <v>11</v>
      </c>
      <c r="H60" s="630"/>
      <c r="I60" s="610">
        <f>SUM(G60:H60)</f>
        <v>11</v>
      </c>
    </row>
    <row r="61" spans="1:9" ht="14.25" customHeight="1" thickBot="1">
      <c r="A61" s="108" t="s">
        <v>136</v>
      </c>
      <c r="B61" s="109"/>
      <c r="C61" s="510"/>
      <c r="D61" s="519"/>
      <c r="E61" s="586">
        <f>SUM(C61:D61)</f>
        <v>0</v>
      </c>
      <c r="F61" s="700">
        <v>0</v>
      </c>
      <c r="G61" s="700">
        <v>0</v>
      </c>
      <c r="H61" s="688"/>
      <c r="I61" s="613">
        <f>SUM(E61:H61)</f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60"/>
  <sheetViews>
    <sheetView view="pageBreakPreview" zoomScale="80" zoomScaleSheetLayoutView="80" workbookViewId="0" topLeftCell="A13">
      <selection activeCell="G21" sqref="G21"/>
    </sheetView>
  </sheetViews>
  <sheetFormatPr defaultColWidth="9.00390625" defaultRowHeight="12.75"/>
  <cols>
    <col min="1" max="1" width="13.875" style="106" customWidth="1"/>
    <col min="2" max="2" width="79.125" style="107" customWidth="1"/>
    <col min="3" max="3" width="25.00390625" style="107" customWidth="1"/>
    <col min="4" max="4" width="12.625" style="107" bestFit="1" customWidth="1"/>
    <col min="5" max="5" width="15.00390625" style="107" bestFit="1" customWidth="1"/>
    <col min="6" max="7" width="15.00390625" style="107" customWidth="1"/>
    <col min="8" max="8" width="11.875" style="107" bestFit="1" customWidth="1"/>
    <col min="9" max="9" width="15.125" style="107" bestFit="1" customWidth="1"/>
    <col min="10" max="16384" width="9.375" style="107" customWidth="1"/>
  </cols>
  <sheetData>
    <row r="1" spans="1:3" s="88" customFormat="1" ht="21" customHeight="1" thickBot="1">
      <c r="A1" s="87"/>
      <c r="B1" s="89"/>
      <c r="C1" s="219" t="str">
        <f>+CONCATENATE("9.3. melléklet a ……/",LEFT(ÖSSZEFÜGGÉSEK!A5,4),". (….) önkormányzati rendelethez")</f>
        <v>9.3. melléklet a ……/2016. (….) önkormányzati rendelethez</v>
      </c>
    </row>
    <row r="2" spans="1:3" s="220" customFormat="1" ht="25.5" customHeight="1">
      <c r="A2" s="258" t="s">
        <v>134</v>
      </c>
      <c r="B2" s="161" t="s">
        <v>467</v>
      </c>
      <c r="C2" s="327" t="s">
        <v>535</v>
      </c>
    </row>
    <row r="3" spans="1:3" s="220" customFormat="1" ht="24.75" thickBot="1">
      <c r="A3" s="213" t="s">
        <v>133</v>
      </c>
      <c r="B3" s="162" t="s">
        <v>314</v>
      </c>
      <c r="C3" s="166" t="s">
        <v>42</v>
      </c>
    </row>
    <row r="4" spans="1:3" s="221" customFormat="1" ht="15.75" customHeight="1" thickBot="1">
      <c r="A4" s="91"/>
      <c r="B4" s="91"/>
      <c r="C4" s="92" t="s">
        <v>589</v>
      </c>
    </row>
    <row r="5" spans="1:9" ht="39" thickBot="1">
      <c r="A5" s="184" t="s">
        <v>135</v>
      </c>
      <c r="B5" s="93" t="s">
        <v>44</v>
      </c>
      <c r="C5" s="497" t="s">
        <v>45</v>
      </c>
      <c r="D5" s="624" t="s">
        <v>597</v>
      </c>
      <c r="E5" s="580" t="s">
        <v>600</v>
      </c>
      <c r="F5" s="705" t="s">
        <v>603</v>
      </c>
      <c r="G5" s="701" t="s">
        <v>609</v>
      </c>
      <c r="H5" s="643" t="s">
        <v>584</v>
      </c>
      <c r="I5" s="580" t="s">
        <v>610</v>
      </c>
    </row>
    <row r="6" spans="1:9" s="222" customFormat="1" ht="12.75" customHeight="1" thickBot="1">
      <c r="A6" s="78" t="s">
        <v>405</v>
      </c>
      <c r="B6" s="79" t="s">
        <v>406</v>
      </c>
      <c r="C6" s="498" t="s">
        <v>407</v>
      </c>
      <c r="D6" s="511"/>
      <c r="E6" s="581"/>
      <c r="F6" s="706"/>
      <c r="G6" s="687"/>
      <c r="H6" s="78"/>
      <c r="I6" s="581"/>
    </row>
    <row r="7" spans="1:9" s="222" customFormat="1" ht="15.75" customHeight="1" thickBot="1">
      <c r="A7" s="94"/>
      <c r="B7" s="95" t="s">
        <v>46</v>
      </c>
      <c r="C7" s="499"/>
      <c r="D7" s="521"/>
      <c r="E7" s="582"/>
      <c r="F7" s="582"/>
      <c r="G7" s="582"/>
      <c r="H7" s="582"/>
      <c r="I7" s="582"/>
    </row>
    <row r="8" spans="1:9" s="167" customFormat="1" ht="12" customHeight="1" thickBot="1">
      <c r="A8" s="78" t="s">
        <v>7</v>
      </c>
      <c r="B8" s="96" t="s">
        <v>423</v>
      </c>
      <c r="C8" s="456">
        <f>SUM(C9:C19)</f>
        <v>12800000</v>
      </c>
      <c r="D8" s="456">
        <v>12800000</v>
      </c>
      <c r="E8" s="625">
        <f>SUM(E9:E19)</f>
        <v>12800000</v>
      </c>
      <c r="F8" s="625">
        <v>12800000</v>
      </c>
      <c r="G8" s="625">
        <v>12800000</v>
      </c>
      <c r="H8" s="625">
        <f>SUM(H9:H19)</f>
        <v>0</v>
      </c>
      <c r="I8" s="610">
        <f aca="true" t="shared" si="0" ref="I8:I60">SUM(G8:H8)</f>
        <v>12800000</v>
      </c>
    </row>
    <row r="9" spans="1:9" s="167" customFormat="1" ht="12" customHeight="1">
      <c r="A9" s="214" t="s">
        <v>68</v>
      </c>
      <c r="B9" s="6" t="s">
        <v>189</v>
      </c>
      <c r="C9" s="500"/>
      <c r="D9" s="522">
        <v>0</v>
      </c>
      <c r="E9" s="586">
        <v>0</v>
      </c>
      <c r="F9" s="586">
        <v>0</v>
      </c>
      <c r="G9" s="586">
        <v>0</v>
      </c>
      <c r="H9" s="583"/>
      <c r="I9" s="613">
        <f t="shared" si="0"/>
        <v>0</v>
      </c>
    </row>
    <row r="10" spans="1:9" s="167" customFormat="1" ht="12" customHeight="1">
      <c r="A10" s="215" t="s">
        <v>69</v>
      </c>
      <c r="B10" s="4" t="s">
        <v>190</v>
      </c>
      <c r="C10" s="120">
        <v>0</v>
      </c>
      <c r="D10" s="516">
        <v>0</v>
      </c>
      <c r="E10" s="613">
        <v>0</v>
      </c>
      <c r="F10" s="613">
        <v>0</v>
      </c>
      <c r="G10" s="613">
        <v>0</v>
      </c>
      <c r="H10" s="628"/>
      <c r="I10" s="613">
        <f t="shared" si="0"/>
        <v>0</v>
      </c>
    </row>
    <row r="11" spans="1:9" s="167" customFormat="1" ht="12" customHeight="1">
      <c r="A11" s="215" t="s">
        <v>70</v>
      </c>
      <c r="B11" s="4" t="s">
        <v>191</v>
      </c>
      <c r="C11" s="120"/>
      <c r="D11" s="626">
        <v>0</v>
      </c>
      <c r="E11" s="613">
        <v>0</v>
      </c>
      <c r="F11" s="613">
        <v>0</v>
      </c>
      <c r="G11" s="613">
        <v>0</v>
      </c>
      <c r="H11" s="628"/>
      <c r="I11" s="613">
        <f t="shared" si="0"/>
        <v>0</v>
      </c>
    </row>
    <row r="12" spans="1:9" s="167" customFormat="1" ht="12" customHeight="1">
      <c r="A12" s="215" t="s">
        <v>71</v>
      </c>
      <c r="B12" s="4" t="s">
        <v>192</v>
      </c>
      <c r="C12" s="120"/>
      <c r="D12" s="626">
        <v>0</v>
      </c>
      <c r="E12" s="613">
        <v>0</v>
      </c>
      <c r="F12" s="613">
        <v>0</v>
      </c>
      <c r="G12" s="613">
        <v>0</v>
      </c>
      <c r="H12" s="628"/>
      <c r="I12" s="613">
        <f t="shared" si="0"/>
        <v>0</v>
      </c>
    </row>
    <row r="13" spans="1:9" s="167" customFormat="1" ht="12" customHeight="1">
      <c r="A13" s="215" t="s">
        <v>94</v>
      </c>
      <c r="B13" s="4" t="s">
        <v>193</v>
      </c>
      <c r="C13" s="120">
        <v>4425000</v>
      </c>
      <c r="D13" s="626">
        <v>4425000</v>
      </c>
      <c r="E13" s="613">
        <v>4425000</v>
      </c>
      <c r="F13" s="613">
        <v>4425000</v>
      </c>
      <c r="G13" s="613">
        <v>4425000</v>
      </c>
      <c r="H13" s="628"/>
      <c r="I13" s="613">
        <f t="shared" si="0"/>
        <v>4425000</v>
      </c>
    </row>
    <row r="14" spans="1:9" s="167" customFormat="1" ht="12" customHeight="1">
      <c r="A14" s="215" t="s">
        <v>72</v>
      </c>
      <c r="B14" s="4" t="s">
        <v>315</v>
      </c>
      <c r="C14" s="120">
        <v>2721000</v>
      </c>
      <c r="D14" s="626">
        <v>2721000</v>
      </c>
      <c r="E14" s="613">
        <v>2721000</v>
      </c>
      <c r="F14" s="613">
        <v>2721000</v>
      </c>
      <c r="G14" s="613">
        <v>2721000</v>
      </c>
      <c r="H14" s="628"/>
      <c r="I14" s="613">
        <f t="shared" si="0"/>
        <v>2721000</v>
      </c>
    </row>
    <row r="15" spans="1:9" s="167" customFormat="1" ht="12" customHeight="1">
      <c r="A15" s="215" t="s">
        <v>73</v>
      </c>
      <c r="B15" s="3" t="s">
        <v>316</v>
      </c>
      <c r="C15" s="120"/>
      <c r="D15" s="626">
        <v>0</v>
      </c>
      <c r="E15" s="613">
        <v>0</v>
      </c>
      <c r="F15" s="613">
        <v>0</v>
      </c>
      <c r="G15" s="613">
        <v>0</v>
      </c>
      <c r="H15" s="628"/>
      <c r="I15" s="613">
        <f t="shared" si="0"/>
        <v>0</v>
      </c>
    </row>
    <row r="16" spans="1:9" s="167" customFormat="1" ht="12" customHeight="1">
      <c r="A16" s="215" t="s">
        <v>80</v>
      </c>
      <c r="B16" s="4" t="s">
        <v>196</v>
      </c>
      <c r="C16" s="180"/>
      <c r="D16" s="626">
        <v>0</v>
      </c>
      <c r="E16" s="613">
        <v>0</v>
      </c>
      <c r="F16" s="613">
        <v>0</v>
      </c>
      <c r="G16" s="613">
        <v>0</v>
      </c>
      <c r="H16" s="628"/>
      <c r="I16" s="613">
        <f t="shared" si="0"/>
        <v>0</v>
      </c>
    </row>
    <row r="17" spans="1:9" s="223" customFormat="1" ht="12" customHeight="1">
      <c r="A17" s="215" t="s">
        <v>81</v>
      </c>
      <c r="B17" s="4" t="s">
        <v>197</v>
      </c>
      <c r="C17" s="120"/>
      <c r="D17" s="626">
        <v>0</v>
      </c>
      <c r="E17" s="613">
        <v>0</v>
      </c>
      <c r="F17" s="613">
        <v>0</v>
      </c>
      <c r="G17" s="613">
        <v>0</v>
      </c>
      <c r="H17" s="628"/>
      <c r="I17" s="613">
        <f t="shared" si="0"/>
        <v>0</v>
      </c>
    </row>
    <row r="18" spans="1:9" s="223" customFormat="1" ht="12" customHeight="1">
      <c r="A18" s="215" t="s">
        <v>82</v>
      </c>
      <c r="B18" s="4" t="s">
        <v>345</v>
      </c>
      <c r="C18" s="501"/>
      <c r="D18" s="626">
        <v>0</v>
      </c>
      <c r="E18" s="613">
        <v>0</v>
      </c>
      <c r="F18" s="613">
        <v>0</v>
      </c>
      <c r="G18" s="613">
        <v>0</v>
      </c>
      <c r="H18" s="628"/>
      <c r="I18" s="613">
        <f t="shared" si="0"/>
        <v>0</v>
      </c>
    </row>
    <row r="19" spans="1:9" s="223" customFormat="1" ht="12" customHeight="1" thickBot="1">
      <c r="A19" s="215" t="s">
        <v>83</v>
      </c>
      <c r="B19" s="3" t="s">
        <v>198</v>
      </c>
      <c r="C19" s="501">
        <v>5654000</v>
      </c>
      <c r="D19" s="627">
        <v>5654000</v>
      </c>
      <c r="E19" s="614">
        <v>5654000</v>
      </c>
      <c r="F19" s="614">
        <v>5654000</v>
      </c>
      <c r="G19" s="614">
        <v>5654000</v>
      </c>
      <c r="H19" s="629"/>
      <c r="I19" s="614">
        <f t="shared" si="0"/>
        <v>5654000</v>
      </c>
    </row>
    <row r="20" spans="1:9" s="167" customFormat="1" ht="12" customHeight="1" thickBot="1">
      <c r="A20" s="78" t="s">
        <v>8</v>
      </c>
      <c r="B20" s="96" t="s">
        <v>317</v>
      </c>
      <c r="C20" s="456">
        <f>SUM(C21:C23)</f>
        <v>0</v>
      </c>
      <c r="D20" s="512"/>
      <c r="E20" s="610">
        <v>0</v>
      </c>
      <c r="F20" s="690">
        <v>0</v>
      </c>
      <c r="G20" s="690">
        <v>0</v>
      </c>
      <c r="H20" s="630"/>
      <c r="I20" s="610">
        <f t="shared" si="0"/>
        <v>0</v>
      </c>
    </row>
    <row r="21" spans="1:9" s="223" customFormat="1" ht="12" customHeight="1">
      <c r="A21" s="215" t="s">
        <v>74</v>
      </c>
      <c r="B21" s="5" t="s">
        <v>167</v>
      </c>
      <c r="C21" s="120"/>
      <c r="D21" s="523"/>
      <c r="E21" s="613">
        <v>0</v>
      </c>
      <c r="F21" s="613">
        <v>0</v>
      </c>
      <c r="G21" s="613">
        <v>0</v>
      </c>
      <c r="H21" s="631"/>
      <c r="I21" s="613">
        <f t="shared" si="0"/>
        <v>0</v>
      </c>
    </row>
    <row r="22" spans="1:9" s="223" customFormat="1" ht="12" customHeight="1">
      <c r="A22" s="215" t="s">
        <v>75</v>
      </c>
      <c r="B22" s="4" t="s">
        <v>318</v>
      </c>
      <c r="C22" s="120"/>
      <c r="D22" s="520"/>
      <c r="E22" s="613">
        <v>0</v>
      </c>
      <c r="F22" s="613">
        <v>0</v>
      </c>
      <c r="G22" s="613">
        <v>0</v>
      </c>
      <c r="H22" s="628"/>
      <c r="I22" s="613">
        <f t="shared" si="0"/>
        <v>0</v>
      </c>
    </row>
    <row r="23" spans="1:9" s="223" customFormat="1" ht="12" customHeight="1">
      <c r="A23" s="215" t="s">
        <v>76</v>
      </c>
      <c r="B23" s="4" t="s">
        <v>319</v>
      </c>
      <c r="C23" s="120"/>
      <c r="D23" s="520"/>
      <c r="E23" s="613">
        <v>0</v>
      </c>
      <c r="F23" s="613">
        <v>0</v>
      </c>
      <c r="G23" s="613">
        <v>0</v>
      </c>
      <c r="H23" s="628"/>
      <c r="I23" s="613">
        <f t="shared" si="0"/>
        <v>0</v>
      </c>
    </row>
    <row r="24" spans="1:9" s="223" customFormat="1" ht="12" customHeight="1" thickBot="1">
      <c r="A24" s="215" t="s">
        <v>77</v>
      </c>
      <c r="B24" s="4" t="s">
        <v>428</v>
      </c>
      <c r="C24" s="120"/>
      <c r="D24" s="524"/>
      <c r="E24" s="614">
        <v>0</v>
      </c>
      <c r="F24" s="614">
        <v>0</v>
      </c>
      <c r="G24" s="614">
        <v>0</v>
      </c>
      <c r="H24" s="629"/>
      <c r="I24" s="614">
        <f t="shared" si="0"/>
        <v>0</v>
      </c>
    </row>
    <row r="25" spans="1:9" s="223" customFormat="1" ht="12" customHeight="1" thickBot="1">
      <c r="A25" s="80" t="s">
        <v>9</v>
      </c>
      <c r="B25" s="53" t="s">
        <v>110</v>
      </c>
      <c r="C25" s="502"/>
      <c r="D25" s="513"/>
      <c r="E25" s="610">
        <v>0</v>
      </c>
      <c r="F25" s="690">
        <v>0</v>
      </c>
      <c r="G25" s="690">
        <v>0</v>
      </c>
      <c r="H25" s="630"/>
      <c r="I25" s="704">
        <f t="shared" si="0"/>
        <v>0</v>
      </c>
    </row>
    <row r="26" spans="1:9" s="223" customFormat="1" ht="12" customHeight="1" thickBot="1">
      <c r="A26" s="80" t="s">
        <v>10</v>
      </c>
      <c r="B26" s="53" t="s">
        <v>320</v>
      </c>
      <c r="C26" s="456">
        <f>+C27+C28</f>
        <v>0</v>
      </c>
      <c r="D26" s="513"/>
      <c r="E26" s="610">
        <v>0</v>
      </c>
      <c r="F26" s="690">
        <v>0</v>
      </c>
      <c r="G26" s="690">
        <v>0</v>
      </c>
      <c r="H26" s="630"/>
      <c r="I26" s="610">
        <f t="shared" si="0"/>
        <v>0</v>
      </c>
    </row>
    <row r="27" spans="1:9" s="223" customFormat="1" ht="12" customHeight="1">
      <c r="A27" s="216" t="s">
        <v>176</v>
      </c>
      <c r="B27" s="217" t="s">
        <v>318</v>
      </c>
      <c r="C27" s="466"/>
      <c r="D27" s="523"/>
      <c r="E27" s="613">
        <v>0</v>
      </c>
      <c r="F27" s="613">
        <v>0</v>
      </c>
      <c r="G27" s="613">
        <v>0</v>
      </c>
      <c r="H27" s="631"/>
      <c r="I27" s="613">
        <f t="shared" si="0"/>
        <v>0</v>
      </c>
    </row>
    <row r="28" spans="1:9" s="223" customFormat="1" ht="12" customHeight="1">
      <c r="A28" s="216" t="s">
        <v>179</v>
      </c>
      <c r="B28" s="218" t="s">
        <v>321</v>
      </c>
      <c r="C28" s="504"/>
      <c r="D28" s="520"/>
      <c r="E28" s="613">
        <v>0</v>
      </c>
      <c r="F28" s="613">
        <v>0</v>
      </c>
      <c r="G28" s="613">
        <v>0</v>
      </c>
      <c r="H28" s="628"/>
      <c r="I28" s="613">
        <f t="shared" si="0"/>
        <v>0</v>
      </c>
    </row>
    <row r="29" spans="1:9" s="223" customFormat="1" ht="12" customHeight="1" thickBot="1">
      <c r="A29" s="215" t="s">
        <v>180</v>
      </c>
      <c r="B29" s="64" t="s">
        <v>429</v>
      </c>
      <c r="C29" s="503"/>
      <c r="D29" s="524"/>
      <c r="E29" s="614">
        <v>0</v>
      </c>
      <c r="F29" s="614">
        <v>0</v>
      </c>
      <c r="G29" s="614">
        <v>0</v>
      </c>
      <c r="H29" s="629"/>
      <c r="I29" s="614">
        <f t="shared" si="0"/>
        <v>0</v>
      </c>
    </row>
    <row r="30" spans="1:9" s="223" customFormat="1" ht="12" customHeight="1" thickBot="1">
      <c r="A30" s="80" t="s">
        <v>11</v>
      </c>
      <c r="B30" s="53" t="s">
        <v>322</v>
      </c>
      <c r="C30" s="456">
        <f>+C31+C32+C33</f>
        <v>0</v>
      </c>
      <c r="D30" s="513"/>
      <c r="E30" s="610">
        <v>0</v>
      </c>
      <c r="F30" s="690">
        <v>0</v>
      </c>
      <c r="G30" s="690">
        <v>0</v>
      </c>
      <c r="H30" s="630"/>
      <c r="I30" s="610">
        <f t="shared" si="0"/>
        <v>0</v>
      </c>
    </row>
    <row r="31" spans="1:9" s="223" customFormat="1" ht="12" customHeight="1">
      <c r="A31" s="216" t="s">
        <v>61</v>
      </c>
      <c r="B31" s="217" t="s">
        <v>203</v>
      </c>
      <c r="C31" s="466"/>
      <c r="D31" s="523"/>
      <c r="E31" s="613">
        <v>0</v>
      </c>
      <c r="F31" s="613">
        <v>0</v>
      </c>
      <c r="G31" s="613">
        <v>0</v>
      </c>
      <c r="H31" s="631"/>
      <c r="I31" s="613">
        <f t="shared" si="0"/>
        <v>0</v>
      </c>
    </row>
    <row r="32" spans="1:9" s="223" customFormat="1" ht="12" customHeight="1">
      <c r="A32" s="216" t="s">
        <v>62</v>
      </c>
      <c r="B32" s="218" t="s">
        <v>204</v>
      </c>
      <c r="C32" s="504"/>
      <c r="D32" s="520"/>
      <c r="E32" s="613">
        <v>0</v>
      </c>
      <c r="F32" s="613">
        <v>0</v>
      </c>
      <c r="G32" s="613">
        <v>0</v>
      </c>
      <c r="H32" s="628"/>
      <c r="I32" s="613">
        <f t="shared" si="0"/>
        <v>0</v>
      </c>
    </row>
    <row r="33" spans="1:9" s="223" customFormat="1" ht="12" customHeight="1" thickBot="1">
      <c r="A33" s="215" t="s">
        <v>63</v>
      </c>
      <c r="B33" s="64" t="s">
        <v>205</v>
      </c>
      <c r="C33" s="503"/>
      <c r="D33" s="524"/>
      <c r="E33" s="614">
        <v>0</v>
      </c>
      <c r="F33" s="614">
        <v>0</v>
      </c>
      <c r="G33" s="614">
        <v>0</v>
      </c>
      <c r="H33" s="629"/>
      <c r="I33" s="614">
        <f t="shared" si="0"/>
        <v>0</v>
      </c>
    </row>
    <row r="34" spans="1:9" s="167" customFormat="1" ht="12" customHeight="1" thickBot="1">
      <c r="A34" s="80" t="s">
        <v>12</v>
      </c>
      <c r="B34" s="53" t="s">
        <v>291</v>
      </c>
      <c r="C34" s="502"/>
      <c r="D34" s="512"/>
      <c r="E34" s="610">
        <v>0</v>
      </c>
      <c r="F34" s="690">
        <v>0</v>
      </c>
      <c r="G34" s="690">
        <v>0</v>
      </c>
      <c r="H34" s="630"/>
      <c r="I34" s="610">
        <f t="shared" si="0"/>
        <v>0</v>
      </c>
    </row>
    <row r="35" spans="1:9" s="167" customFormat="1" ht="12" customHeight="1" thickBot="1">
      <c r="A35" s="80" t="s">
        <v>13</v>
      </c>
      <c r="B35" s="53" t="s">
        <v>323</v>
      </c>
      <c r="C35" s="505"/>
      <c r="D35" s="525"/>
      <c r="E35" s="610">
        <v>0</v>
      </c>
      <c r="F35" s="690">
        <v>0</v>
      </c>
      <c r="G35" s="690">
        <v>0</v>
      </c>
      <c r="H35" s="630"/>
      <c r="I35" s="610">
        <f t="shared" si="0"/>
        <v>0</v>
      </c>
    </row>
    <row r="36" spans="1:9" s="167" customFormat="1" ht="12" customHeight="1" thickBot="1">
      <c r="A36" s="78" t="s">
        <v>14</v>
      </c>
      <c r="B36" s="53" t="s">
        <v>430</v>
      </c>
      <c r="C36" s="506">
        <f>+C8+C20+C25+C26+C30+C34+C35</f>
        <v>12800000</v>
      </c>
      <c r="D36" s="476">
        <v>12800000</v>
      </c>
      <c r="E36" s="611">
        <v>12800000</v>
      </c>
      <c r="F36" s="689">
        <v>12800000</v>
      </c>
      <c r="G36" s="689">
        <v>12800000</v>
      </c>
      <c r="H36" s="632">
        <f>H8+H20+H25+H26+H30+H34+H35</f>
        <v>0</v>
      </c>
      <c r="I36" s="610">
        <f t="shared" si="0"/>
        <v>12800000</v>
      </c>
    </row>
    <row r="37" spans="1:9" s="167" customFormat="1" ht="12" customHeight="1" thickBot="1">
      <c r="A37" s="97" t="s">
        <v>15</v>
      </c>
      <c r="B37" s="53" t="s">
        <v>325</v>
      </c>
      <c r="C37" s="506">
        <f>+C38+C39+C40</f>
        <v>84280000</v>
      </c>
      <c r="D37" s="471">
        <v>89022688</v>
      </c>
      <c r="E37" s="611">
        <v>89401571</v>
      </c>
      <c r="F37" s="689">
        <v>90052705</v>
      </c>
      <c r="G37" s="689">
        <v>91466413</v>
      </c>
      <c r="H37" s="634">
        <f>SUM(H38:H40)</f>
        <v>91493</v>
      </c>
      <c r="I37" s="610">
        <f t="shared" si="0"/>
        <v>91557906</v>
      </c>
    </row>
    <row r="38" spans="1:9" s="167" customFormat="1" ht="12" customHeight="1">
      <c r="A38" s="216" t="s">
        <v>326</v>
      </c>
      <c r="B38" s="217" t="s">
        <v>149</v>
      </c>
      <c r="C38" s="466"/>
      <c r="D38" s="633">
        <v>4001000</v>
      </c>
      <c r="E38" s="613">
        <v>4001000</v>
      </c>
      <c r="F38" s="613">
        <v>4001000</v>
      </c>
      <c r="G38" s="613">
        <v>4001000</v>
      </c>
      <c r="H38" s="622"/>
      <c r="I38" s="613">
        <f t="shared" si="0"/>
        <v>4001000</v>
      </c>
    </row>
    <row r="39" spans="1:9" s="167" customFormat="1" ht="12" customHeight="1">
      <c r="A39" s="216" t="s">
        <v>327</v>
      </c>
      <c r="B39" s="218" t="s">
        <v>1</v>
      </c>
      <c r="C39" s="504"/>
      <c r="D39" s="626">
        <v>0</v>
      </c>
      <c r="E39" s="613">
        <v>0</v>
      </c>
      <c r="F39" s="613">
        <v>0</v>
      </c>
      <c r="G39" s="613">
        <v>0</v>
      </c>
      <c r="H39" s="623"/>
      <c r="I39" s="613">
        <f t="shared" si="0"/>
        <v>0</v>
      </c>
    </row>
    <row r="40" spans="1:9" s="223" customFormat="1" ht="12" customHeight="1" thickBot="1">
      <c r="A40" s="215" t="s">
        <v>328</v>
      </c>
      <c r="B40" s="64" t="s">
        <v>329</v>
      </c>
      <c r="C40" s="503">
        <v>84280000</v>
      </c>
      <c r="D40" s="627">
        <v>85021688</v>
      </c>
      <c r="E40" s="614">
        <v>85400571</v>
      </c>
      <c r="F40" s="614">
        <v>86051705</v>
      </c>
      <c r="G40" s="614">
        <v>87465413</v>
      </c>
      <c r="H40" s="637">
        <v>91493</v>
      </c>
      <c r="I40" s="614">
        <f t="shared" si="0"/>
        <v>87556906</v>
      </c>
    </row>
    <row r="41" spans="1:9" s="223" customFormat="1" ht="15" customHeight="1" thickBot="1">
      <c r="A41" s="97" t="s">
        <v>16</v>
      </c>
      <c r="B41" s="527" t="s">
        <v>330</v>
      </c>
      <c r="C41" s="526">
        <f>C36+C37</f>
        <v>97080000</v>
      </c>
      <c r="D41" s="507">
        <v>101822688</v>
      </c>
      <c r="E41" s="611">
        <v>102201571</v>
      </c>
      <c r="F41" s="689">
        <v>102852705</v>
      </c>
      <c r="G41" s="689">
        <v>104266413</v>
      </c>
      <c r="H41" s="634">
        <f>H36+H37</f>
        <v>91493</v>
      </c>
      <c r="I41" s="610">
        <f t="shared" si="0"/>
        <v>104357906</v>
      </c>
    </row>
    <row r="42" spans="1:9" s="223" customFormat="1" ht="15" customHeight="1">
      <c r="A42" s="99"/>
      <c r="B42" s="100"/>
      <c r="C42" s="163"/>
      <c r="E42" s="591">
        <v>0</v>
      </c>
      <c r="F42" s="591">
        <v>0</v>
      </c>
      <c r="G42" s="591">
        <v>0</v>
      </c>
      <c r="H42" s="590"/>
      <c r="I42" s="613">
        <f t="shared" si="0"/>
        <v>0</v>
      </c>
    </row>
    <row r="43" spans="1:9" ht="13.5" thickBot="1">
      <c r="A43" s="101"/>
      <c r="B43" s="102"/>
      <c r="C43" s="164"/>
      <c r="E43" s="591">
        <v>0</v>
      </c>
      <c r="F43" s="591">
        <v>0</v>
      </c>
      <c r="G43" s="591">
        <v>0</v>
      </c>
      <c r="H43" s="590"/>
      <c r="I43" s="614">
        <f t="shared" si="0"/>
        <v>0</v>
      </c>
    </row>
    <row r="44" spans="1:9" s="222" customFormat="1" ht="16.5" customHeight="1" thickBot="1">
      <c r="A44" s="103"/>
      <c r="B44" s="104" t="s">
        <v>47</v>
      </c>
      <c r="C44" s="507"/>
      <c r="D44" s="509"/>
      <c r="E44" s="594">
        <v>0</v>
      </c>
      <c r="F44" s="702">
        <v>0</v>
      </c>
      <c r="G44" s="702">
        <v>0</v>
      </c>
      <c r="H44" s="103"/>
      <c r="I44" s="610">
        <f t="shared" si="0"/>
        <v>0</v>
      </c>
    </row>
    <row r="45" spans="1:9" s="224" customFormat="1" ht="12" customHeight="1" thickBot="1">
      <c r="A45" s="80" t="s">
        <v>7</v>
      </c>
      <c r="B45" s="53" t="s">
        <v>331</v>
      </c>
      <c r="C45" s="456">
        <f>SUM(C46:C50)</f>
        <v>95080000</v>
      </c>
      <c r="D45" s="528">
        <v>99822688</v>
      </c>
      <c r="E45" s="641">
        <v>100201571</v>
      </c>
      <c r="F45" s="642">
        <v>100852705</v>
      </c>
      <c r="G45" s="642">
        <v>102266413</v>
      </c>
      <c r="H45" s="642">
        <f>SUM(H46:H50)</f>
        <v>91493</v>
      </c>
      <c r="I45" s="610">
        <f t="shared" si="0"/>
        <v>102357906</v>
      </c>
    </row>
    <row r="46" spans="1:9" ht="12" customHeight="1">
      <c r="A46" s="215" t="s">
        <v>68</v>
      </c>
      <c r="B46" s="5" t="s">
        <v>38</v>
      </c>
      <c r="C46" s="466">
        <v>48175000</v>
      </c>
      <c r="D46" s="516">
        <v>48759005</v>
      </c>
      <c r="E46" s="635">
        <v>49057338</v>
      </c>
      <c r="F46" s="635">
        <v>49361815</v>
      </c>
      <c r="G46" s="635">
        <v>50775523</v>
      </c>
      <c r="H46" s="635">
        <v>72042</v>
      </c>
      <c r="I46" s="613">
        <f t="shared" si="0"/>
        <v>50847565</v>
      </c>
    </row>
    <row r="47" spans="1:9" ht="12" customHeight="1">
      <c r="A47" s="215" t="s">
        <v>69</v>
      </c>
      <c r="B47" s="4" t="s">
        <v>119</v>
      </c>
      <c r="C47" s="467">
        <v>14857000</v>
      </c>
      <c r="D47" s="516">
        <v>16870683</v>
      </c>
      <c r="E47" s="635">
        <v>16951233</v>
      </c>
      <c r="F47" s="635">
        <v>17044049</v>
      </c>
      <c r="G47" s="635">
        <v>17044049</v>
      </c>
      <c r="H47" s="636">
        <v>19451</v>
      </c>
      <c r="I47" s="613">
        <f t="shared" si="0"/>
        <v>17063500</v>
      </c>
    </row>
    <row r="48" spans="1:9" ht="12" customHeight="1">
      <c r="A48" s="215" t="s">
        <v>70</v>
      </c>
      <c r="B48" s="4" t="s">
        <v>93</v>
      </c>
      <c r="C48" s="467">
        <v>32048000</v>
      </c>
      <c r="D48" s="516">
        <v>34193000</v>
      </c>
      <c r="E48" s="635">
        <v>34193000</v>
      </c>
      <c r="F48" s="635">
        <v>34446841</v>
      </c>
      <c r="G48" s="635">
        <v>34446841</v>
      </c>
      <c r="H48" s="636"/>
      <c r="I48" s="613">
        <f t="shared" si="0"/>
        <v>34446841</v>
      </c>
    </row>
    <row r="49" spans="1:9" ht="12" customHeight="1">
      <c r="A49" s="215" t="s">
        <v>71</v>
      </c>
      <c r="B49" s="4" t="s">
        <v>120</v>
      </c>
      <c r="C49" s="467"/>
      <c r="D49" s="516">
        <v>0</v>
      </c>
      <c r="E49" s="635">
        <v>0</v>
      </c>
      <c r="F49" s="635">
        <v>0</v>
      </c>
      <c r="G49" s="635">
        <v>0</v>
      </c>
      <c r="H49" s="636"/>
      <c r="I49" s="613">
        <f t="shared" si="0"/>
        <v>0</v>
      </c>
    </row>
    <row r="50" spans="1:9" ht="12" customHeight="1" thickBot="1">
      <c r="A50" s="215" t="s">
        <v>94</v>
      </c>
      <c r="B50" s="4" t="s">
        <v>121</v>
      </c>
      <c r="C50" s="467"/>
      <c r="D50" s="517">
        <v>0</v>
      </c>
      <c r="E50" s="639">
        <v>0</v>
      </c>
      <c r="F50" s="639">
        <v>0</v>
      </c>
      <c r="G50" s="639">
        <v>0</v>
      </c>
      <c r="H50" s="637"/>
      <c r="I50" s="614">
        <f t="shared" si="0"/>
        <v>0</v>
      </c>
    </row>
    <row r="51" spans="1:9" ht="12" customHeight="1" thickBot="1">
      <c r="A51" s="80" t="s">
        <v>8</v>
      </c>
      <c r="B51" s="53" t="s">
        <v>332</v>
      </c>
      <c r="C51" s="456">
        <f>SUM(C52:C54)</f>
        <v>2000000</v>
      </c>
      <c r="D51" s="471">
        <v>2000000</v>
      </c>
      <c r="E51" s="641">
        <v>2000000</v>
      </c>
      <c r="F51" s="634">
        <v>2000000</v>
      </c>
      <c r="G51" s="634">
        <v>2000000</v>
      </c>
      <c r="H51" s="634"/>
      <c r="I51" s="610">
        <f t="shared" si="0"/>
        <v>2000000</v>
      </c>
    </row>
    <row r="52" spans="1:9" s="224" customFormat="1" ht="12" customHeight="1">
      <c r="A52" s="215" t="s">
        <v>74</v>
      </c>
      <c r="B52" s="5" t="s">
        <v>140</v>
      </c>
      <c r="C52" s="466">
        <v>2000000</v>
      </c>
      <c r="D52" s="522">
        <v>2000000</v>
      </c>
      <c r="E52" s="635">
        <v>2000000</v>
      </c>
      <c r="F52" s="635">
        <v>2000000</v>
      </c>
      <c r="G52" s="635">
        <v>2000000</v>
      </c>
      <c r="H52" s="635"/>
      <c r="I52" s="613">
        <f t="shared" si="0"/>
        <v>2000000</v>
      </c>
    </row>
    <row r="53" spans="1:9" ht="12" customHeight="1">
      <c r="A53" s="215" t="s">
        <v>75</v>
      </c>
      <c r="B53" s="4" t="s">
        <v>123</v>
      </c>
      <c r="C53" s="467"/>
      <c r="D53" s="516">
        <v>0</v>
      </c>
      <c r="E53" s="635">
        <v>0</v>
      </c>
      <c r="F53" s="635">
        <v>0</v>
      </c>
      <c r="G53" s="635">
        <v>0</v>
      </c>
      <c r="H53" s="636"/>
      <c r="I53" s="613">
        <f t="shared" si="0"/>
        <v>0</v>
      </c>
    </row>
    <row r="54" spans="1:9" ht="12" customHeight="1">
      <c r="A54" s="215" t="s">
        <v>76</v>
      </c>
      <c r="B54" s="4" t="s">
        <v>48</v>
      </c>
      <c r="C54" s="467"/>
      <c r="D54" s="516">
        <v>0</v>
      </c>
      <c r="E54" s="635">
        <v>0</v>
      </c>
      <c r="F54" s="635">
        <v>0</v>
      </c>
      <c r="G54" s="635">
        <v>0</v>
      </c>
      <c r="H54" s="636"/>
      <c r="I54" s="613">
        <f t="shared" si="0"/>
        <v>0</v>
      </c>
    </row>
    <row r="55" spans="1:9" ht="12" customHeight="1" thickBot="1">
      <c r="A55" s="215" t="s">
        <v>77</v>
      </c>
      <c r="B55" s="4" t="s">
        <v>427</v>
      </c>
      <c r="C55" s="467"/>
      <c r="D55" s="517">
        <v>0</v>
      </c>
      <c r="E55" s="639">
        <v>0</v>
      </c>
      <c r="F55" s="639">
        <v>0</v>
      </c>
      <c r="G55" s="639">
        <v>0</v>
      </c>
      <c r="H55" s="637"/>
      <c r="I55" s="614">
        <f t="shared" si="0"/>
        <v>0</v>
      </c>
    </row>
    <row r="56" spans="1:9" ht="15" customHeight="1" thickBot="1">
      <c r="A56" s="80" t="s">
        <v>9</v>
      </c>
      <c r="B56" s="53" t="s">
        <v>3</v>
      </c>
      <c r="C56" s="502"/>
      <c r="D56" s="518"/>
      <c r="E56" s="640">
        <v>0</v>
      </c>
      <c r="F56" s="703">
        <v>0</v>
      </c>
      <c r="G56" s="703">
        <v>0</v>
      </c>
      <c r="H56" s="703"/>
      <c r="I56" s="610">
        <f t="shared" si="0"/>
        <v>0</v>
      </c>
    </row>
    <row r="57" spans="1:9" ht="13.5" thickBot="1">
      <c r="A57" s="80" t="s">
        <v>10</v>
      </c>
      <c r="B57" s="105" t="s">
        <v>432</v>
      </c>
      <c r="C57" s="508">
        <f>+C45+C51+C56</f>
        <v>97080000</v>
      </c>
      <c r="D57" s="514">
        <v>101822688</v>
      </c>
      <c r="E57" s="641">
        <v>102201571</v>
      </c>
      <c r="F57" s="634">
        <v>102852705</v>
      </c>
      <c r="G57" s="634">
        <v>104266413</v>
      </c>
      <c r="H57" s="634">
        <f>H45+H51+H56</f>
        <v>91493</v>
      </c>
      <c r="I57" s="610">
        <f t="shared" si="0"/>
        <v>104357906</v>
      </c>
    </row>
    <row r="58" spans="3:9" ht="15" customHeight="1" thickBot="1">
      <c r="C58" s="165"/>
      <c r="E58" s="587">
        <v>0</v>
      </c>
      <c r="F58" s="587">
        <v>0</v>
      </c>
      <c r="G58" s="587">
        <v>0</v>
      </c>
      <c r="H58" s="584"/>
      <c r="I58" s="614">
        <f t="shared" si="0"/>
        <v>0</v>
      </c>
    </row>
    <row r="59" spans="1:9" ht="14.25" customHeight="1" thickBot="1">
      <c r="A59" s="108" t="s">
        <v>422</v>
      </c>
      <c r="B59" s="109"/>
      <c r="C59" s="510">
        <v>23</v>
      </c>
      <c r="D59" s="518">
        <v>23</v>
      </c>
      <c r="E59" s="588">
        <v>23</v>
      </c>
      <c r="F59" s="691">
        <v>23</v>
      </c>
      <c r="G59" s="691">
        <v>23</v>
      </c>
      <c r="H59" s="585"/>
      <c r="I59" s="610">
        <f t="shared" si="0"/>
        <v>23</v>
      </c>
    </row>
    <row r="60" spans="1:9" ht="13.5" thickBot="1">
      <c r="A60" s="108" t="s">
        <v>136</v>
      </c>
      <c r="B60" s="109"/>
      <c r="C60" s="510"/>
      <c r="D60" s="518"/>
      <c r="E60" s="586">
        <v>0</v>
      </c>
      <c r="F60" s="586">
        <v>0</v>
      </c>
      <c r="G60" s="586">
        <v>0</v>
      </c>
      <c r="H60" s="515"/>
      <c r="I60" s="613">
        <f t="shared" si="0"/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59"/>
  <sheetViews>
    <sheetView view="pageBreakPreview" zoomScale="60" workbookViewId="0" topLeftCell="A1">
      <selection activeCell="A1" sqref="A1:D1"/>
    </sheetView>
  </sheetViews>
  <sheetFormatPr defaultColWidth="9.00390625" defaultRowHeight="12.75"/>
  <cols>
    <col min="1" max="1" width="73.625" style="0" customWidth="1"/>
    <col min="4" max="5" width="14.875" style="0" customWidth="1"/>
    <col min="7" max="7" width="11.125" style="0" bestFit="1" customWidth="1"/>
  </cols>
  <sheetData>
    <row r="1" spans="1:5" ht="25.5" customHeight="1">
      <c r="A1" s="753" t="str">
        <f>+CONCATENATE("A ",LEFT(ÖSSZEFÜGGÉSEK!A5,4),". évi általános működés és ágazati feladatok támogatásának alakulása jogcímenként")</f>
        <v>A 2016. évi általános működés és ágazati feladatok támogatásának alakulása jogcímenként</v>
      </c>
      <c r="B1" s="753"/>
      <c r="C1" s="753"/>
      <c r="D1" s="753"/>
      <c r="E1" s="32" t="s">
        <v>532</v>
      </c>
    </row>
    <row r="2" spans="1:5" ht="13.5" thickBot="1">
      <c r="A2" s="752" t="s">
        <v>4</v>
      </c>
      <c r="B2" s="752"/>
      <c r="C2" s="752"/>
      <c r="D2" s="752"/>
      <c r="E2" s="752"/>
    </row>
    <row r="3" spans="1:5" ht="42.75" thickBot="1">
      <c r="A3" s="112" t="s">
        <v>40</v>
      </c>
      <c r="B3" s="272"/>
      <c r="C3" s="336" t="str">
        <f>+CONCATENATE(LEFT('[1]ÖSSZEFÜGGÉSEK'!A5,4),". évi támogatás összesen")</f>
        <v>2015. évi támogatás összesen</v>
      </c>
      <c r="D3" s="750" t="str">
        <f>+CONCATENATE(LEFT('[1]ÖSSZEFÜGGÉSEK'!B5,4),"2015. évi támogatás összesen")</f>
        <v>2015. évi támogatás összesen</v>
      </c>
      <c r="E3" s="750" t="str">
        <f>+CONCATENATE(LEFT('[1]ÖSSZEFÜGGÉSEK'!C5,4),"2016. évi támogatás összesen")</f>
        <v>2016. évi támogatás összesen</v>
      </c>
    </row>
    <row r="4" spans="1:5" ht="13.5" thickBot="1">
      <c r="A4" s="72" t="s">
        <v>405</v>
      </c>
      <c r="B4" s="273"/>
      <c r="C4" s="73" t="s">
        <v>406</v>
      </c>
      <c r="D4" s="751"/>
      <c r="E4" s="751"/>
    </row>
    <row r="5" spans="1:5" ht="12.75">
      <c r="A5" s="290" t="s">
        <v>468</v>
      </c>
      <c r="B5" s="259"/>
      <c r="C5" s="259"/>
      <c r="D5" s="307"/>
      <c r="E5" s="307"/>
    </row>
    <row r="6" spans="1:5" ht="12.75">
      <c r="A6" s="290" t="s">
        <v>469</v>
      </c>
      <c r="B6" s="259"/>
      <c r="C6" s="259"/>
      <c r="D6" s="291"/>
      <c r="E6" s="291"/>
    </row>
    <row r="7" spans="1:5" ht="12.75">
      <c r="A7" s="290" t="s">
        <v>470</v>
      </c>
      <c r="B7" s="259"/>
      <c r="C7" s="259"/>
      <c r="D7" s="291"/>
      <c r="E7" s="291"/>
    </row>
    <row r="8" spans="1:6" ht="12.75">
      <c r="A8" s="292" t="s">
        <v>471</v>
      </c>
      <c r="B8" s="282" t="s">
        <v>472</v>
      </c>
      <c r="C8" s="283">
        <v>8.66</v>
      </c>
      <c r="D8" s="308">
        <v>39662800</v>
      </c>
      <c r="E8" s="308">
        <v>39571200</v>
      </c>
      <c r="F8">
        <v>8.64</v>
      </c>
    </row>
    <row r="9" spans="1:5" ht="12.75">
      <c r="A9" s="292" t="s">
        <v>473</v>
      </c>
      <c r="B9" s="282" t="s">
        <v>472</v>
      </c>
      <c r="C9" s="284">
        <v>0</v>
      </c>
      <c r="D9" s="309">
        <f>D11+D12+D13</f>
        <v>14690845</v>
      </c>
      <c r="E9" s="309">
        <f>E11+E12+E13</f>
        <v>16159340</v>
      </c>
    </row>
    <row r="10" spans="1:5" ht="12.75">
      <c r="A10" s="292" t="s">
        <v>474</v>
      </c>
      <c r="B10" s="282" t="s">
        <v>472</v>
      </c>
      <c r="C10" s="284">
        <v>0</v>
      </c>
      <c r="D10" s="293"/>
      <c r="E10" s="293"/>
    </row>
    <row r="11" spans="1:5" ht="12.75">
      <c r="A11" s="292" t="s">
        <v>475</v>
      </c>
      <c r="B11" s="282" t="s">
        <v>472</v>
      </c>
      <c r="C11" s="284">
        <v>0</v>
      </c>
      <c r="D11" s="293">
        <v>11696595</v>
      </c>
      <c r="E11" s="293">
        <v>13165090</v>
      </c>
    </row>
    <row r="12" spans="1:5" ht="12.75">
      <c r="A12" s="292" t="s">
        <v>476</v>
      </c>
      <c r="B12" s="282" t="s">
        <v>472</v>
      </c>
      <c r="C12" s="284">
        <v>0</v>
      </c>
      <c r="D12" s="293">
        <v>100000</v>
      </c>
      <c r="E12" s="293">
        <v>100000</v>
      </c>
    </row>
    <row r="13" spans="1:5" ht="12.75">
      <c r="A13" s="292" t="s">
        <v>477</v>
      </c>
      <c r="B13" s="282" t="s">
        <v>472</v>
      </c>
      <c r="C13" s="284">
        <v>0</v>
      </c>
      <c r="D13" s="293">
        <v>2894250</v>
      </c>
      <c r="E13" s="293">
        <v>2894250</v>
      </c>
    </row>
    <row r="14" spans="1:5" ht="12.75">
      <c r="A14" s="292" t="s">
        <v>478</v>
      </c>
      <c r="B14" s="282" t="s">
        <v>472</v>
      </c>
      <c r="C14" s="284">
        <v>0</v>
      </c>
      <c r="D14" s="293"/>
      <c r="E14" s="293"/>
    </row>
    <row r="15" spans="1:7" ht="12.75">
      <c r="A15" s="310" t="s">
        <v>479</v>
      </c>
      <c r="B15" s="311"/>
      <c r="C15" s="311"/>
      <c r="D15" s="312">
        <f>D8+D9</f>
        <v>54353645</v>
      </c>
      <c r="E15" s="312">
        <f>E8+E9</f>
        <v>55730540</v>
      </c>
      <c r="G15" s="329"/>
    </row>
    <row r="16" spans="1:5" ht="12.75">
      <c r="A16" s="323" t="s">
        <v>480</v>
      </c>
      <c r="B16" s="259"/>
      <c r="C16" s="259"/>
      <c r="D16" s="291"/>
      <c r="E16" s="291"/>
    </row>
    <row r="17" spans="1:6" ht="12.75">
      <c r="A17" s="295" t="s">
        <v>481</v>
      </c>
      <c r="B17" s="263" t="s">
        <v>472</v>
      </c>
      <c r="C17" s="264">
        <v>7.3</v>
      </c>
      <c r="D17" s="296">
        <v>20206400</v>
      </c>
      <c r="E17" s="296">
        <v>19529600</v>
      </c>
      <c r="F17" s="330">
        <v>6.8</v>
      </c>
    </row>
    <row r="18" spans="1:5" ht="12.75">
      <c r="A18" s="290" t="s">
        <v>482</v>
      </c>
      <c r="B18" s="259" t="s">
        <v>472</v>
      </c>
      <c r="C18" s="262">
        <v>78</v>
      </c>
      <c r="D18" s="294">
        <v>0</v>
      </c>
      <c r="E18" s="294">
        <v>0</v>
      </c>
    </row>
    <row r="19" spans="1:5" ht="12.75">
      <c r="A19" s="290" t="s">
        <v>483</v>
      </c>
      <c r="B19" s="259" t="s">
        <v>472</v>
      </c>
      <c r="C19" s="261">
        <v>0.94</v>
      </c>
      <c r="D19" s="297">
        <v>0</v>
      </c>
      <c r="E19" s="297">
        <v>0</v>
      </c>
    </row>
    <row r="20" spans="1:5" ht="12.75">
      <c r="A20" s="290" t="s">
        <v>484</v>
      </c>
      <c r="B20" s="259" t="s">
        <v>472</v>
      </c>
      <c r="C20" s="262">
        <v>2</v>
      </c>
      <c r="D20" s="294">
        <v>0</v>
      </c>
      <c r="E20" s="294">
        <v>0</v>
      </c>
    </row>
    <row r="21" spans="1:5" ht="12.75">
      <c r="A21" s="290" t="s">
        <v>485</v>
      </c>
      <c r="B21" s="259" t="s">
        <v>486</v>
      </c>
      <c r="C21" s="262">
        <v>34</v>
      </c>
      <c r="D21" s="294">
        <v>0</v>
      </c>
      <c r="E21" s="294">
        <v>0</v>
      </c>
    </row>
    <row r="22" spans="1:6" ht="12.75">
      <c r="A22" s="295" t="s">
        <v>487</v>
      </c>
      <c r="B22" s="263" t="s">
        <v>472</v>
      </c>
      <c r="C22" s="264">
        <v>4</v>
      </c>
      <c r="D22" s="296">
        <v>4800000</v>
      </c>
      <c r="E22" s="296">
        <v>4800000</v>
      </c>
      <c r="F22" s="330">
        <v>4</v>
      </c>
    </row>
    <row r="23" spans="1:5" ht="12.75">
      <c r="A23" s="290" t="s">
        <v>488</v>
      </c>
      <c r="B23" s="259" t="s">
        <v>472</v>
      </c>
      <c r="C23" s="265">
        <v>3</v>
      </c>
      <c r="D23" s="298">
        <v>0</v>
      </c>
      <c r="E23" s="298">
        <v>0</v>
      </c>
    </row>
    <row r="24" spans="1:5" ht="12.75">
      <c r="A24" s="290" t="s">
        <v>489</v>
      </c>
      <c r="B24" s="259" t="s">
        <v>472</v>
      </c>
      <c r="C24" s="265">
        <v>1</v>
      </c>
      <c r="D24" s="298">
        <v>0</v>
      </c>
      <c r="E24" s="298">
        <v>0</v>
      </c>
    </row>
    <row r="25" spans="1:5" ht="12.75">
      <c r="A25" s="323" t="s">
        <v>490</v>
      </c>
      <c r="B25" s="259"/>
      <c r="C25" s="259"/>
      <c r="D25" s="291"/>
      <c r="E25" s="291"/>
    </row>
    <row r="26" spans="1:6" ht="12.75">
      <c r="A26" s="295" t="s">
        <v>491</v>
      </c>
      <c r="B26" s="263" t="s">
        <v>472</v>
      </c>
      <c r="C26" s="264">
        <v>6.2</v>
      </c>
      <c r="D26" s="296">
        <v>8580800</v>
      </c>
      <c r="E26" s="296">
        <v>9477600</v>
      </c>
      <c r="F26" s="330">
        <v>6.6</v>
      </c>
    </row>
    <row r="27" spans="1:5" ht="12.75">
      <c r="A27" s="290" t="s">
        <v>492</v>
      </c>
      <c r="B27" s="259" t="s">
        <v>472</v>
      </c>
      <c r="C27" s="262">
        <v>0</v>
      </c>
      <c r="D27" s="294">
        <v>0</v>
      </c>
      <c r="E27" s="294">
        <v>0</v>
      </c>
    </row>
    <row r="28" spans="1:5" ht="12.75">
      <c r="A28" s="290" t="s">
        <v>493</v>
      </c>
      <c r="B28" s="259" t="s">
        <v>472</v>
      </c>
      <c r="C28" s="262">
        <v>76</v>
      </c>
      <c r="D28" s="294">
        <v>0</v>
      </c>
      <c r="E28" s="294">
        <v>0</v>
      </c>
    </row>
    <row r="29" spans="1:5" ht="12.75">
      <c r="A29" s="290" t="s">
        <v>494</v>
      </c>
      <c r="B29" s="259" t="s">
        <v>472</v>
      </c>
      <c r="C29" s="261">
        <v>0</v>
      </c>
      <c r="D29" s="297">
        <v>0</v>
      </c>
      <c r="E29" s="297">
        <v>0</v>
      </c>
    </row>
    <row r="30" spans="1:5" ht="12.75">
      <c r="A30" s="290" t="s">
        <v>495</v>
      </c>
      <c r="B30" s="259" t="s">
        <v>472</v>
      </c>
      <c r="C30" s="262">
        <v>0</v>
      </c>
      <c r="D30" s="294">
        <v>0</v>
      </c>
      <c r="E30" s="294">
        <v>0</v>
      </c>
    </row>
    <row r="31" spans="1:5" ht="12.75">
      <c r="A31" s="290" t="s">
        <v>496</v>
      </c>
      <c r="B31" s="259" t="s">
        <v>486</v>
      </c>
      <c r="C31" s="262">
        <v>34</v>
      </c>
      <c r="D31" s="294">
        <v>0</v>
      </c>
      <c r="E31" s="294">
        <v>0</v>
      </c>
    </row>
    <row r="32" spans="1:6" ht="12.75">
      <c r="A32" s="295" t="s">
        <v>497</v>
      </c>
      <c r="B32" s="263" t="s">
        <v>472</v>
      </c>
      <c r="C32" s="264">
        <v>6.2</v>
      </c>
      <c r="D32" s="296">
        <v>217000</v>
      </c>
      <c r="E32" s="296">
        <v>231000</v>
      </c>
      <c r="F32" s="330">
        <v>6.6</v>
      </c>
    </row>
    <row r="33" spans="1:6" ht="12.75">
      <c r="A33" s="295" t="s">
        <v>498</v>
      </c>
      <c r="B33" s="263" t="s">
        <v>472</v>
      </c>
      <c r="C33" s="264">
        <v>4</v>
      </c>
      <c r="D33" s="296">
        <v>2400000</v>
      </c>
      <c r="E33" s="296">
        <v>2400000</v>
      </c>
      <c r="F33" s="330">
        <v>4</v>
      </c>
    </row>
    <row r="34" spans="1:5" ht="12.75">
      <c r="A34" s="290" t="s">
        <v>499</v>
      </c>
      <c r="B34" s="259" t="s">
        <v>472</v>
      </c>
      <c r="C34" s="265">
        <v>0</v>
      </c>
      <c r="D34" s="298">
        <v>0</v>
      </c>
      <c r="E34" s="298">
        <v>0</v>
      </c>
    </row>
    <row r="35" spans="1:5" ht="12.75">
      <c r="A35" s="290" t="s">
        <v>500</v>
      </c>
      <c r="B35" s="259" t="s">
        <v>472</v>
      </c>
      <c r="C35" s="265">
        <v>3</v>
      </c>
      <c r="D35" s="298">
        <v>0</v>
      </c>
      <c r="E35" s="298">
        <v>0</v>
      </c>
    </row>
    <row r="36" spans="1:5" ht="12.75">
      <c r="A36" s="290" t="s">
        <v>501</v>
      </c>
      <c r="B36" s="259" t="s">
        <v>472</v>
      </c>
      <c r="C36" s="265">
        <v>1</v>
      </c>
      <c r="D36" s="298">
        <v>0</v>
      </c>
      <c r="E36" s="298">
        <v>0</v>
      </c>
    </row>
    <row r="37" spans="1:6" ht="12.75">
      <c r="A37" s="295" t="s">
        <v>502</v>
      </c>
      <c r="B37" s="263" t="s">
        <v>472</v>
      </c>
      <c r="C37" s="266">
        <v>74</v>
      </c>
      <c r="D37" s="299">
        <v>3453333</v>
      </c>
      <c r="E37" s="299">
        <v>3786667</v>
      </c>
      <c r="F37" s="331">
        <v>71</v>
      </c>
    </row>
    <row r="38" spans="1:5" ht="12.75">
      <c r="A38" s="290" t="s">
        <v>503</v>
      </c>
      <c r="B38" s="259" t="s">
        <v>472</v>
      </c>
      <c r="C38" s="262">
        <v>70</v>
      </c>
      <c r="D38" s="294">
        <v>0</v>
      </c>
      <c r="E38" s="294">
        <v>0</v>
      </c>
    </row>
    <row r="39" spans="1:5" ht="12.75">
      <c r="A39" s="323" t="s">
        <v>490</v>
      </c>
      <c r="B39" s="259"/>
      <c r="C39" s="259"/>
      <c r="D39" s="291"/>
      <c r="E39" s="291"/>
    </row>
    <row r="40" spans="1:6" ht="12.75">
      <c r="A40" s="295" t="s">
        <v>504</v>
      </c>
      <c r="B40" s="263" t="s">
        <v>472</v>
      </c>
      <c r="C40" s="266">
        <v>72</v>
      </c>
      <c r="D40" s="299">
        <v>1680000</v>
      </c>
      <c r="E40" s="299">
        <v>1866667</v>
      </c>
      <c r="F40" s="331">
        <v>70</v>
      </c>
    </row>
    <row r="41" spans="1:5" ht="12.75">
      <c r="A41" s="290" t="s">
        <v>505</v>
      </c>
      <c r="B41" s="259" t="s">
        <v>472</v>
      </c>
      <c r="C41" s="262">
        <v>68</v>
      </c>
      <c r="D41" s="294">
        <v>0</v>
      </c>
      <c r="E41" s="294">
        <v>0</v>
      </c>
    </row>
    <row r="42" spans="1:5" ht="12.75">
      <c r="A42" s="290" t="s">
        <v>506</v>
      </c>
      <c r="B42" s="259" t="s">
        <v>472</v>
      </c>
      <c r="C42" s="262">
        <v>4</v>
      </c>
      <c r="D42" s="294">
        <v>0</v>
      </c>
      <c r="E42" s="294">
        <v>0</v>
      </c>
    </row>
    <row r="43" spans="1:7" ht="12.75">
      <c r="A43" s="300" t="s">
        <v>507</v>
      </c>
      <c r="B43" s="263"/>
      <c r="C43" s="263"/>
      <c r="D43" s="313">
        <f>D17+D22+D26+D32+D33+D37+D40</f>
        <v>41337533</v>
      </c>
      <c r="E43" s="313">
        <f>E17+E22+E26+E32+E33+E37+E40</f>
        <v>42091534</v>
      </c>
      <c r="G43" s="329"/>
    </row>
    <row r="44" spans="1:5" ht="12.75">
      <c r="A44" s="290" t="s">
        <v>508</v>
      </c>
      <c r="B44" s="259"/>
      <c r="C44" s="259"/>
      <c r="D44" s="291"/>
      <c r="E44" s="291"/>
    </row>
    <row r="45" spans="1:5" ht="12.75">
      <c r="A45" s="314" t="s">
        <v>509</v>
      </c>
      <c r="B45" s="260" t="s">
        <v>472</v>
      </c>
      <c r="C45" s="315">
        <v>0</v>
      </c>
      <c r="D45" s="316">
        <v>1774100</v>
      </c>
      <c r="E45" s="316">
        <v>2890584</v>
      </c>
    </row>
    <row r="46" spans="1:5" ht="12.75">
      <c r="A46" s="301" t="s">
        <v>540</v>
      </c>
      <c r="B46" s="267" t="s">
        <v>541</v>
      </c>
      <c r="C46" s="268"/>
      <c r="D46" s="302"/>
      <c r="E46" s="302">
        <v>3000000</v>
      </c>
    </row>
    <row r="47" spans="1:5" ht="12.75">
      <c r="A47" s="301" t="s">
        <v>510</v>
      </c>
      <c r="B47" s="267" t="s">
        <v>472</v>
      </c>
      <c r="C47" s="268">
        <v>0.3354</v>
      </c>
      <c r="D47" s="302">
        <v>662415</v>
      </c>
      <c r="E47" s="302"/>
    </row>
    <row r="48" spans="1:7" ht="12.75">
      <c r="A48" s="301" t="s">
        <v>511</v>
      </c>
      <c r="B48" s="267" t="s">
        <v>472</v>
      </c>
      <c r="C48" s="269">
        <v>2</v>
      </c>
      <c r="D48" s="302">
        <v>110720</v>
      </c>
      <c r="E48" s="302">
        <v>110720</v>
      </c>
      <c r="F48" s="332">
        <v>2</v>
      </c>
      <c r="G48" s="329"/>
    </row>
    <row r="49" spans="1:7" ht="12.75">
      <c r="A49" s="301" t="s">
        <v>512</v>
      </c>
      <c r="B49" s="267" t="s">
        <v>472</v>
      </c>
      <c r="C49" s="269">
        <v>9</v>
      </c>
      <c r="D49" s="302">
        <v>1305000</v>
      </c>
      <c r="E49" s="302">
        <v>2465000</v>
      </c>
      <c r="F49" s="332">
        <v>17</v>
      </c>
      <c r="G49" s="329"/>
    </row>
    <row r="50" spans="1:7" ht="12.75">
      <c r="A50" s="301" t="s">
        <v>513</v>
      </c>
      <c r="B50" s="267" t="s">
        <v>514</v>
      </c>
      <c r="C50" s="269">
        <v>12</v>
      </c>
      <c r="D50" s="302">
        <v>2500000</v>
      </c>
      <c r="E50" s="302">
        <v>2500000</v>
      </c>
      <c r="G50" s="329"/>
    </row>
    <row r="51" spans="1:7" ht="12.75">
      <c r="A51" s="301" t="s">
        <v>527</v>
      </c>
      <c r="B51" s="267" t="s">
        <v>472</v>
      </c>
      <c r="C51" s="270">
        <v>5.6</v>
      </c>
      <c r="D51" s="302">
        <v>9139200</v>
      </c>
      <c r="E51" s="302">
        <v>8682240</v>
      </c>
      <c r="F51" s="333">
        <v>5.32</v>
      </c>
      <c r="G51" s="329"/>
    </row>
    <row r="52" spans="1:7" ht="12.75">
      <c r="A52" s="301" t="s">
        <v>515</v>
      </c>
      <c r="B52" s="267" t="s">
        <v>472</v>
      </c>
      <c r="C52" s="269">
        <v>0</v>
      </c>
      <c r="D52" s="302">
        <v>8971752</v>
      </c>
      <c r="E52" s="302">
        <v>6586112</v>
      </c>
      <c r="G52" s="329"/>
    </row>
    <row r="53" spans="1:7" ht="12.75">
      <c r="A53" s="301" t="s">
        <v>542</v>
      </c>
      <c r="B53" s="267"/>
      <c r="C53" s="269"/>
      <c r="D53" s="302"/>
      <c r="E53" s="302">
        <v>35112</v>
      </c>
      <c r="G53" s="329"/>
    </row>
    <row r="54" spans="1:7" ht="12.75">
      <c r="A54" s="317" t="s">
        <v>529</v>
      </c>
      <c r="B54" s="267"/>
      <c r="C54" s="269"/>
      <c r="D54" s="318">
        <f>SUM(D47:D53)</f>
        <v>22689087</v>
      </c>
      <c r="E54" s="318">
        <f>SUM(E46:E53)</f>
        <v>23379184</v>
      </c>
      <c r="G54" s="329"/>
    </row>
    <row r="55" spans="1:7" ht="12.75">
      <c r="A55" s="303" t="s">
        <v>516</v>
      </c>
      <c r="B55" s="271">
        <v>1140</v>
      </c>
      <c r="C55" s="271">
        <v>1677</v>
      </c>
      <c r="D55" s="320">
        <v>1911780</v>
      </c>
      <c r="E55" s="320">
        <v>1945980</v>
      </c>
      <c r="F55" s="334">
        <v>1707</v>
      </c>
      <c r="G55" s="329"/>
    </row>
    <row r="56" spans="1:7" ht="12.75">
      <c r="A56" s="322" t="s">
        <v>531</v>
      </c>
      <c r="B56" s="271"/>
      <c r="C56" s="271"/>
      <c r="D56" s="335">
        <f>D15+D43+D45+D54+D55</f>
        <v>122066145</v>
      </c>
      <c r="E56" s="335">
        <f>E15+E43+E45+E54+E55</f>
        <v>126037822</v>
      </c>
      <c r="G56" s="329"/>
    </row>
    <row r="57" spans="1:5" ht="12.75">
      <c r="A57" s="303" t="s">
        <v>528</v>
      </c>
      <c r="B57" s="271"/>
      <c r="C57" s="271"/>
      <c r="D57" s="321">
        <v>6920000</v>
      </c>
      <c r="E57" s="321"/>
    </row>
    <row r="58" spans="1:7" ht="12.75">
      <c r="A58" s="303" t="s">
        <v>530</v>
      </c>
      <c r="B58" s="271"/>
      <c r="C58" s="271"/>
      <c r="D58" s="319">
        <f>SUM(D56:D57)</f>
        <v>128986145</v>
      </c>
      <c r="E58" s="319">
        <f>SUM(E56:E57)</f>
        <v>126037822</v>
      </c>
      <c r="G58" s="329"/>
    </row>
    <row r="59" spans="1:5" ht="13.5" thickBot="1">
      <c r="A59" s="304"/>
      <c r="B59" s="305"/>
      <c r="C59" s="305"/>
      <c r="D59" s="306"/>
      <c r="E59" s="306"/>
    </row>
  </sheetData>
  <sheetProtection/>
  <mergeCells count="4">
    <mergeCell ref="D3:D4"/>
    <mergeCell ref="E3:E4"/>
    <mergeCell ref="A2:E2"/>
    <mergeCell ref="A1:D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23"/>
  <sheetViews>
    <sheetView view="pageBreakPreview" zoomScale="60" workbookViewId="0" topLeftCell="A1">
      <selection activeCell="B13" sqref="B13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757" t="str">
        <f>+CONCATENATE("K I M U T A T Á S",CHAR(10),"a ",LEFT(ÖSSZEFÜGGÉSEK!A5,4),". évben céljelleggel juttatott támogatásokról")</f>
        <v>K I M U T A T Á S
a 2016. évben céljelleggel juttatott támogatásokról</v>
      </c>
      <c r="B1" s="757"/>
      <c r="C1" s="757"/>
      <c r="D1" s="757"/>
    </row>
    <row r="2" spans="1:4" ht="17.25" customHeight="1">
      <c r="A2" s="168"/>
      <c r="B2" s="168"/>
      <c r="C2" s="168"/>
      <c r="D2" s="168"/>
    </row>
    <row r="3" spans="1:4" ht="13.5" thickBot="1">
      <c r="A3" s="81"/>
      <c r="B3" s="81"/>
      <c r="C3" s="754" t="s">
        <v>43</v>
      </c>
      <c r="D3" s="754"/>
    </row>
    <row r="4" spans="1:4" ht="42.75" customHeight="1" thickBot="1">
      <c r="A4" s="169" t="s">
        <v>56</v>
      </c>
      <c r="B4" s="170" t="s">
        <v>87</v>
      </c>
      <c r="C4" s="170" t="s">
        <v>88</v>
      </c>
      <c r="D4" s="171" t="s">
        <v>518</v>
      </c>
    </row>
    <row r="5" spans="1:4" ht="15.75" customHeight="1">
      <c r="A5" s="82" t="s">
        <v>7</v>
      </c>
      <c r="B5" s="275" t="s">
        <v>517</v>
      </c>
      <c r="C5" s="275" t="s">
        <v>536</v>
      </c>
      <c r="D5" s="277">
        <v>143</v>
      </c>
    </row>
    <row r="6" spans="1:4" ht="15.75" customHeight="1">
      <c r="A6" s="83" t="s">
        <v>8</v>
      </c>
      <c r="B6" s="285" t="s">
        <v>539</v>
      </c>
      <c r="C6" s="280" t="s">
        <v>525</v>
      </c>
      <c r="D6" s="276">
        <v>411</v>
      </c>
    </row>
    <row r="7" spans="1:4" ht="15.75" customHeight="1">
      <c r="A7" s="83" t="s">
        <v>9</v>
      </c>
      <c r="B7" s="278" t="s">
        <v>519</v>
      </c>
      <c r="C7" s="274" t="s">
        <v>520</v>
      </c>
      <c r="D7" s="286">
        <v>175</v>
      </c>
    </row>
    <row r="8" spans="1:4" ht="15.75" customHeight="1">
      <c r="A8" s="83" t="s">
        <v>10</v>
      </c>
      <c r="B8" s="279" t="s">
        <v>521</v>
      </c>
      <c r="C8" s="279" t="s">
        <v>537</v>
      </c>
      <c r="D8" s="286">
        <v>188</v>
      </c>
    </row>
    <row r="9" spans="1:4" ht="15.75" customHeight="1">
      <c r="A9" s="83" t="s">
        <v>11</v>
      </c>
      <c r="B9" s="280" t="s">
        <v>522</v>
      </c>
      <c r="C9" s="280" t="s">
        <v>524</v>
      </c>
      <c r="D9" s="281">
        <v>17</v>
      </c>
    </row>
    <row r="10" spans="1:4" ht="15.75" customHeight="1">
      <c r="A10" s="83" t="s">
        <v>12</v>
      </c>
      <c r="B10" s="280" t="s">
        <v>523</v>
      </c>
      <c r="C10" s="280" t="s">
        <v>525</v>
      </c>
      <c r="D10" s="281">
        <v>21</v>
      </c>
    </row>
    <row r="11" spans="1:4" ht="15.75" customHeight="1">
      <c r="A11" s="83" t="s">
        <v>13</v>
      </c>
      <c r="B11" s="280" t="s">
        <v>538</v>
      </c>
      <c r="C11" s="280" t="s">
        <v>525</v>
      </c>
      <c r="D11" s="281">
        <v>500</v>
      </c>
    </row>
    <row r="12" spans="1:4" ht="15.75" customHeight="1">
      <c r="A12" s="83" t="s">
        <v>14</v>
      </c>
      <c r="B12" s="280" t="s">
        <v>586</v>
      </c>
      <c r="C12" s="280" t="s">
        <v>525</v>
      </c>
      <c r="D12" s="281">
        <v>280</v>
      </c>
    </row>
    <row r="13" spans="1:4" ht="15.75" customHeight="1">
      <c r="A13" s="83" t="s">
        <v>15</v>
      </c>
      <c r="B13" s="280" t="s">
        <v>526</v>
      </c>
      <c r="C13" s="280" t="s">
        <v>525</v>
      </c>
      <c r="D13" s="281">
        <v>1265</v>
      </c>
    </row>
    <row r="14" spans="1:4" ht="15.75" customHeight="1">
      <c r="A14" s="83" t="s">
        <v>32</v>
      </c>
      <c r="B14" s="23"/>
      <c r="C14" s="23"/>
      <c r="D14" s="24"/>
    </row>
    <row r="15" spans="1:4" ht="15.75" customHeight="1">
      <c r="A15" s="83" t="s">
        <v>33</v>
      </c>
      <c r="B15" s="23"/>
      <c r="C15" s="23"/>
      <c r="D15" s="24"/>
    </row>
    <row r="16" spans="1:4" ht="15.75" customHeight="1">
      <c r="A16" s="83" t="s">
        <v>34</v>
      </c>
      <c r="B16" s="23"/>
      <c r="C16" s="23"/>
      <c r="D16" s="24"/>
    </row>
    <row r="17" spans="1:4" ht="15.75" customHeight="1">
      <c r="A17" s="83" t="s">
        <v>35</v>
      </c>
      <c r="B17" s="23"/>
      <c r="C17" s="23"/>
      <c r="D17" s="24"/>
    </row>
    <row r="18" spans="1:4" ht="15.75" customHeight="1">
      <c r="A18" s="83" t="s">
        <v>89</v>
      </c>
      <c r="B18" s="23"/>
      <c r="C18" s="23"/>
      <c r="D18" s="43"/>
    </row>
    <row r="19" spans="1:4" ht="15.75" customHeight="1">
      <c r="A19" s="83" t="s">
        <v>90</v>
      </c>
      <c r="B19" s="23"/>
      <c r="C19" s="23"/>
      <c r="D19" s="43"/>
    </row>
    <row r="20" spans="1:4" ht="15.75" customHeight="1">
      <c r="A20" s="83" t="s">
        <v>91</v>
      </c>
      <c r="B20" s="23"/>
      <c r="C20" s="23"/>
      <c r="D20" s="43"/>
    </row>
    <row r="21" spans="1:4" ht="15.75" customHeight="1" thickBot="1">
      <c r="A21" s="84" t="s">
        <v>92</v>
      </c>
      <c r="B21" s="25"/>
      <c r="C21" s="25"/>
      <c r="D21" s="44"/>
    </row>
    <row r="22" spans="1:4" ht="15.75" customHeight="1" thickBot="1">
      <c r="A22" s="755" t="s">
        <v>41</v>
      </c>
      <c r="B22" s="756"/>
      <c r="C22" s="85"/>
      <c r="D22" s="86">
        <f>SUM(D5:D21)</f>
        <v>3000</v>
      </c>
    </row>
    <row r="23" spans="1:4" ht="13.5" thickBot="1">
      <c r="A23" s="287" t="s">
        <v>132</v>
      </c>
      <c r="B23" s="288"/>
      <c r="C23" s="288"/>
      <c r="D23" s="289"/>
    </row>
  </sheetData>
  <sheetProtection/>
  <mergeCells count="3">
    <mergeCell ref="C3:D3"/>
    <mergeCell ref="A22:B22"/>
    <mergeCell ref="A1:D1"/>
  </mergeCells>
  <conditionalFormatting sqref="D22">
    <cfRule type="cellIs" priority="1" dxfId="3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28"/>
  <sheetViews>
    <sheetView view="pageBreakPreview" zoomScale="60" zoomScalePageLayoutView="0" workbookViewId="0" topLeftCell="A1">
      <selection activeCell="O77" sqref="O77"/>
    </sheetView>
  </sheetViews>
  <sheetFormatPr defaultColWidth="9.00390625" defaultRowHeight="12.75"/>
  <cols>
    <col min="1" max="1" width="42.50390625" style="0" customWidth="1"/>
    <col min="2" max="4" width="24.125" style="0" customWidth="1"/>
  </cols>
  <sheetData>
    <row r="2" spans="2:4" ht="12.75">
      <c r="B2" s="758"/>
      <c r="C2" s="759"/>
      <c r="D2" s="760"/>
    </row>
    <row r="3" spans="2:4" ht="12.75">
      <c r="B3" s="383"/>
      <c r="C3" s="384"/>
      <c r="D3" s="382"/>
    </row>
    <row r="4" spans="1:4" ht="15">
      <c r="A4" s="761" t="s">
        <v>559</v>
      </c>
      <c r="B4" s="761"/>
      <c r="C4" s="761"/>
      <c r="D4" s="761"/>
    </row>
    <row r="5" spans="1:4" ht="15">
      <c r="A5" s="761" t="s">
        <v>583</v>
      </c>
      <c r="B5" s="761"/>
      <c r="C5" s="761"/>
      <c r="D5" s="761"/>
    </row>
    <row r="8" ht="12.75">
      <c r="D8" s="385" t="s">
        <v>560</v>
      </c>
    </row>
    <row r="9" spans="1:5" ht="12.75">
      <c r="A9" s="256" t="s">
        <v>561</v>
      </c>
      <c r="B9" s="386" t="s">
        <v>562</v>
      </c>
      <c r="C9" s="387" t="s">
        <v>562</v>
      </c>
      <c r="D9" s="388" t="s">
        <v>563</v>
      </c>
      <c r="E9" s="389"/>
    </row>
    <row r="10" spans="1:5" ht="13.5" thickBot="1">
      <c r="A10" s="390"/>
      <c r="B10" s="391" t="s">
        <v>564</v>
      </c>
      <c r="C10" s="392" t="s">
        <v>565</v>
      </c>
      <c r="D10" s="393" t="s">
        <v>566</v>
      </c>
      <c r="E10" s="389" t="s">
        <v>584</v>
      </c>
    </row>
    <row r="11" spans="1:5" ht="13.5" thickTop="1">
      <c r="A11" s="394" t="s">
        <v>567</v>
      </c>
      <c r="B11" s="394">
        <v>1</v>
      </c>
      <c r="C11" s="394">
        <v>0</v>
      </c>
      <c r="D11" s="394">
        <f>SUM(B11:C11)</f>
        <v>1</v>
      </c>
      <c r="E11" s="397"/>
    </row>
    <row r="12" spans="1:5" ht="12.75">
      <c r="A12" s="256" t="s">
        <v>568</v>
      </c>
      <c r="B12" s="256">
        <v>0</v>
      </c>
      <c r="C12" s="256">
        <v>7</v>
      </c>
      <c r="D12" s="256">
        <f aca="true" t="shared" si="0" ref="D12:D26">SUM(B12:C12)</f>
        <v>7</v>
      </c>
      <c r="E12" s="397">
        <v>1</v>
      </c>
    </row>
    <row r="13" spans="1:5" ht="12.75">
      <c r="A13" s="256" t="s">
        <v>569</v>
      </c>
      <c r="B13" s="256">
        <v>1</v>
      </c>
      <c r="C13" s="256">
        <v>0.25</v>
      </c>
      <c r="D13" s="256">
        <f t="shared" si="0"/>
        <v>1.25</v>
      </c>
      <c r="E13" s="397"/>
    </row>
    <row r="14" spans="1:5" ht="12.75">
      <c r="A14" s="256" t="s">
        <v>570</v>
      </c>
      <c r="B14" s="256">
        <v>1</v>
      </c>
      <c r="C14" s="256">
        <v>0</v>
      </c>
      <c r="D14" s="256">
        <f t="shared" si="0"/>
        <v>1</v>
      </c>
      <c r="E14" s="397"/>
    </row>
    <row r="15" spans="1:5" ht="15.75" thickBot="1">
      <c r="A15" s="395" t="s">
        <v>137</v>
      </c>
      <c r="B15" s="395">
        <f>SUM(B11:B14)</f>
        <v>3</v>
      </c>
      <c r="C15" s="395">
        <f>SUM(C11:C14)</f>
        <v>7.25</v>
      </c>
      <c r="D15" s="395">
        <f>SUM(D11:D14)</f>
        <v>10.25</v>
      </c>
      <c r="E15" s="395">
        <f>SUM(E11:E14)</f>
        <v>1</v>
      </c>
    </row>
    <row r="16" spans="1:5" ht="13.5" thickTop="1">
      <c r="A16" s="394" t="s">
        <v>571</v>
      </c>
      <c r="B16" s="394">
        <v>4</v>
      </c>
      <c r="C16" s="394"/>
      <c r="D16" s="394">
        <f t="shared" si="0"/>
        <v>4</v>
      </c>
      <c r="E16" s="397"/>
    </row>
    <row r="17" spans="1:5" ht="12.75">
      <c r="A17" s="256" t="s">
        <v>572</v>
      </c>
      <c r="B17" s="256">
        <v>1</v>
      </c>
      <c r="C17" s="256"/>
      <c r="D17" s="256">
        <f t="shared" si="0"/>
        <v>1</v>
      </c>
      <c r="E17" s="397"/>
    </row>
    <row r="18" spans="1:5" ht="12.75">
      <c r="A18" t="s">
        <v>573</v>
      </c>
      <c r="B18" s="256">
        <v>2</v>
      </c>
      <c r="D18" s="256">
        <f t="shared" si="0"/>
        <v>2</v>
      </c>
      <c r="E18" s="397"/>
    </row>
    <row r="19" spans="1:5" ht="12.75">
      <c r="A19" s="256" t="s">
        <v>574</v>
      </c>
      <c r="B19" s="256">
        <v>4</v>
      </c>
      <c r="C19" s="256"/>
      <c r="D19" s="256">
        <f t="shared" si="0"/>
        <v>4</v>
      </c>
      <c r="E19" s="397"/>
    </row>
    <row r="20" spans="1:5" ht="15.75" thickBot="1">
      <c r="A20" s="395" t="s">
        <v>585</v>
      </c>
      <c r="B20" s="395">
        <f>SUM(B16:B19)</f>
        <v>11</v>
      </c>
      <c r="C20" s="395">
        <f>SUM(C16:C19)</f>
        <v>0</v>
      </c>
      <c r="D20" s="395">
        <f>SUM(D16:D19)</f>
        <v>11</v>
      </c>
      <c r="E20" s="397"/>
    </row>
    <row r="21" spans="1:5" ht="13.5" thickTop="1">
      <c r="A21" s="256" t="s">
        <v>575</v>
      </c>
      <c r="B21" s="256">
        <v>4</v>
      </c>
      <c r="C21" s="256"/>
      <c r="D21" s="256">
        <f t="shared" si="0"/>
        <v>4</v>
      </c>
      <c r="E21" s="397"/>
    </row>
    <row r="22" spans="1:5" ht="12.75">
      <c r="A22" s="256" t="s">
        <v>576</v>
      </c>
      <c r="B22" s="256">
        <v>10.79</v>
      </c>
      <c r="C22" s="256"/>
      <c r="D22" s="256">
        <f t="shared" si="0"/>
        <v>10.79</v>
      </c>
      <c r="E22" s="397">
        <v>0.79</v>
      </c>
    </row>
    <row r="23" spans="1:5" ht="12.75">
      <c r="A23" s="256" t="s">
        <v>577</v>
      </c>
      <c r="B23" s="256"/>
      <c r="C23" s="256"/>
      <c r="D23" s="256">
        <f t="shared" si="0"/>
        <v>0</v>
      </c>
      <c r="E23" s="397"/>
    </row>
    <row r="24" spans="1:5" ht="12.75">
      <c r="A24" s="256" t="s">
        <v>578</v>
      </c>
      <c r="B24" s="256">
        <v>2</v>
      </c>
      <c r="C24" s="256">
        <v>0.75</v>
      </c>
      <c r="D24" s="256">
        <f t="shared" si="0"/>
        <v>2.75</v>
      </c>
      <c r="E24" s="397"/>
    </row>
    <row r="25" spans="1:5" ht="12.75">
      <c r="A25" s="256" t="s">
        <v>579</v>
      </c>
      <c r="B25" s="256">
        <v>1</v>
      </c>
      <c r="C25" s="256"/>
      <c r="D25" s="256">
        <f t="shared" si="0"/>
        <v>1</v>
      </c>
      <c r="E25" s="397"/>
    </row>
    <row r="26" spans="1:5" ht="12.75">
      <c r="A26" s="256" t="s">
        <v>580</v>
      </c>
      <c r="B26" s="256">
        <v>1</v>
      </c>
      <c r="C26" s="256"/>
      <c r="D26" s="256">
        <f t="shared" si="0"/>
        <v>1</v>
      </c>
      <c r="E26" s="397"/>
    </row>
    <row r="27" spans="1:5" ht="15.75" thickBot="1">
      <c r="A27" s="395" t="s">
        <v>581</v>
      </c>
      <c r="B27" s="395">
        <f>SUM(B21:B26)</f>
        <v>18.79</v>
      </c>
      <c r="C27" s="395">
        <f>SUM(C21:C26)</f>
        <v>0.75</v>
      </c>
      <c r="D27" s="395">
        <f>SUM(D21:D26)</f>
        <v>19.54</v>
      </c>
      <c r="E27" s="395">
        <f>SUM(E21:E26)</f>
        <v>0.79</v>
      </c>
    </row>
    <row r="28" spans="1:5" ht="15.75" thickTop="1">
      <c r="A28" s="396" t="s">
        <v>582</v>
      </c>
      <c r="B28" s="396">
        <f>B15+B20+B27</f>
        <v>32.79</v>
      </c>
      <c r="C28" s="396">
        <f>C15+C20+C27</f>
        <v>8</v>
      </c>
      <c r="D28" s="396">
        <f>D15+D20+D27</f>
        <v>40.79</v>
      </c>
      <c r="E28" s="396">
        <f>E15+E20+E27</f>
        <v>1.79</v>
      </c>
    </row>
  </sheetData>
  <sheetProtection/>
  <mergeCells count="3">
    <mergeCell ref="B2:D2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view="pageBreakPreview" zoomScale="60" workbookViewId="0" topLeftCell="A7">
      <selection activeCell="G34" sqref="G34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97</v>
      </c>
    </row>
    <row r="4" spans="1:2" ht="12.75">
      <c r="A4" s="60"/>
      <c r="B4" s="60"/>
    </row>
    <row r="5" spans="1:2" s="70" customFormat="1" ht="15.75">
      <c r="A5" s="45" t="s">
        <v>555</v>
      </c>
      <c r="B5" s="69"/>
    </row>
    <row r="6" spans="1:2" ht="12.75">
      <c r="A6" s="60"/>
      <c r="B6" s="60"/>
    </row>
    <row r="7" spans="1:2" ht="12.75">
      <c r="A7" s="60" t="s">
        <v>435</v>
      </c>
      <c r="B7" s="60" t="s">
        <v>399</v>
      </c>
    </row>
    <row r="8" spans="1:2" ht="12.75">
      <c r="A8" s="60" t="s">
        <v>436</v>
      </c>
      <c r="B8" s="60" t="s">
        <v>400</v>
      </c>
    </row>
    <row r="9" spans="1:2" ht="12.75">
      <c r="A9" s="60" t="s">
        <v>437</v>
      </c>
      <c r="B9" s="60" t="s">
        <v>401</v>
      </c>
    </row>
    <row r="10" spans="1:2" ht="12.75">
      <c r="A10" s="60"/>
      <c r="B10" s="60"/>
    </row>
    <row r="11" spans="1:2" ht="12.75">
      <c r="A11" s="60"/>
      <c r="B11" s="60"/>
    </row>
    <row r="12" spans="1:2" s="70" customFormat="1" ht="15.75">
      <c r="A12" s="45" t="str">
        <f>+CONCATENATE(LEFT(A5,4),". évi előirányzat KIADÁSOK")</f>
        <v>2016. évi előirányzat KIADÁSOK</v>
      </c>
      <c r="B12" s="69"/>
    </row>
    <row r="13" spans="1:2" ht="12.75">
      <c r="A13" s="60"/>
      <c r="B13" s="60"/>
    </row>
    <row r="14" spans="1:2" ht="12.75">
      <c r="A14" s="60" t="s">
        <v>438</v>
      </c>
      <c r="B14" s="60" t="s">
        <v>402</v>
      </c>
    </row>
    <row r="15" spans="1:2" ht="12.75">
      <c r="A15" s="60" t="s">
        <v>439</v>
      </c>
      <c r="B15" s="60" t="s">
        <v>403</v>
      </c>
    </row>
    <row r="16" spans="1:2" ht="12.75">
      <c r="A16" s="60" t="s">
        <v>440</v>
      </c>
      <c r="B16" s="60" t="s">
        <v>404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9"/>
  <sheetViews>
    <sheetView view="pageBreakPreview" zoomScale="80" zoomScaleSheetLayoutView="80" workbookViewId="0" topLeftCell="A88">
      <selection activeCell="G155" sqref="G155"/>
    </sheetView>
  </sheetViews>
  <sheetFormatPr defaultColWidth="9.00390625" defaultRowHeight="12.75"/>
  <cols>
    <col min="1" max="1" width="9.50390625" style="240" customWidth="1"/>
    <col min="2" max="2" width="84.125" style="240" customWidth="1"/>
    <col min="3" max="3" width="21.625" style="249" customWidth="1"/>
    <col min="4" max="5" width="12.625" style="249" bestFit="1" customWidth="1"/>
    <col min="6" max="6" width="12.625" style="249" customWidth="1"/>
    <col min="7" max="7" width="12.625" style="240" bestFit="1" customWidth="1"/>
    <col min="8" max="8" width="11.625" style="240" bestFit="1" customWidth="1"/>
    <col min="9" max="10" width="12.625" style="240" bestFit="1" customWidth="1"/>
    <col min="11" max="11" width="11.875" style="240" bestFit="1" customWidth="1"/>
    <col min="12" max="16384" width="9.375" style="240" customWidth="1"/>
  </cols>
  <sheetData>
    <row r="1" spans="1:6" ht="15.75" customHeight="1">
      <c r="A1" s="736" t="s">
        <v>5</v>
      </c>
      <c r="B1" s="736"/>
      <c r="C1" s="736"/>
      <c r="D1" s="398"/>
      <c r="E1" s="398"/>
      <c r="F1" s="398"/>
    </row>
    <row r="2" spans="1:6" ht="15.75" customHeight="1" thickBot="1">
      <c r="A2" s="737" t="s">
        <v>534</v>
      </c>
      <c r="B2" s="737"/>
      <c r="C2" s="241" t="s">
        <v>589</v>
      </c>
      <c r="D2" s="400"/>
      <c r="E2" s="400"/>
      <c r="F2" s="400"/>
    </row>
    <row r="3" spans="1:6" ht="37.5" customHeight="1" thickBot="1">
      <c r="A3" s="26" t="s">
        <v>56</v>
      </c>
      <c r="B3" s="27" t="s">
        <v>6</v>
      </c>
      <c r="C3" s="347" t="str">
        <f>+CONCATENATE(LEFT(ÖSSZEFÜGGÉSEK!A5,4),". évi előirányzat")</f>
        <v>2016. évi előirányzat</v>
      </c>
      <c r="D3" s="26" t="s">
        <v>612</v>
      </c>
      <c r="E3" s="347" t="s">
        <v>584</v>
      </c>
      <c r="F3" s="601" t="s">
        <v>613</v>
      </c>
    </row>
    <row r="4" spans="1:10" s="188" customFormat="1" ht="12" customHeight="1" thickBot="1">
      <c r="A4" s="185" t="s">
        <v>405</v>
      </c>
      <c r="B4" s="186" t="s">
        <v>406</v>
      </c>
      <c r="C4" s="401" t="s">
        <v>407</v>
      </c>
      <c r="D4" s="495"/>
      <c r="E4" s="598"/>
      <c r="F4" s="601"/>
      <c r="G4" s="188" t="s">
        <v>447</v>
      </c>
      <c r="H4" s="188" t="s">
        <v>445</v>
      </c>
      <c r="I4" s="188" t="s">
        <v>446</v>
      </c>
      <c r="J4" s="188" t="s">
        <v>448</v>
      </c>
    </row>
    <row r="5" spans="1:11" s="188" customFormat="1" ht="12" customHeight="1" thickBot="1">
      <c r="A5" s="16" t="s">
        <v>7</v>
      </c>
      <c r="B5" s="17" t="s">
        <v>161</v>
      </c>
      <c r="C5" s="337">
        <f aca="true" t="shared" si="0" ref="C5:I5">+C6+C7+C8+C9+C10+C11</f>
        <v>126038000</v>
      </c>
      <c r="D5" s="492">
        <f>SUM(D6:D11)</f>
        <v>128395427</v>
      </c>
      <c r="E5" s="492">
        <f>SUM(E6:E11)</f>
        <v>1162611</v>
      </c>
      <c r="F5" s="487">
        <f>SUM(D5:E5)</f>
        <v>129558038</v>
      </c>
      <c r="G5" s="402">
        <f>SUM(G6:G10)</f>
        <v>129558038</v>
      </c>
      <c r="H5" s="357">
        <f t="shared" si="0"/>
        <v>0</v>
      </c>
      <c r="I5" s="357">
        <f t="shared" si="0"/>
        <v>0</v>
      </c>
      <c r="J5" s="731">
        <f aca="true" t="shared" si="1" ref="J5:J10">SUM(G5:I5)</f>
        <v>129558038</v>
      </c>
      <c r="K5" s="369">
        <f>J5-C5</f>
        <v>3520038</v>
      </c>
    </row>
    <row r="6" spans="1:11" s="188" customFormat="1" ht="12" customHeight="1" thickBot="1">
      <c r="A6" s="11" t="s">
        <v>68</v>
      </c>
      <c r="B6" s="189" t="s">
        <v>162</v>
      </c>
      <c r="C6" s="252">
        <v>55731000</v>
      </c>
      <c r="D6" s="409">
        <v>55731000</v>
      </c>
      <c r="E6" s="253"/>
      <c r="F6" s="487">
        <f aca="true" t="shared" si="2" ref="F6:F11">SUM(D6:E6)</f>
        <v>55731000</v>
      </c>
      <c r="G6" s="730">
        <v>55731000</v>
      </c>
      <c r="H6" s="358"/>
      <c r="I6" s="358"/>
      <c r="J6" s="357">
        <f t="shared" si="1"/>
        <v>55731000</v>
      </c>
      <c r="K6" s="369">
        <f aca="true" t="shared" si="3" ref="K6:K69">J6-C6</f>
        <v>0</v>
      </c>
    </row>
    <row r="7" spans="1:11" s="188" customFormat="1" ht="12" customHeight="1" thickBot="1">
      <c r="A7" s="10" t="s">
        <v>69</v>
      </c>
      <c r="B7" s="190" t="s">
        <v>163</v>
      </c>
      <c r="C7" s="253">
        <v>42092000</v>
      </c>
      <c r="D7" s="409">
        <v>42258766</v>
      </c>
      <c r="E7" s="253"/>
      <c r="F7" s="487">
        <f t="shared" si="2"/>
        <v>42258766</v>
      </c>
      <c r="G7" s="730">
        <v>42258766</v>
      </c>
      <c r="H7" s="358"/>
      <c r="I7" s="358"/>
      <c r="J7" s="357">
        <f t="shared" si="1"/>
        <v>42258766</v>
      </c>
      <c r="K7" s="369">
        <f t="shared" si="3"/>
        <v>166766</v>
      </c>
    </row>
    <row r="8" spans="1:11" s="188" customFormat="1" ht="12" customHeight="1" thickBot="1">
      <c r="A8" s="10" t="s">
        <v>70</v>
      </c>
      <c r="B8" s="190" t="s">
        <v>164</v>
      </c>
      <c r="C8" s="251">
        <v>23379000</v>
      </c>
      <c r="D8" s="358">
        <v>24390553</v>
      </c>
      <c r="E8" s="253">
        <v>57203</v>
      </c>
      <c r="F8" s="487">
        <f t="shared" si="2"/>
        <v>24447756</v>
      </c>
      <c r="G8" s="730">
        <v>24447756</v>
      </c>
      <c r="H8" s="358"/>
      <c r="I8" s="358"/>
      <c r="J8" s="357">
        <f t="shared" si="1"/>
        <v>24447756</v>
      </c>
      <c r="K8" s="369">
        <f t="shared" si="3"/>
        <v>1068756</v>
      </c>
    </row>
    <row r="9" spans="1:11" s="188" customFormat="1" ht="12" customHeight="1" thickBot="1">
      <c r="A9" s="10" t="s">
        <v>71</v>
      </c>
      <c r="B9" s="190" t="s">
        <v>165</v>
      </c>
      <c r="C9" s="251">
        <v>1946000</v>
      </c>
      <c r="D9" s="358">
        <v>1946000</v>
      </c>
      <c r="E9" s="253"/>
      <c r="F9" s="487">
        <f t="shared" si="2"/>
        <v>1946000</v>
      </c>
      <c r="G9" s="730">
        <v>1946000</v>
      </c>
      <c r="H9" s="358"/>
      <c r="I9" s="358"/>
      <c r="J9" s="357">
        <f t="shared" si="1"/>
        <v>1946000</v>
      </c>
      <c r="K9" s="369">
        <f t="shared" si="3"/>
        <v>0</v>
      </c>
    </row>
    <row r="10" spans="1:11" s="188" customFormat="1" ht="12" customHeight="1" thickBot="1">
      <c r="A10" s="10" t="s">
        <v>94</v>
      </c>
      <c r="B10" s="114" t="s">
        <v>341</v>
      </c>
      <c r="C10" s="251">
        <v>2890000</v>
      </c>
      <c r="D10" s="358">
        <v>4069108</v>
      </c>
      <c r="E10" s="253">
        <v>1105408</v>
      </c>
      <c r="F10" s="487">
        <f t="shared" si="2"/>
        <v>5174516</v>
      </c>
      <c r="G10" s="730">
        <v>5174516</v>
      </c>
      <c r="H10" s="358"/>
      <c r="I10" s="358"/>
      <c r="J10" s="357">
        <f t="shared" si="1"/>
        <v>5174516</v>
      </c>
      <c r="K10" s="369">
        <f t="shared" si="3"/>
        <v>2284516</v>
      </c>
    </row>
    <row r="11" spans="1:11" s="188" customFormat="1" ht="12" customHeight="1" thickBot="1">
      <c r="A11" s="12" t="s">
        <v>72</v>
      </c>
      <c r="B11" s="115" t="s">
        <v>342</v>
      </c>
      <c r="D11" s="358">
        <v>0</v>
      </c>
      <c r="E11" s="253">
        <f>SUM(C11:D11)</f>
        <v>0</v>
      </c>
      <c r="F11" s="487">
        <f t="shared" si="2"/>
        <v>0</v>
      </c>
      <c r="G11" s="403"/>
      <c r="H11" s="358"/>
      <c r="I11" s="358"/>
      <c r="J11" s="357">
        <f aca="true" t="shared" si="4" ref="J11:J69">SUM(G11:I11)</f>
        <v>0</v>
      </c>
      <c r="K11" s="369">
        <f t="shared" si="3"/>
        <v>0</v>
      </c>
    </row>
    <row r="12" spans="1:11" s="188" customFormat="1" ht="12" customHeight="1" thickBot="1">
      <c r="A12" s="16" t="s">
        <v>8</v>
      </c>
      <c r="B12" s="113" t="s">
        <v>166</v>
      </c>
      <c r="C12" s="337">
        <f>+C13+C14+C15+C16+C17</f>
        <v>10120000</v>
      </c>
      <c r="D12" s="492">
        <f>SUM(D13:D18)</f>
        <v>14917513</v>
      </c>
      <c r="E12" s="492">
        <f>SUM(E13:E18)</f>
        <v>3072003</v>
      </c>
      <c r="F12" s="487">
        <f>SUM(D12:E12)</f>
        <v>17989516</v>
      </c>
      <c r="G12" s="402">
        <f>SUM(G13:G18)</f>
        <v>12379537</v>
      </c>
      <c r="H12" s="402">
        <f>SUM(H13:H18)</f>
        <v>5609979</v>
      </c>
      <c r="I12" s="402">
        <f>SUM(I13:I18)</f>
        <v>0</v>
      </c>
      <c r="J12" s="731">
        <f t="shared" si="4"/>
        <v>17989516</v>
      </c>
      <c r="K12" s="369">
        <f t="shared" si="3"/>
        <v>7869516</v>
      </c>
    </row>
    <row r="13" spans="1:11" s="188" customFormat="1" ht="12" customHeight="1" thickBot="1">
      <c r="A13" s="11" t="s">
        <v>74</v>
      </c>
      <c r="B13" s="189" t="s">
        <v>167</v>
      </c>
      <c r="C13" s="338"/>
      <c r="D13" s="181">
        <v>0</v>
      </c>
      <c r="E13" s="339">
        <f>SUM(C13:D13)</f>
        <v>0</v>
      </c>
      <c r="F13" s="487">
        <f aca="true" t="shared" si="5" ref="F13:F69">SUM(D13:E13)</f>
        <v>0</v>
      </c>
      <c r="G13" s="403"/>
      <c r="H13" s="358"/>
      <c r="I13" s="358"/>
      <c r="J13" s="357">
        <f t="shared" si="4"/>
        <v>0</v>
      </c>
      <c r="K13" s="369">
        <f t="shared" si="3"/>
        <v>0</v>
      </c>
    </row>
    <row r="14" spans="1:11" s="188" customFormat="1" ht="12" customHeight="1" thickBot="1">
      <c r="A14" s="10" t="s">
        <v>75</v>
      </c>
      <c r="B14" s="190" t="s">
        <v>168</v>
      </c>
      <c r="C14" s="339"/>
      <c r="D14" s="181">
        <v>0</v>
      </c>
      <c r="E14" s="339">
        <f>SUM(C14:D14)</f>
        <v>0</v>
      </c>
      <c r="F14" s="487">
        <f t="shared" si="5"/>
        <v>0</v>
      </c>
      <c r="G14" s="403"/>
      <c r="H14" s="358"/>
      <c r="I14" s="358"/>
      <c r="J14" s="357">
        <f t="shared" si="4"/>
        <v>0</v>
      </c>
      <c r="K14" s="369">
        <f t="shared" si="3"/>
        <v>0</v>
      </c>
    </row>
    <row r="15" spans="1:11" s="188" customFormat="1" ht="12" customHeight="1" thickBot="1">
      <c r="A15" s="10" t="s">
        <v>76</v>
      </c>
      <c r="B15" s="190" t="s">
        <v>334</v>
      </c>
      <c r="C15" s="339"/>
      <c r="D15" s="181">
        <v>0</v>
      </c>
      <c r="E15" s="339">
        <f>SUM(C15:D15)</f>
        <v>0</v>
      </c>
      <c r="F15" s="487">
        <f t="shared" si="5"/>
        <v>0</v>
      </c>
      <c r="G15" s="403"/>
      <c r="H15" s="358"/>
      <c r="I15" s="358"/>
      <c r="J15" s="357">
        <f t="shared" si="4"/>
        <v>0</v>
      </c>
      <c r="K15" s="369">
        <f t="shared" si="3"/>
        <v>0</v>
      </c>
    </row>
    <row r="16" spans="1:11" s="188" customFormat="1" ht="12" customHeight="1" thickBot="1">
      <c r="A16" s="10" t="s">
        <v>77</v>
      </c>
      <c r="B16" s="190" t="s">
        <v>335</v>
      </c>
      <c r="C16" s="339"/>
      <c r="D16" s="181">
        <v>0</v>
      </c>
      <c r="E16" s="339">
        <f>SUM(C16:D16)</f>
        <v>0</v>
      </c>
      <c r="F16" s="487">
        <f t="shared" si="5"/>
        <v>0</v>
      </c>
      <c r="G16" s="403"/>
      <c r="H16" s="358"/>
      <c r="I16" s="358"/>
      <c r="J16" s="357">
        <f t="shared" si="4"/>
        <v>0</v>
      </c>
      <c r="K16" s="369">
        <f t="shared" si="3"/>
        <v>0</v>
      </c>
    </row>
    <row r="17" spans="1:11" s="188" customFormat="1" ht="12" customHeight="1" thickBot="1">
      <c r="A17" s="10" t="s">
        <v>78</v>
      </c>
      <c r="B17" s="190" t="s">
        <v>169</v>
      </c>
      <c r="C17" s="339">
        <v>10120000</v>
      </c>
      <c r="D17" s="181">
        <v>10120000</v>
      </c>
      <c r="E17" s="339">
        <v>1021779</v>
      </c>
      <c r="F17" s="487">
        <f t="shared" si="5"/>
        <v>11141779</v>
      </c>
      <c r="G17" s="403">
        <v>5531800</v>
      </c>
      <c r="H17" s="358">
        <v>5609979</v>
      </c>
      <c r="I17" s="358"/>
      <c r="J17" s="357">
        <f t="shared" si="4"/>
        <v>11141779</v>
      </c>
      <c r="K17" s="369">
        <f t="shared" si="3"/>
        <v>1021779</v>
      </c>
    </row>
    <row r="18" spans="1:11" s="188" customFormat="1" ht="12" customHeight="1" thickBot="1">
      <c r="A18" s="12" t="s">
        <v>84</v>
      </c>
      <c r="B18" s="115" t="s">
        <v>588</v>
      </c>
      <c r="C18" s="340"/>
      <c r="D18" s="181">
        <v>4797513</v>
      </c>
      <c r="E18" s="339">
        <v>2050224</v>
      </c>
      <c r="F18" s="487">
        <f t="shared" si="5"/>
        <v>6847737</v>
      </c>
      <c r="G18" s="403">
        <v>6847737</v>
      </c>
      <c r="H18" s="358"/>
      <c r="I18" s="358"/>
      <c r="J18" s="357">
        <f t="shared" si="4"/>
        <v>6847737</v>
      </c>
      <c r="K18" s="369">
        <f t="shared" si="3"/>
        <v>6847737</v>
      </c>
    </row>
    <row r="19" spans="1:11" s="188" customFormat="1" ht="12" customHeight="1" thickBot="1">
      <c r="A19" s="16" t="s">
        <v>9</v>
      </c>
      <c r="B19" s="17" t="s">
        <v>170</v>
      </c>
      <c r="C19" s="337">
        <f>+C20+C21+C22+C23+C24</f>
        <v>0</v>
      </c>
      <c r="D19" s="337">
        <v>0</v>
      </c>
      <c r="E19" s="492">
        <f>SUM(E20:E25)</f>
        <v>25994526</v>
      </c>
      <c r="F19" s="487">
        <f>SUM(D19:E19)</f>
        <v>25994526</v>
      </c>
      <c r="G19" s="403">
        <f>SUM(G20:G25)</f>
        <v>25994526</v>
      </c>
      <c r="H19" s="403">
        <f>SUM(H20:H25)</f>
        <v>0</v>
      </c>
      <c r="I19" s="403">
        <f>SUM(I20:I25)</f>
        <v>0</v>
      </c>
      <c r="J19" s="731">
        <f t="shared" si="4"/>
        <v>25994526</v>
      </c>
      <c r="K19" s="369">
        <f t="shared" si="3"/>
        <v>25994526</v>
      </c>
    </row>
    <row r="20" spans="1:11" s="188" customFormat="1" ht="12" customHeight="1" thickBot="1">
      <c r="A20" s="11" t="s">
        <v>57</v>
      </c>
      <c r="B20" s="189" t="s">
        <v>171</v>
      </c>
      <c r="C20" s="338"/>
      <c r="D20" s="181">
        <v>0</v>
      </c>
      <c r="E20" s="339">
        <v>20000000</v>
      </c>
      <c r="F20" s="487">
        <f>SUM(D20:E20)</f>
        <v>20000000</v>
      </c>
      <c r="G20" s="403">
        <v>20000000</v>
      </c>
      <c r="H20" s="358"/>
      <c r="I20" s="358"/>
      <c r="J20" s="357">
        <f t="shared" si="4"/>
        <v>20000000</v>
      </c>
      <c r="K20" s="369">
        <f t="shared" si="3"/>
        <v>20000000</v>
      </c>
    </row>
    <row r="21" spans="1:11" s="188" customFormat="1" ht="12" customHeight="1" thickBot="1">
      <c r="A21" s="10" t="s">
        <v>58</v>
      </c>
      <c r="B21" s="190" t="s">
        <v>172</v>
      </c>
      <c r="C21" s="339"/>
      <c r="D21" s="181">
        <v>0</v>
      </c>
      <c r="E21" s="339">
        <f>SUM(C21:D21)</f>
        <v>0</v>
      </c>
      <c r="F21" s="487">
        <f t="shared" si="5"/>
        <v>0</v>
      </c>
      <c r="G21" s="403"/>
      <c r="H21" s="358"/>
      <c r="I21" s="358"/>
      <c r="J21" s="357">
        <f t="shared" si="4"/>
        <v>0</v>
      </c>
      <c r="K21" s="369">
        <f t="shared" si="3"/>
        <v>0</v>
      </c>
    </row>
    <row r="22" spans="1:11" s="188" customFormat="1" ht="12" customHeight="1" thickBot="1">
      <c r="A22" s="10" t="s">
        <v>59</v>
      </c>
      <c r="B22" s="190" t="s">
        <v>336</v>
      </c>
      <c r="C22" s="339"/>
      <c r="D22" s="181">
        <v>0</v>
      </c>
      <c r="E22" s="339">
        <f>SUM(C22:D22)</f>
        <v>0</v>
      </c>
      <c r="F22" s="487">
        <f t="shared" si="5"/>
        <v>0</v>
      </c>
      <c r="G22" s="403"/>
      <c r="H22" s="358"/>
      <c r="I22" s="358"/>
      <c r="J22" s="357">
        <f t="shared" si="4"/>
        <v>0</v>
      </c>
      <c r="K22" s="369">
        <f t="shared" si="3"/>
        <v>0</v>
      </c>
    </row>
    <row r="23" spans="1:11" s="188" customFormat="1" ht="12" customHeight="1" thickBot="1">
      <c r="A23" s="10" t="s">
        <v>60</v>
      </c>
      <c r="B23" s="190" t="s">
        <v>337</v>
      </c>
      <c r="C23" s="339"/>
      <c r="D23" s="181">
        <v>0</v>
      </c>
      <c r="E23" s="339">
        <f>SUM(C23:D23)</f>
        <v>0</v>
      </c>
      <c r="F23" s="487">
        <f t="shared" si="5"/>
        <v>0</v>
      </c>
      <c r="G23" s="403"/>
      <c r="H23" s="358"/>
      <c r="I23" s="358"/>
      <c r="J23" s="357">
        <f t="shared" si="4"/>
        <v>0</v>
      </c>
      <c r="K23" s="369">
        <f t="shared" si="3"/>
        <v>0</v>
      </c>
    </row>
    <row r="24" spans="1:11" s="188" customFormat="1" ht="12" customHeight="1" thickBot="1">
      <c r="A24" s="10" t="s">
        <v>107</v>
      </c>
      <c r="B24" s="190" t="s">
        <v>173</v>
      </c>
      <c r="C24" s="339"/>
      <c r="D24" s="181">
        <v>0</v>
      </c>
      <c r="E24" s="339">
        <v>5994526</v>
      </c>
      <c r="F24" s="487">
        <f t="shared" si="5"/>
        <v>5994526</v>
      </c>
      <c r="G24" s="403">
        <v>5994526</v>
      </c>
      <c r="H24" s="358"/>
      <c r="I24" s="358"/>
      <c r="J24" s="357">
        <f t="shared" si="4"/>
        <v>5994526</v>
      </c>
      <c r="K24" s="369">
        <f t="shared" si="3"/>
        <v>5994526</v>
      </c>
    </row>
    <row r="25" spans="1:11" s="188" customFormat="1" ht="12" customHeight="1" thickBot="1">
      <c r="A25" s="12" t="s">
        <v>108</v>
      </c>
      <c r="B25" s="191" t="s">
        <v>174</v>
      </c>
      <c r="C25" s="340"/>
      <c r="D25" s="181">
        <v>0</v>
      </c>
      <c r="E25" s="339">
        <f>SUM(C25:D25)</f>
        <v>0</v>
      </c>
      <c r="F25" s="487">
        <f t="shared" si="5"/>
        <v>0</v>
      </c>
      <c r="G25" s="403"/>
      <c r="H25" s="358"/>
      <c r="I25" s="358"/>
      <c r="J25" s="357">
        <f t="shared" si="4"/>
        <v>0</v>
      </c>
      <c r="K25" s="369">
        <f t="shared" si="3"/>
        <v>0</v>
      </c>
    </row>
    <row r="26" spans="1:11" s="188" customFormat="1" ht="12" customHeight="1" thickBot="1">
      <c r="A26" s="16" t="s">
        <v>109</v>
      </c>
      <c r="B26" s="17" t="s">
        <v>175</v>
      </c>
      <c r="C26" s="341">
        <f aca="true" t="shared" si="6" ref="C26:I26">+C27+C31+C32+C33</f>
        <v>73000000</v>
      </c>
      <c r="D26" s="341">
        <v>73000000</v>
      </c>
      <c r="E26" s="494">
        <f>+E27+E31+E32+E33</f>
        <v>0</v>
      </c>
      <c r="F26" s="487">
        <f t="shared" si="5"/>
        <v>73000000</v>
      </c>
      <c r="G26" s="404">
        <f t="shared" si="6"/>
        <v>73000000</v>
      </c>
      <c r="H26" s="359">
        <f t="shared" si="6"/>
        <v>0</v>
      </c>
      <c r="I26" s="359">
        <f t="shared" si="6"/>
        <v>0</v>
      </c>
      <c r="J26" s="731">
        <f t="shared" si="4"/>
        <v>73000000</v>
      </c>
      <c r="K26" s="369">
        <f t="shared" si="3"/>
        <v>0</v>
      </c>
    </row>
    <row r="27" spans="1:11" s="188" customFormat="1" ht="12" customHeight="1" thickBot="1">
      <c r="A27" s="11" t="s">
        <v>176</v>
      </c>
      <c r="B27" s="189" t="s">
        <v>348</v>
      </c>
      <c r="C27" s="342">
        <v>65850000</v>
      </c>
      <c r="D27" s="360">
        <v>65850000</v>
      </c>
      <c r="E27" s="599"/>
      <c r="F27" s="487">
        <f t="shared" si="5"/>
        <v>65850000</v>
      </c>
      <c r="G27" s="405">
        <v>65850000</v>
      </c>
      <c r="H27" s="360">
        <f>+H28+H29+H30</f>
        <v>0</v>
      </c>
      <c r="I27" s="360">
        <f>+I28+I29+I30</f>
        <v>0</v>
      </c>
      <c r="J27" s="357">
        <f t="shared" si="4"/>
        <v>65850000</v>
      </c>
      <c r="K27" s="369">
        <f t="shared" si="3"/>
        <v>0</v>
      </c>
    </row>
    <row r="28" spans="1:11" s="188" customFormat="1" ht="12" customHeight="1" thickBot="1">
      <c r="A28" s="10" t="s">
        <v>177</v>
      </c>
      <c r="B28" s="190" t="s">
        <v>182</v>
      </c>
      <c r="C28" s="339">
        <v>2850000</v>
      </c>
      <c r="D28" s="181">
        <v>2850000</v>
      </c>
      <c r="E28" s="599"/>
      <c r="F28" s="487">
        <f t="shared" si="5"/>
        <v>2850000</v>
      </c>
      <c r="G28" s="403">
        <v>2850000</v>
      </c>
      <c r="H28" s="358"/>
      <c r="I28" s="358"/>
      <c r="J28" s="357">
        <f t="shared" si="4"/>
        <v>2850000</v>
      </c>
      <c r="K28" s="369">
        <f t="shared" si="3"/>
        <v>0</v>
      </c>
    </row>
    <row r="29" spans="1:11" s="188" customFormat="1" ht="12" customHeight="1" thickBot="1">
      <c r="A29" s="10" t="s">
        <v>178</v>
      </c>
      <c r="B29" s="190" t="s">
        <v>183</v>
      </c>
      <c r="C29" s="339"/>
      <c r="D29" s="181">
        <v>0</v>
      </c>
      <c r="E29" s="599"/>
      <c r="F29" s="487">
        <f t="shared" si="5"/>
        <v>0</v>
      </c>
      <c r="G29" s="403"/>
      <c r="H29" s="358"/>
      <c r="I29" s="358"/>
      <c r="J29" s="357">
        <f t="shared" si="4"/>
        <v>0</v>
      </c>
      <c r="K29" s="369">
        <f t="shared" si="3"/>
        <v>0</v>
      </c>
    </row>
    <row r="30" spans="1:11" s="188" customFormat="1" ht="12" customHeight="1" thickBot="1">
      <c r="A30" s="10" t="s">
        <v>346</v>
      </c>
      <c r="B30" s="231" t="s">
        <v>347</v>
      </c>
      <c r="C30" s="339">
        <v>63000000</v>
      </c>
      <c r="D30" s="181">
        <v>63000000</v>
      </c>
      <c r="E30" s="599"/>
      <c r="F30" s="487">
        <f>SUM(D30:E30)</f>
        <v>63000000</v>
      </c>
      <c r="G30" s="403">
        <v>63000000</v>
      </c>
      <c r="H30" s="358"/>
      <c r="I30" s="358"/>
      <c r="J30" s="357">
        <f t="shared" si="4"/>
        <v>63000000</v>
      </c>
      <c r="K30" s="369">
        <f t="shared" si="3"/>
        <v>0</v>
      </c>
    </row>
    <row r="31" spans="1:11" s="188" customFormat="1" ht="12" customHeight="1" thickBot="1">
      <c r="A31" s="10" t="s">
        <v>179</v>
      </c>
      <c r="B31" s="190" t="s">
        <v>184</v>
      </c>
      <c r="C31" s="339">
        <v>7000000</v>
      </c>
      <c r="D31" s="181">
        <v>7000000</v>
      </c>
      <c r="E31" s="599"/>
      <c r="F31" s="487">
        <f t="shared" si="5"/>
        <v>7000000</v>
      </c>
      <c r="G31" s="403">
        <v>7000000</v>
      </c>
      <c r="H31" s="358"/>
      <c r="I31" s="358"/>
      <c r="J31" s="357">
        <f t="shared" si="4"/>
        <v>7000000</v>
      </c>
      <c r="K31" s="369">
        <f t="shared" si="3"/>
        <v>0</v>
      </c>
    </row>
    <row r="32" spans="1:11" s="188" customFormat="1" ht="12" customHeight="1" thickBot="1">
      <c r="A32" s="10" t="s">
        <v>180</v>
      </c>
      <c r="B32" s="190" t="s">
        <v>185</v>
      </c>
      <c r="C32" s="339"/>
      <c r="D32" s="181">
        <v>0</v>
      </c>
      <c r="E32" s="599"/>
      <c r="F32" s="487">
        <f t="shared" si="5"/>
        <v>0</v>
      </c>
      <c r="G32" s="403"/>
      <c r="H32" s="358"/>
      <c r="I32" s="358"/>
      <c r="J32" s="357">
        <f t="shared" si="4"/>
        <v>0</v>
      </c>
      <c r="K32" s="369">
        <f t="shared" si="3"/>
        <v>0</v>
      </c>
    </row>
    <row r="33" spans="1:11" s="188" customFormat="1" ht="12" customHeight="1" thickBot="1">
      <c r="A33" s="12" t="s">
        <v>181</v>
      </c>
      <c r="B33" s="191" t="s">
        <v>186</v>
      </c>
      <c r="C33" s="340">
        <v>150000</v>
      </c>
      <c r="D33" s="181">
        <v>150000</v>
      </c>
      <c r="E33" s="599"/>
      <c r="F33" s="487">
        <f t="shared" si="5"/>
        <v>150000</v>
      </c>
      <c r="G33" s="403">
        <v>150000</v>
      </c>
      <c r="H33" s="358"/>
      <c r="I33" s="358"/>
      <c r="J33" s="357">
        <f t="shared" si="4"/>
        <v>150000</v>
      </c>
      <c r="K33" s="369">
        <f t="shared" si="3"/>
        <v>0</v>
      </c>
    </row>
    <row r="34" spans="1:11" s="188" customFormat="1" ht="12" customHeight="1" thickBot="1">
      <c r="A34" s="16" t="s">
        <v>11</v>
      </c>
      <c r="B34" s="17" t="s">
        <v>343</v>
      </c>
      <c r="C34" s="337">
        <f aca="true" t="shared" si="7" ref="C34:I34">SUM(C35:C45)</f>
        <v>22767000</v>
      </c>
      <c r="D34" s="337">
        <v>22767000</v>
      </c>
      <c r="E34" s="492">
        <f>SUM(E35:E45)</f>
        <v>0</v>
      </c>
      <c r="F34" s="487">
        <f t="shared" si="5"/>
        <v>22767000</v>
      </c>
      <c r="G34" s="402">
        <f t="shared" si="7"/>
        <v>9967000</v>
      </c>
      <c r="H34" s="357">
        <f t="shared" si="7"/>
        <v>0</v>
      </c>
      <c r="I34" s="357">
        <f t="shared" si="7"/>
        <v>12800000</v>
      </c>
      <c r="J34" s="731">
        <f t="shared" si="4"/>
        <v>22767000</v>
      </c>
      <c r="K34" s="369">
        <f t="shared" si="3"/>
        <v>0</v>
      </c>
    </row>
    <row r="35" spans="1:11" s="188" customFormat="1" ht="12" customHeight="1" thickBot="1">
      <c r="A35" s="11" t="s">
        <v>61</v>
      </c>
      <c r="B35" s="189" t="s">
        <v>189</v>
      </c>
      <c r="C35" s="338"/>
      <c r="D35" s="181">
        <v>0</v>
      </c>
      <c r="E35" s="339">
        <f>SUM(C35:D35)</f>
        <v>0</v>
      </c>
      <c r="F35" s="487">
        <f t="shared" si="5"/>
        <v>0</v>
      </c>
      <c r="G35" s="403"/>
      <c r="H35" s="358"/>
      <c r="I35" s="358"/>
      <c r="J35" s="357">
        <f t="shared" si="4"/>
        <v>0</v>
      </c>
      <c r="K35" s="369">
        <f t="shared" si="3"/>
        <v>0</v>
      </c>
    </row>
    <row r="36" spans="1:11" s="188" customFormat="1" ht="12" customHeight="1" thickBot="1">
      <c r="A36" s="10" t="s">
        <v>62</v>
      </c>
      <c r="B36" s="190" t="s">
        <v>190</v>
      </c>
      <c r="C36" s="339">
        <v>5737000</v>
      </c>
      <c r="D36" s="181">
        <v>5737000</v>
      </c>
      <c r="E36" s="339"/>
      <c r="F36" s="487">
        <f t="shared" si="5"/>
        <v>5737000</v>
      </c>
      <c r="G36" s="403">
        <v>5737000</v>
      </c>
      <c r="H36" s="358"/>
      <c r="I36" s="358"/>
      <c r="J36" s="357">
        <f t="shared" si="4"/>
        <v>5737000</v>
      </c>
      <c r="K36" s="369">
        <f t="shared" si="3"/>
        <v>0</v>
      </c>
    </row>
    <row r="37" spans="1:11" s="188" customFormat="1" ht="12" customHeight="1" thickBot="1">
      <c r="A37" s="10" t="s">
        <v>63</v>
      </c>
      <c r="B37" s="190" t="s">
        <v>191</v>
      </c>
      <c r="C37" s="339">
        <v>2110000</v>
      </c>
      <c r="D37" s="181">
        <v>2110000</v>
      </c>
      <c r="E37" s="339"/>
      <c r="F37" s="487">
        <f t="shared" si="5"/>
        <v>2110000</v>
      </c>
      <c r="G37" s="403">
        <v>2110000</v>
      </c>
      <c r="H37" s="358"/>
      <c r="I37" s="358"/>
      <c r="J37" s="357">
        <f t="shared" si="4"/>
        <v>2110000</v>
      </c>
      <c r="K37" s="369">
        <f t="shared" si="3"/>
        <v>0</v>
      </c>
    </row>
    <row r="38" spans="1:11" s="188" customFormat="1" ht="12" customHeight="1" thickBot="1">
      <c r="A38" s="10" t="s">
        <v>111</v>
      </c>
      <c r="B38" s="190" t="s">
        <v>192</v>
      </c>
      <c r="C38" s="339"/>
      <c r="D38" s="181">
        <v>0</v>
      </c>
      <c r="E38" s="339"/>
      <c r="F38" s="487">
        <f t="shared" si="5"/>
        <v>0</v>
      </c>
      <c r="G38" s="403"/>
      <c r="H38" s="358"/>
      <c r="I38" s="358"/>
      <c r="J38" s="357">
        <f t="shared" si="4"/>
        <v>0</v>
      </c>
      <c r="K38" s="369">
        <f t="shared" si="3"/>
        <v>0</v>
      </c>
    </row>
    <row r="39" spans="1:11" s="188" customFormat="1" ht="12" customHeight="1" thickBot="1">
      <c r="A39" s="10" t="s">
        <v>112</v>
      </c>
      <c r="B39" s="190" t="s">
        <v>193</v>
      </c>
      <c r="C39" s="339">
        <v>4425000</v>
      </c>
      <c r="D39" s="181">
        <v>4425000</v>
      </c>
      <c r="E39" s="339"/>
      <c r="F39" s="487">
        <f t="shared" si="5"/>
        <v>4425000</v>
      </c>
      <c r="G39" s="403"/>
      <c r="H39" s="358"/>
      <c r="I39" s="358">
        <v>4425000</v>
      </c>
      <c r="J39" s="357">
        <f t="shared" si="4"/>
        <v>4425000</v>
      </c>
      <c r="K39" s="369">
        <f t="shared" si="3"/>
        <v>0</v>
      </c>
    </row>
    <row r="40" spans="1:11" s="188" customFormat="1" ht="12" customHeight="1" thickBot="1">
      <c r="A40" s="10" t="s">
        <v>113</v>
      </c>
      <c r="B40" s="190" t="s">
        <v>194</v>
      </c>
      <c r="C40" s="339">
        <v>4841000</v>
      </c>
      <c r="D40" s="181">
        <v>4841000</v>
      </c>
      <c r="E40" s="339"/>
      <c r="F40" s="487">
        <f t="shared" si="5"/>
        <v>4841000</v>
      </c>
      <c r="G40" s="403">
        <v>2120000</v>
      </c>
      <c r="H40" s="358"/>
      <c r="I40" s="358">
        <v>2721000</v>
      </c>
      <c r="J40" s="357">
        <f t="shared" si="4"/>
        <v>4841000</v>
      </c>
      <c r="K40" s="369">
        <f t="shared" si="3"/>
        <v>0</v>
      </c>
    </row>
    <row r="41" spans="1:11" s="188" customFormat="1" ht="12" customHeight="1" thickBot="1">
      <c r="A41" s="10" t="s">
        <v>114</v>
      </c>
      <c r="B41" s="190" t="s">
        <v>195</v>
      </c>
      <c r="C41" s="339"/>
      <c r="D41" s="181">
        <v>0</v>
      </c>
      <c r="E41" s="339"/>
      <c r="F41" s="487">
        <f t="shared" si="5"/>
        <v>0</v>
      </c>
      <c r="G41" s="403"/>
      <c r="H41" s="358"/>
      <c r="I41" s="358"/>
      <c r="J41" s="357">
        <f t="shared" si="4"/>
        <v>0</v>
      </c>
      <c r="K41" s="369">
        <f t="shared" si="3"/>
        <v>0</v>
      </c>
    </row>
    <row r="42" spans="1:11" s="188" customFormat="1" ht="12" customHeight="1" thickBot="1">
      <c r="A42" s="10" t="s">
        <v>115</v>
      </c>
      <c r="B42" s="190" t="s">
        <v>196</v>
      </c>
      <c r="C42" s="339"/>
      <c r="D42" s="181">
        <v>0</v>
      </c>
      <c r="E42" s="339"/>
      <c r="F42" s="487">
        <f t="shared" si="5"/>
        <v>0</v>
      </c>
      <c r="G42" s="403"/>
      <c r="H42" s="358"/>
      <c r="I42" s="358"/>
      <c r="J42" s="357">
        <f t="shared" si="4"/>
        <v>0</v>
      </c>
      <c r="K42" s="369">
        <f t="shared" si="3"/>
        <v>0</v>
      </c>
    </row>
    <row r="43" spans="1:11" s="188" customFormat="1" ht="12" customHeight="1" thickBot="1">
      <c r="A43" s="10" t="s">
        <v>187</v>
      </c>
      <c r="B43" s="190" t="s">
        <v>197</v>
      </c>
      <c r="C43" s="343"/>
      <c r="D43" s="182">
        <v>0</v>
      </c>
      <c r="E43" s="339">
        <f>SUM(C43:D43)</f>
        <v>0</v>
      </c>
      <c r="F43" s="487">
        <f t="shared" si="5"/>
        <v>0</v>
      </c>
      <c r="G43" s="403"/>
      <c r="H43" s="358"/>
      <c r="I43" s="358"/>
      <c r="J43" s="357">
        <f t="shared" si="4"/>
        <v>0</v>
      </c>
      <c r="K43" s="369">
        <f t="shared" si="3"/>
        <v>0</v>
      </c>
    </row>
    <row r="44" spans="1:11" s="188" customFormat="1" ht="12" customHeight="1" thickBot="1">
      <c r="A44" s="12" t="s">
        <v>188</v>
      </c>
      <c r="B44" s="191" t="s">
        <v>345</v>
      </c>
      <c r="C44" s="344"/>
      <c r="D44" s="182">
        <v>0</v>
      </c>
      <c r="E44" s="339">
        <f>SUM(C44:D44)</f>
        <v>0</v>
      </c>
      <c r="F44" s="487">
        <f t="shared" si="5"/>
        <v>0</v>
      </c>
      <c r="G44" s="403"/>
      <c r="H44" s="358"/>
      <c r="I44" s="358"/>
      <c r="J44" s="357">
        <f t="shared" si="4"/>
        <v>0</v>
      </c>
      <c r="K44" s="369">
        <f t="shared" si="3"/>
        <v>0</v>
      </c>
    </row>
    <row r="45" spans="1:11" s="188" customFormat="1" ht="12" customHeight="1" thickBot="1">
      <c r="A45" s="12" t="s">
        <v>344</v>
      </c>
      <c r="B45" s="115" t="s">
        <v>198</v>
      </c>
      <c r="C45" s="344">
        <v>5654000</v>
      </c>
      <c r="D45" s="182">
        <v>5654000</v>
      </c>
      <c r="E45" s="339"/>
      <c r="F45" s="487">
        <f t="shared" si="5"/>
        <v>5654000</v>
      </c>
      <c r="G45" s="403"/>
      <c r="H45" s="358"/>
      <c r="I45" s="358">
        <v>5654000</v>
      </c>
      <c r="J45" s="357">
        <f t="shared" si="4"/>
        <v>5654000</v>
      </c>
      <c r="K45" s="369">
        <f t="shared" si="3"/>
        <v>0</v>
      </c>
    </row>
    <row r="46" spans="1:11" s="188" customFormat="1" ht="12" customHeight="1" thickBot="1">
      <c r="A46" s="16" t="s">
        <v>12</v>
      </c>
      <c r="B46" s="17" t="s">
        <v>199</v>
      </c>
      <c r="C46" s="337">
        <f aca="true" t="shared" si="8" ref="C46:I46">SUM(C47:C51)</f>
        <v>0</v>
      </c>
      <c r="D46" s="337">
        <v>0</v>
      </c>
      <c r="E46" s="492">
        <f>SUM(E47:E51)</f>
        <v>0</v>
      </c>
      <c r="F46" s="487">
        <f t="shared" si="5"/>
        <v>0</v>
      </c>
      <c r="G46" s="402">
        <f t="shared" si="8"/>
        <v>0</v>
      </c>
      <c r="H46" s="357">
        <f t="shared" si="8"/>
        <v>0</v>
      </c>
      <c r="I46" s="357">
        <f t="shared" si="8"/>
        <v>0</v>
      </c>
      <c r="J46" s="357">
        <f t="shared" si="4"/>
        <v>0</v>
      </c>
      <c r="K46" s="369">
        <f t="shared" si="3"/>
        <v>0</v>
      </c>
    </row>
    <row r="47" spans="1:11" s="188" customFormat="1" ht="12" customHeight="1" thickBot="1">
      <c r="A47" s="11" t="s">
        <v>64</v>
      </c>
      <c r="B47" s="189" t="s">
        <v>203</v>
      </c>
      <c r="C47" s="345"/>
      <c r="D47" s="182">
        <v>0</v>
      </c>
      <c r="E47" s="343">
        <f>SUM(C47:D47)</f>
        <v>0</v>
      </c>
      <c r="F47" s="487">
        <f t="shared" si="5"/>
        <v>0</v>
      </c>
      <c r="G47" s="403"/>
      <c r="H47" s="358"/>
      <c r="I47" s="358"/>
      <c r="J47" s="357">
        <f t="shared" si="4"/>
        <v>0</v>
      </c>
      <c r="K47" s="369">
        <f t="shared" si="3"/>
        <v>0</v>
      </c>
    </row>
    <row r="48" spans="1:11" s="188" customFormat="1" ht="12" customHeight="1" thickBot="1">
      <c r="A48" s="10" t="s">
        <v>65</v>
      </c>
      <c r="B48" s="190" t="s">
        <v>204</v>
      </c>
      <c r="C48" s="343"/>
      <c r="D48" s="182">
        <v>0</v>
      </c>
      <c r="E48" s="343">
        <f>SUM(C48:D48)</f>
        <v>0</v>
      </c>
      <c r="F48" s="487">
        <f t="shared" si="5"/>
        <v>0</v>
      </c>
      <c r="G48" s="403"/>
      <c r="H48" s="358"/>
      <c r="I48" s="358"/>
      <c r="J48" s="357">
        <f t="shared" si="4"/>
        <v>0</v>
      </c>
      <c r="K48" s="369">
        <f t="shared" si="3"/>
        <v>0</v>
      </c>
    </row>
    <row r="49" spans="1:11" s="188" customFormat="1" ht="12" customHeight="1" thickBot="1">
      <c r="A49" s="10" t="s">
        <v>200</v>
      </c>
      <c r="B49" s="190" t="s">
        <v>205</v>
      </c>
      <c r="C49" s="343"/>
      <c r="D49" s="182">
        <v>0</v>
      </c>
      <c r="E49" s="343">
        <f>SUM(C49:D49)</f>
        <v>0</v>
      </c>
      <c r="F49" s="487">
        <f t="shared" si="5"/>
        <v>0</v>
      </c>
      <c r="G49" s="403"/>
      <c r="H49" s="358"/>
      <c r="I49" s="358"/>
      <c r="J49" s="357">
        <f t="shared" si="4"/>
        <v>0</v>
      </c>
      <c r="K49" s="369">
        <f t="shared" si="3"/>
        <v>0</v>
      </c>
    </row>
    <row r="50" spans="1:11" s="188" customFormat="1" ht="12" customHeight="1" thickBot="1">
      <c r="A50" s="10" t="s">
        <v>201</v>
      </c>
      <c r="B50" s="190" t="s">
        <v>206</v>
      </c>
      <c r="C50" s="343"/>
      <c r="D50" s="182">
        <v>0</v>
      </c>
      <c r="E50" s="343">
        <f>SUM(C50:D50)</f>
        <v>0</v>
      </c>
      <c r="F50" s="487">
        <f t="shared" si="5"/>
        <v>0</v>
      </c>
      <c r="G50" s="403"/>
      <c r="H50" s="358"/>
      <c r="I50" s="358"/>
      <c r="J50" s="357">
        <f t="shared" si="4"/>
        <v>0</v>
      </c>
      <c r="K50" s="369">
        <f t="shared" si="3"/>
        <v>0</v>
      </c>
    </row>
    <row r="51" spans="1:11" s="188" customFormat="1" ht="12" customHeight="1" thickBot="1">
      <c r="A51" s="12" t="s">
        <v>202</v>
      </c>
      <c r="B51" s="115" t="s">
        <v>207</v>
      </c>
      <c r="C51" s="344"/>
      <c r="D51" s="182">
        <v>0</v>
      </c>
      <c r="E51" s="343">
        <f>SUM(C51:D51)</f>
        <v>0</v>
      </c>
      <c r="F51" s="487">
        <f t="shared" si="5"/>
        <v>0</v>
      </c>
      <c r="G51" s="403"/>
      <c r="H51" s="358"/>
      <c r="I51" s="358"/>
      <c r="J51" s="357">
        <f t="shared" si="4"/>
        <v>0</v>
      </c>
      <c r="K51" s="369">
        <f t="shared" si="3"/>
        <v>0</v>
      </c>
    </row>
    <row r="52" spans="1:11" s="188" customFormat="1" ht="12" customHeight="1" thickBot="1">
      <c r="A52" s="16" t="s">
        <v>116</v>
      </c>
      <c r="B52" s="17" t="s">
        <v>208</v>
      </c>
      <c r="C52" s="337">
        <f aca="true" t="shared" si="9" ref="C52:I52">SUM(C53:C55)</f>
        <v>0</v>
      </c>
      <c r="D52" s="337">
        <v>0</v>
      </c>
      <c r="E52" s="492">
        <f>SUM(E53:E55)</f>
        <v>0</v>
      </c>
      <c r="F52" s="487">
        <f t="shared" si="5"/>
        <v>0</v>
      </c>
      <c r="G52" s="402">
        <f t="shared" si="9"/>
        <v>0</v>
      </c>
      <c r="H52" s="357">
        <f t="shared" si="9"/>
        <v>0</v>
      </c>
      <c r="I52" s="357">
        <f t="shared" si="9"/>
        <v>0</v>
      </c>
      <c r="J52" s="357">
        <f t="shared" si="4"/>
        <v>0</v>
      </c>
      <c r="K52" s="369">
        <f t="shared" si="3"/>
        <v>0</v>
      </c>
    </row>
    <row r="53" spans="1:11" s="188" customFormat="1" ht="12" customHeight="1" thickBot="1">
      <c r="A53" s="11" t="s">
        <v>66</v>
      </c>
      <c r="B53" s="189" t="s">
        <v>209</v>
      </c>
      <c r="C53" s="338"/>
      <c r="D53" s="181">
        <v>0</v>
      </c>
      <c r="E53" s="339">
        <f>SUM(C53:D53)</f>
        <v>0</v>
      </c>
      <c r="F53" s="487">
        <f t="shared" si="5"/>
        <v>0</v>
      </c>
      <c r="G53" s="403"/>
      <c r="H53" s="358"/>
      <c r="I53" s="358"/>
      <c r="J53" s="357">
        <f t="shared" si="4"/>
        <v>0</v>
      </c>
      <c r="K53" s="369">
        <f t="shared" si="3"/>
        <v>0</v>
      </c>
    </row>
    <row r="54" spans="1:11" s="188" customFormat="1" ht="12" customHeight="1" thickBot="1">
      <c r="A54" s="10" t="s">
        <v>67</v>
      </c>
      <c r="B54" s="190" t="s">
        <v>338</v>
      </c>
      <c r="C54" s="339"/>
      <c r="D54" s="181">
        <v>0</v>
      </c>
      <c r="E54" s="339">
        <f>SUM(C54:D54)</f>
        <v>0</v>
      </c>
      <c r="F54" s="487">
        <f t="shared" si="5"/>
        <v>0</v>
      </c>
      <c r="G54" s="403"/>
      <c r="H54" s="358"/>
      <c r="I54" s="358"/>
      <c r="J54" s="357">
        <f t="shared" si="4"/>
        <v>0</v>
      </c>
      <c r="K54" s="369">
        <f t="shared" si="3"/>
        <v>0</v>
      </c>
    </row>
    <row r="55" spans="1:11" s="188" customFormat="1" ht="12" customHeight="1" thickBot="1">
      <c r="A55" s="10" t="s">
        <v>212</v>
      </c>
      <c r="B55" s="190" t="s">
        <v>210</v>
      </c>
      <c r="C55" s="339"/>
      <c r="D55" s="181">
        <v>0</v>
      </c>
      <c r="E55" s="339">
        <f>SUM(C55:D55)</f>
        <v>0</v>
      </c>
      <c r="F55" s="487">
        <f t="shared" si="5"/>
        <v>0</v>
      </c>
      <c r="G55" s="403"/>
      <c r="H55" s="358"/>
      <c r="I55" s="358"/>
      <c r="J55" s="357">
        <f t="shared" si="4"/>
        <v>0</v>
      </c>
      <c r="K55" s="369">
        <f t="shared" si="3"/>
        <v>0</v>
      </c>
    </row>
    <row r="56" spans="1:11" s="188" customFormat="1" ht="12" customHeight="1" thickBot="1">
      <c r="A56" s="12" t="s">
        <v>213</v>
      </c>
      <c r="B56" s="115" t="s">
        <v>211</v>
      </c>
      <c r="C56" s="340"/>
      <c r="D56" s="181">
        <v>0</v>
      </c>
      <c r="E56" s="339">
        <f>SUM(C56:D56)</f>
        <v>0</v>
      </c>
      <c r="F56" s="487">
        <f t="shared" si="5"/>
        <v>0</v>
      </c>
      <c r="G56" s="403"/>
      <c r="H56" s="358"/>
      <c r="I56" s="358"/>
      <c r="J56" s="357">
        <f t="shared" si="4"/>
        <v>0</v>
      </c>
      <c r="K56" s="369">
        <f t="shared" si="3"/>
        <v>0</v>
      </c>
    </row>
    <row r="57" spans="1:11" s="188" customFormat="1" ht="12" customHeight="1" thickBot="1">
      <c r="A57" s="16" t="s">
        <v>14</v>
      </c>
      <c r="B57" s="113" t="s">
        <v>214</v>
      </c>
      <c r="C57" s="337">
        <f aca="true" t="shared" si="10" ref="C57:I57">SUM(C58:C60)</f>
        <v>0</v>
      </c>
      <c r="D57" s="337">
        <v>0</v>
      </c>
      <c r="E57" s="492">
        <f>SUM(E58:E60)</f>
        <v>0</v>
      </c>
      <c r="F57" s="487">
        <f t="shared" si="5"/>
        <v>0</v>
      </c>
      <c r="G57" s="402">
        <f t="shared" si="10"/>
        <v>0</v>
      </c>
      <c r="H57" s="357">
        <f t="shared" si="10"/>
        <v>0</v>
      </c>
      <c r="I57" s="357">
        <f t="shared" si="10"/>
        <v>0</v>
      </c>
      <c r="J57" s="357">
        <f t="shared" si="4"/>
        <v>0</v>
      </c>
      <c r="K57" s="369">
        <f t="shared" si="3"/>
        <v>0</v>
      </c>
    </row>
    <row r="58" spans="1:11" s="188" customFormat="1" ht="12" customHeight="1" thickBot="1">
      <c r="A58" s="11" t="s">
        <v>117</v>
      </c>
      <c r="B58" s="189" t="s">
        <v>216</v>
      </c>
      <c r="C58" s="343"/>
      <c r="D58" s="182">
        <v>0</v>
      </c>
      <c r="E58" s="343">
        <f>SUM(C58:D58)</f>
        <v>0</v>
      </c>
      <c r="F58" s="487">
        <f t="shared" si="5"/>
        <v>0</v>
      </c>
      <c r="G58" s="403"/>
      <c r="H58" s="358"/>
      <c r="I58" s="358"/>
      <c r="J58" s="357">
        <f t="shared" si="4"/>
        <v>0</v>
      </c>
      <c r="K58" s="369">
        <f t="shared" si="3"/>
        <v>0</v>
      </c>
    </row>
    <row r="59" spans="1:11" s="188" customFormat="1" ht="12" customHeight="1" thickBot="1">
      <c r="A59" s="10" t="s">
        <v>118</v>
      </c>
      <c r="B59" s="190" t="s">
        <v>339</v>
      </c>
      <c r="C59" s="343"/>
      <c r="D59" s="182">
        <v>0</v>
      </c>
      <c r="E59" s="343">
        <f>SUM(C59:D59)</f>
        <v>0</v>
      </c>
      <c r="F59" s="487">
        <f t="shared" si="5"/>
        <v>0</v>
      </c>
      <c r="G59" s="403"/>
      <c r="H59" s="358"/>
      <c r="I59" s="358"/>
      <c r="J59" s="357">
        <f t="shared" si="4"/>
        <v>0</v>
      </c>
      <c r="K59" s="369">
        <f t="shared" si="3"/>
        <v>0</v>
      </c>
    </row>
    <row r="60" spans="1:11" s="188" customFormat="1" ht="12" customHeight="1" thickBot="1">
      <c r="A60" s="10" t="s">
        <v>141</v>
      </c>
      <c r="B60" s="190" t="s">
        <v>217</v>
      </c>
      <c r="C60" s="343"/>
      <c r="D60" s="182">
        <v>0</v>
      </c>
      <c r="E60" s="343">
        <f>SUM(C60:D60)</f>
        <v>0</v>
      </c>
      <c r="F60" s="487">
        <f t="shared" si="5"/>
        <v>0</v>
      </c>
      <c r="G60" s="403"/>
      <c r="H60" s="358"/>
      <c r="I60" s="358"/>
      <c r="J60" s="357">
        <f t="shared" si="4"/>
        <v>0</v>
      </c>
      <c r="K60" s="369">
        <f t="shared" si="3"/>
        <v>0</v>
      </c>
    </row>
    <row r="61" spans="1:11" s="188" customFormat="1" ht="12" customHeight="1" thickBot="1">
      <c r="A61" s="12" t="s">
        <v>215</v>
      </c>
      <c r="B61" s="115" t="s">
        <v>218</v>
      </c>
      <c r="C61" s="343"/>
      <c r="D61" s="182">
        <v>0</v>
      </c>
      <c r="E61" s="343">
        <f>SUM(C61:D61)</f>
        <v>0</v>
      </c>
      <c r="F61" s="487">
        <f t="shared" si="5"/>
        <v>0</v>
      </c>
      <c r="G61" s="403"/>
      <c r="H61" s="358"/>
      <c r="I61" s="358"/>
      <c r="J61" s="357">
        <f t="shared" si="4"/>
        <v>0</v>
      </c>
      <c r="K61" s="369">
        <f t="shared" si="3"/>
        <v>0</v>
      </c>
    </row>
    <row r="62" spans="1:11" s="188" customFormat="1" ht="12" customHeight="1" thickBot="1">
      <c r="A62" s="236" t="s">
        <v>388</v>
      </c>
      <c r="B62" s="17" t="s">
        <v>219</v>
      </c>
      <c r="C62" s="341">
        <f aca="true" t="shared" si="11" ref="C62:I62">+C5+C12+C19+C26+C34+C46+C52+C57</f>
        <v>231925000</v>
      </c>
      <c r="D62" s="341">
        <f t="shared" si="11"/>
        <v>239079940</v>
      </c>
      <c r="E62" s="341">
        <f t="shared" si="11"/>
        <v>30229140</v>
      </c>
      <c r="F62" s="341">
        <f t="shared" si="11"/>
        <v>269309080</v>
      </c>
      <c r="G62" s="406">
        <f t="shared" si="11"/>
        <v>250899101</v>
      </c>
      <c r="H62" s="359">
        <f t="shared" si="11"/>
        <v>5609979</v>
      </c>
      <c r="I62" s="359">
        <f t="shared" si="11"/>
        <v>12800000</v>
      </c>
      <c r="J62" s="357">
        <f>SUM(G62:I62)</f>
        <v>269309080</v>
      </c>
      <c r="K62" s="369">
        <f t="shared" si="3"/>
        <v>37384080</v>
      </c>
    </row>
    <row r="63" spans="1:11" s="188" customFormat="1" ht="12" customHeight="1" thickBot="1">
      <c r="A63" s="225" t="s">
        <v>220</v>
      </c>
      <c r="B63" s="113" t="s">
        <v>221</v>
      </c>
      <c r="C63" s="337">
        <f>SUM(C64:C66)</f>
        <v>0</v>
      </c>
      <c r="D63" s="337">
        <v>0</v>
      </c>
      <c r="E63" s="492">
        <f>SUM(E64:E66)</f>
        <v>0</v>
      </c>
      <c r="F63" s="487">
        <f t="shared" si="5"/>
        <v>0</v>
      </c>
      <c r="G63" s="403"/>
      <c r="H63" s="358"/>
      <c r="I63" s="358"/>
      <c r="J63" s="357">
        <f t="shared" si="4"/>
        <v>0</v>
      </c>
      <c r="K63" s="369">
        <f t="shared" si="3"/>
        <v>0</v>
      </c>
    </row>
    <row r="64" spans="1:11" s="188" customFormat="1" ht="12" customHeight="1" thickBot="1">
      <c r="A64" s="11" t="s">
        <v>252</v>
      </c>
      <c r="B64" s="189" t="s">
        <v>222</v>
      </c>
      <c r="C64" s="343"/>
      <c r="D64" s="182">
        <v>0</v>
      </c>
      <c r="E64" s="343">
        <f>SUM(C64:D64)</f>
        <v>0</v>
      </c>
      <c r="F64" s="487">
        <f t="shared" si="5"/>
        <v>0</v>
      </c>
      <c r="G64" s="403"/>
      <c r="H64" s="358"/>
      <c r="I64" s="358"/>
      <c r="J64" s="357">
        <f t="shared" si="4"/>
        <v>0</v>
      </c>
      <c r="K64" s="369">
        <f t="shared" si="3"/>
        <v>0</v>
      </c>
    </row>
    <row r="65" spans="1:11" s="188" customFormat="1" ht="12" customHeight="1" thickBot="1">
      <c r="A65" s="10" t="s">
        <v>261</v>
      </c>
      <c r="B65" s="190" t="s">
        <v>223</v>
      </c>
      <c r="C65" s="343"/>
      <c r="D65" s="182">
        <v>0</v>
      </c>
      <c r="E65" s="343">
        <f>SUM(C65:D65)</f>
        <v>0</v>
      </c>
      <c r="F65" s="487">
        <f t="shared" si="5"/>
        <v>0</v>
      </c>
      <c r="G65" s="403"/>
      <c r="H65" s="358"/>
      <c r="I65" s="358"/>
      <c r="J65" s="357">
        <f t="shared" si="4"/>
        <v>0</v>
      </c>
      <c r="K65" s="369">
        <f t="shared" si="3"/>
        <v>0</v>
      </c>
    </row>
    <row r="66" spans="1:11" s="188" customFormat="1" ht="12" customHeight="1" thickBot="1">
      <c r="A66" s="12" t="s">
        <v>262</v>
      </c>
      <c r="B66" s="232" t="s">
        <v>373</v>
      </c>
      <c r="C66" s="343"/>
      <c r="D66" s="182">
        <v>0</v>
      </c>
      <c r="E66" s="343">
        <f>SUM(C66:D66)</f>
        <v>0</v>
      </c>
      <c r="F66" s="487">
        <f t="shared" si="5"/>
        <v>0</v>
      </c>
      <c r="G66" s="403"/>
      <c r="H66" s="358"/>
      <c r="I66" s="358"/>
      <c r="J66" s="357">
        <f t="shared" si="4"/>
        <v>0</v>
      </c>
      <c r="K66" s="369">
        <f t="shared" si="3"/>
        <v>0</v>
      </c>
    </row>
    <row r="67" spans="1:11" s="188" customFormat="1" ht="12" customHeight="1" thickBot="1">
      <c r="A67" s="225" t="s">
        <v>225</v>
      </c>
      <c r="B67" s="113" t="s">
        <v>226</v>
      </c>
      <c r="C67" s="337">
        <f aca="true" t="shared" si="12" ref="C67:J67">SUM(C68:C71)</f>
        <v>27118000</v>
      </c>
      <c r="D67" s="337">
        <v>106370869</v>
      </c>
      <c r="E67" s="492">
        <f>SUM(E68:E71)</f>
        <v>0</v>
      </c>
      <c r="F67" s="487">
        <f t="shared" si="5"/>
        <v>106370869</v>
      </c>
      <c r="G67" s="407">
        <f t="shared" si="12"/>
        <v>106370869</v>
      </c>
      <c r="H67" s="337">
        <f t="shared" si="12"/>
        <v>0</v>
      </c>
      <c r="I67" s="337">
        <f t="shared" si="12"/>
        <v>0</v>
      </c>
      <c r="J67" s="337">
        <f t="shared" si="12"/>
        <v>106370869</v>
      </c>
      <c r="K67" s="369">
        <f t="shared" si="3"/>
        <v>79252869</v>
      </c>
    </row>
    <row r="68" spans="1:11" s="188" customFormat="1" ht="12" customHeight="1" thickBot="1">
      <c r="A68" s="11" t="s">
        <v>95</v>
      </c>
      <c r="B68" s="189" t="s">
        <v>227</v>
      </c>
      <c r="C68" s="343">
        <v>27118000</v>
      </c>
      <c r="D68" s="182">
        <v>106370869</v>
      </c>
      <c r="E68" s="343"/>
      <c r="F68" s="487">
        <f t="shared" si="5"/>
        <v>106370869</v>
      </c>
      <c r="G68" s="403">
        <v>106370869</v>
      </c>
      <c r="H68" s="358"/>
      <c r="I68" s="358"/>
      <c r="J68" s="357">
        <f t="shared" si="4"/>
        <v>106370869</v>
      </c>
      <c r="K68" s="369">
        <f t="shared" si="3"/>
        <v>79252869</v>
      </c>
    </row>
    <row r="69" spans="1:11" s="188" customFormat="1" ht="12" customHeight="1" thickBot="1">
      <c r="A69" s="10" t="s">
        <v>96</v>
      </c>
      <c r="B69" s="190" t="s">
        <v>228</v>
      </c>
      <c r="C69" s="343"/>
      <c r="D69" s="182">
        <v>0</v>
      </c>
      <c r="E69" s="343">
        <f>SUM(C69:D69)</f>
        <v>0</v>
      </c>
      <c r="F69" s="487">
        <f t="shared" si="5"/>
        <v>0</v>
      </c>
      <c r="G69" s="403"/>
      <c r="H69" s="358"/>
      <c r="I69" s="358"/>
      <c r="J69" s="357">
        <f t="shared" si="4"/>
        <v>0</v>
      </c>
      <c r="K69" s="369">
        <f t="shared" si="3"/>
        <v>0</v>
      </c>
    </row>
    <row r="70" spans="1:11" s="188" customFormat="1" ht="12" customHeight="1" thickBot="1">
      <c r="A70" s="10" t="s">
        <v>253</v>
      </c>
      <c r="B70" s="190" t="s">
        <v>229</v>
      </c>
      <c r="C70" s="343"/>
      <c r="D70" s="182">
        <v>0</v>
      </c>
      <c r="E70" s="343">
        <f>SUM(C70:D70)</f>
        <v>0</v>
      </c>
      <c r="F70" s="487">
        <f aca="true" t="shared" si="13" ref="F70:F85">SUM(D70:E70)</f>
        <v>0</v>
      </c>
      <c r="G70" s="403"/>
      <c r="H70" s="358"/>
      <c r="I70" s="358"/>
      <c r="J70" s="357">
        <f aca="true" t="shared" si="14" ref="J70:J132">SUM(G70:I70)</f>
        <v>0</v>
      </c>
      <c r="K70" s="369">
        <f aca="true" t="shared" si="15" ref="K70:K133">J70-C70</f>
        <v>0</v>
      </c>
    </row>
    <row r="71" spans="1:11" s="188" customFormat="1" ht="12" customHeight="1" thickBot="1">
      <c r="A71" s="12" t="s">
        <v>254</v>
      </c>
      <c r="B71" s="115" t="s">
        <v>230</v>
      </c>
      <c r="C71" s="343"/>
      <c r="D71" s="182">
        <v>0</v>
      </c>
      <c r="E71" s="343">
        <f>SUM(C71:D71)</f>
        <v>0</v>
      </c>
      <c r="F71" s="487">
        <f t="shared" si="13"/>
        <v>0</v>
      </c>
      <c r="G71" s="403"/>
      <c r="H71" s="358"/>
      <c r="I71" s="358"/>
      <c r="J71" s="357">
        <f t="shared" si="14"/>
        <v>0</v>
      </c>
      <c r="K71" s="369">
        <f t="shared" si="15"/>
        <v>0</v>
      </c>
    </row>
    <row r="72" spans="1:11" s="188" customFormat="1" ht="12" customHeight="1" thickBot="1">
      <c r="A72" s="225" t="s">
        <v>231</v>
      </c>
      <c r="B72" s="113" t="s">
        <v>232</v>
      </c>
      <c r="C72" s="337">
        <f>SUM(C73:C74)</f>
        <v>0</v>
      </c>
      <c r="D72" s="337">
        <v>22007000</v>
      </c>
      <c r="E72" s="492">
        <f>SUM(E73:E74)</f>
        <v>0</v>
      </c>
      <c r="F72" s="487">
        <f>SUM(D72:E72)</f>
        <v>22007000</v>
      </c>
      <c r="G72" s="403">
        <f>SUM(G73)</f>
        <v>12462000</v>
      </c>
      <c r="H72" s="403">
        <f>SUM(H73)</f>
        <v>4001000</v>
      </c>
      <c r="I72" s="403">
        <f>SUM(I73)</f>
        <v>5544000</v>
      </c>
      <c r="J72" s="357">
        <f t="shared" si="14"/>
        <v>22007000</v>
      </c>
      <c r="K72" s="369">
        <f t="shared" si="15"/>
        <v>22007000</v>
      </c>
    </row>
    <row r="73" spans="1:11" s="188" customFormat="1" ht="12" customHeight="1" thickBot="1">
      <c r="A73" s="11" t="s">
        <v>255</v>
      </c>
      <c r="B73" s="189" t="s">
        <v>233</v>
      </c>
      <c r="C73" s="343"/>
      <c r="D73" s="182">
        <v>22007000</v>
      </c>
      <c r="E73" s="343"/>
      <c r="F73" s="487">
        <f t="shared" si="13"/>
        <v>22007000</v>
      </c>
      <c r="G73" s="403">
        <v>12462000</v>
      </c>
      <c r="H73" s="358">
        <v>4001000</v>
      </c>
      <c r="I73" s="358">
        <v>5544000</v>
      </c>
      <c r="J73" s="357">
        <f t="shared" si="14"/>
        <v>22007000</v>
      </c>
      <c r="K73" s="369">
        <f t="shared" si="15"/>
        <v>22007000</v>
      </c>
    </row>
    <row r="74" spans="1:11" s="188" customFormat="1" ht="12" customHeight="1" thickBot="1">
      <c r="A74" s="12" t="s">
        <v>256</v>
      </c>
      <c r="B74" s="115" t="s">
        <v>234</v>
      </c>
      <c r="C74" s="343"/>
      <c r="D74" s="182">
        <v>0</v>
      </c>
      <c r="E74" s="343">
        <f>SUM(C74:D74)</f>
        <v>0</v>
      </c>
      <c r="F74" s="487">
        <f t="shared" si="13"/>
        <v>0</v>
      </c>
      <c r="G74" s="403"/>
      <c r="H74" s="358"/>
      <c r="I74" s="358"/>
      <c r="J74" s="357">
        <f t="shared" si="14"/>
        <v>0</v>
      </c>
      <c r="K74" s="369">
        <f t="shared" si="15"/>
        <v>0</v>
      </c>
    </row>
    <row r="75" spans="1:11" s="188" customFormat="1" ht="12" customHeight="1" thickBot="1">
      <c r="A75" s="225" t="s">
        <v>235</v>
      </c>
      <c r="B75" s="113" t="s">
        <v>236</v>
      </c>
      <c r="C75" s="337">
        <f>SUM(C76:C78)</f>
        <v>0</v>
      </c>
      <c r="D75" s="337">
        <v>0</v>
      </c>
      <c r="E75" s="492">
        <f>SUM(E76:E78)</f>
        <v>0</v>
      </c>
      <c r="F75" s="487">
        <f t="shared" si="13"/>
        <v>0</v>
      </c>
      <c r="G75" s="403"/>
      <c r="H75" s="358"/>
      <c r="I75" s="358"/>
      <c r="J75" s="357">
        <f t="shared" si="14"/>
        <v>0</v>
      </c>
      <c r="K75" s="369">
        <f t="shared" si="15"/>
        <v>0</v>
      </c>
    </row>
    <row r="76" spans="1:11" s="188" customFormat="1" ht="12" customHeight="1" thickBot="1">
      <c r="A76" s="11" t="s">
        <v>257</v>
      </c>
      <c r="B76" s="189" t="s">
        <v>237</v>
      </c>
      <c r="C76" s="343"/>
      <c r="D76" s="182">
        <v>0</v>
      </c>
      <c r="E76" s="343">
        <f>SUM(C76:D76)</f>
        <v>0</v>
      </c>
      <c r="F76" s="487">
        <f t="shared" si="13"/>
        <v>0</v>
      </c>
      <c r="G76" s="403"/>
      <c r="H76" s="358"/>
      <c r="I76" s="358"/>
      <c r="J76" s="357">
        <f t="shared" si="14"/>
        <v>0</v>
      </c>
      <c r="K76" s="369">
        <f t="shared" si="15"/>
        <v>0</v>
      </c>
    </row>
    <row r="77" spans="1:11" s="188" customFormat="1" ht="12" customHeight="1" thickBot="1">
      <c r="A77" s="10" t="s">
        <v>258</v>
      </c>
      <c r="B77" s="190" t="s">
        <v>238</v>
      </c>
      <c r="C77" s="343"/>
      <c r="D77" s="182">
        <v>0</v>
      </c>
      <c r="E77" s="343">
        <f>SUM(C77:D77)</f>
        <v>0</v>
      </c>
      <c r="F77" s="487">
        <f t="shared" si="13"/>
        <v>0</v>
      </c>
      <c r="G77" s="403"/>
      <c r="H77" s="358"/>
      <c r="I77" s="358"/>
      <c r="J77" s="357">
        <f t="shared" si="14"/>
        <v>0</v>
      </c>
      <c r="K77" s="369">
        <f t="shared" si="15"/>
        <v>0</v>
      </c>
    </row>
    <row r="78" spans="1:11" s="188" customFormat="1" ht="12" customHeight="1" thickBot="1">
      <c r="A78" s="12" t="s">
        <v>259</v>
      </c>
      <c r="B78" s="115" t="s">
        <v>239</v>
      </c>
      <c r="C78" s="343"/>
      <c r="D78" s="182">
        <v>0</v>
      </c>
      <c r="E78" s="343">
        <f>SUM(C78:D78)</f>
        <v>0</v>
      </c>
      <c r="F78" s="487">
        <f t="shared" si="13"/>
        <v>0</v>
      </c>
      <c r="G78" s="403"/>
      <c r="H78" s="358"/>
      <c r="I78" s="358"/>
      <c r="J78" s="357">
        <f t="shared" si="14"/>
        <v>0</v>
      </c>
      <c r="K78" s="369">
        <f t="shared" si="15"/>
        <v>0</v>
      </c>
    </row>
    <row r="79" spans="1:11" s="188" customFormat="1" ht="12" customHeight="1" thickBot="1">
      <c r="A79" s="225" t="s">
        <v>240</v>
      </c>
      <c r="B79" s="113" t="s">
        <v>260</v>
      </c>
      <c r="C79" s="337">
        <f aca="true" t="shared" si="16" ref="C79:J79">SUM(C80:C83)</f>
        <v>0</v>
      </c>
      <c r="D79" s="337">
        <v>0</v>
      </c>
      <c r="E79" s="492">
        <f>SUM(E80:E83)</f>
        <v>0</v>
      </c>
      <c r="F79" s="487">
        <f t="shared" si="13"/>
        <v>0</v>
      </c>
      <c r="G79" s="407">
        <f t="shared" si="16"/>
        <v>0</v>
      </c>
      <c r="H79" s="337">
        <f t="shared" si="16"/>
        <v>0</v>
      </c>
      <c r="I79" s="337">
        <f t="shared" si="16"/>
        <v>0</v>
      </c>
      <c r="J79" s="337">
        <f t="shared" si="16"/>
        <v>0</v>
      </c>
      <c r="K79" s="369">
        <f t="shared" si="15"/>
        <v>0</v>
      </c>
    </row>
    <row r="80" spans="1:11" s="188" customFormat="1" ht="12" customHeight="1" thickBot="1">
      <c r="A80" s="193" t="s">
        <v>241</v>
      </c>
      <c r="B80" s="189" t="s">
        <v>242</v>
      </c>
      <c r="C80" s="343"/>
      <c r="D80" s="182">
        <v>0</v>
      </c>
      <c r="E80" s="343">
        <f>SUM(C80:D80)</f>
        <v>0</v>
      </c>
      <c r="F80" s="487">
        <f t="shared" si="13"/>
        <v>0</v>
      </c>
      <c r="G80" s="403"/>
      <c r="H80" s="358"/>
      <c r="I80" s="358"/>
      <c r="J80" s="357">
        <f t="shared" si="14"/>
        <v>0</v>
      </c>
      <c r="K80" s="369">
        <f t="shared" si="15"/>
        <v>0</v>
      </c>
    </row>
    <row r="81" spans="1:11" s="188" customFormat="1" ht="12" customHeight="1" thickBot="1">
      <c r="A81" s="194" t="s">
        <v>243</v>
      </c>
      <c r="B81" s="190" t="s">
        <v>244</v>
      </c>
      <c r="C81" s="343"/>
      <c r="D81" s="182">
        <v>0</v>
      </c>
      <c r="E81" s="343">
        <f>SUM(C81:D81)</f>
        <v>0</v>
      </c>
      <c r="F81" s="487">
        <f t="shared" si="13"/>
        <v>0</v>
      </c>
      <c r="G81" s="403"/>
      <c r="H81" s="358"/>
      <c r="I81" s="358"/>
      <c r="J81" s="357">
        <f t="shared" si="14"/>
        <v>0</v>
      </c>
      <c r="K81" s="369">
        <f t="shared" si="15"/>
        <v>0</v>
      </c>
    </row>
    <row r="82" spans="1:11" s="188" customFormat="1" ht="12" customHeight="1" thickBot="1">
      <c r="A82" s="194" t="s">
        <v>245</v>
      </c>
      <c r="B82" s="190" t="s">
        <v>246</v>
      </c>
      <c r="C82" s="343"/>
      <c r="D82" s="182">
        <v>0</v>
      </c>
      <c r="E82" s="343">
        <f>SUM(C82:D82)</f>
        <v>0</v>
      </c>
      <c r="F82" s="487">
        <f t="shared" si="13"/>
        <v>0</v>
      </c>
      <c r="G82" s="403"/>
      <c r="H82" s="358"/>
      <c r="I82" s="358"/>
      <c r="J82" s="357">
        <f t="shared" si="14"/>
        <v>0</v>
      </c>
      <c r="K82" s="369">
        <f t="shared" si="15"/>
        <v>0</v>
      </c>
    </row>
    <row r="83" spans="1:11" s="188" customFormat="1" ht="12" customHeight="1" thickBot="1">
      <c r="A83" s="195" t="s">
        <v>247</v>
      </c>
      <c r="B83" s="115" t="s">
        <v>248</v>
      </c>
      <c r="C83" s="343"/>
      <c r="D83" s="182">
        <v>0</v>
      </c>
      <c r="E83" s="343">
        <f>SUM(C83:D83)</f>
        <v>0</v>
      </c>
      <c r="F83" s="487">
        <f t="shared" si="13"/>
        <v>0</v>
      </c>
      <c r="G83" s="403"/>
      <c r="H83" s="358"/>
      <c r="I83" s="358"/>
      <c r="J83" s="357">
        <f t="shared" si="14"/>
        <v>0</v>
      </c>
      <c r="K83" s="369">
        <f t="shared" si="15"/>
        <v>0</v>
      </c>
    </row>
    <row r="84" spans="1:11" s="188" customFormat="1" ht="12" customHeight="1" thickBot="1">
      <c r="A84" s="225" t="s">
        <v>249</v>
      </c>
      <c r="B84" s="113" t="s">
        <v>387</v>
      </c>
      <c r="C84" s="346"/>
      <c r="D84" s="346">
        <v>0</v>
      </c>
      <c r="E84" s="600"/>
      <c r="F84" s="487">
        <f t="shared" si="13"/>
        <v>0</v>
      </c>
      <c r="G84" s="403"/>
      <c r="H84" s="358"/>
      <c r="I84" s="358"/>
      <c r="J84" s="357">
        <f t="shared" si="14"/>
        <v>0</v>
      </c>
      <c r="K84" s="369">
        <f t="shared" si="15"/>
        <v>0</v>
      </c>
    </row>
    <row r="85" spans="1:11" s="188" customFormat="1" ht="13.5" customHeight="1" thickBot="1">
      <c r="A85" s="225" t="s">
        <v>251</v>
      </c>
      <c r="B85" s="113" t="s">
        <v>250</v>
      </c>
      <c r="C85" s="346"/>
      <c r="D85" s="488">
        <v>0</v>
      </c>
      <c r="E85" s="600"/>
      <c r="F85" s="487">
        <f t="shared" si="13"/>
        <v>0</v>
      </c>
      <c r="G85" s="403"/>
      <c r="H85" s="358"/>
      <c r="I85" s="358"/>
      <c r="J85" s="357">
        <f t="shared" si="14"/>
        <v>0</v>
      </c>
      <c r="K85" s="369">
        <f t="shared" si="15"/>
        <v>0</v>
      </c>
    </row>
    <row r="86" spans="1:11" s="188" customFormat="1" ht="15.75" customHeight="1" thickBot="1">
      <c r="A86" s="225" t="s">
        <v>263</v>
      </c>
      <c r="B86" s="196" t="s">
        <v>390</v>
      </c>
      <c r="C86" s="341">
        <f aca="true" t="shared" si="17" ref="C86:I86">+C63+C67+C72+C75+C79+C85+C84</f>
        <v>27118000</v>
      </c>
      <c r="D86" s="341">
        <f t="shared" si="17"/>
        <v>128377869</v>
      </c>
      <c r="E86" s="341">
        <f t="shared" si="17"/>
        <v>0</v>
      </c>
      <c r="F86" s="341">
        <f t="shared" si="17"/>
        <v>128377869</v>
      </c>
      <c r="G86" s="341">
        <f t="shared" si="17"/>
        <v>118832869</v>
      </c>
      <c r="H86" s="341">
        <f t="shared" si="17"/>
        <v>4001000</v>
      </c>
      <c r="I86" s="341">
        <f t="shared" si="17"/>
        <v>5544000</v>
      </c>
      <c r="J86" s="357">
        <f t="shared" si="14"/>
        <v>128377869</v>
      </c>
      <c r="K86" s="369">
        <f>J86-C86</f>
        <v>101259869</v>
      </c>
    </row>
    <row r="87" spans="1:11" s="188" customFormat="1" ht="16.5" customHeight="1" thickBot="1">
      <c r="A87" s="226" t="s">
        <v>389</v>
      </c>
      <c r="B87" s="197" t="s">
        <v>391</v>
      </c>
      <c r="C87" s="341">
        <f>+C62+C86</f>
        <v>259043000</v>
      </c>
      <c r="D87" s="341">
        <f>+D62+D86</f>
        <v>367457809</v>
      </c>
      <c r="E87" s="341">
        <f>+E62+E86</f>
        <v>30229140</v>
      </c>
      <c r="F87" s="341">
        <f>+F62+F86</f>
        <v>397686949</v>
      </c>
      <c r="G87" s="341">
        <f>+G62+G86</f>
        <v>369731970</v>
      </c>
      <c r="H87" s="341">
        <f>+H62+H86</f>
        <v>9610979</v>
      </c>
      <c r="I87" s="341">
        <f>+I62+I86</f>
        <v>18344000</v>
      </c>
      <c r="J87" s="363">
        <f t="shared" si="14"/>
        <v>397686949</v>
      </c>
      <c r="K87" s="369">
        <f t="shared" si="15"/>
        <v>138643949</v>
      </c>
    </row>
    <row r="88" spans="1:11" s="188" customFormat="1" ht="83.25" customHeight="1">
      <c r="A88" s="242"/>
      <c r="B88" s="243"/>
      <c r="C88" s="244"/>
      <c r="D88" s="244"/>
      <c r="E88" s="244"/>
      <c r="F88" s="244"/>
      <c r="G88" s="365"/>
      <c r="H88" s="365"/>
      <c r="I88" s="365"/>
      <c r="J88" s="366">
        <f t="shared" si="14"/>
        <v>0</v>
      </c>
      <c r="K88" s="369">
        <f t="shared" si="15"/>
        <v>0</v>
      </c>
    </row>
    <row r="89" spans="1:11" ht="16.5" customHeight="1">
      <c r="A89" s="736" t="s">
        <v>36</v>
      </c>
      <c r="B89" s="736"/>
      <c r="C89" s="736"/>
      <c r="D89" s="398"/>
      <c r="E89" s="398"/>
      <c r="F89" s="398"/>
      <c r="G89" s="250"/>
      <c r="H89" s="250"/>
      <c r="I89" s="250"/>
      <c r="J89" s="244">
        <f t="shared" si="14"/>
        <v>0</v>
      </c>
      <c r="K89" s="369"/>
    </row>
    <row r="90" spans="1:11" s="246" customFormat="1" ht="16.5" customHeight="1" thickBot="1">
      <c r="A90" s="738" t="s">
        <v>98</v>
      </c>
      <c r="B90" s="738"/>
      <c r="C90" s="245" t="s">
        <v>589</v>
      </c>
      <c r="D90" s="71"/>
      <c r="E90" s="71"/>
      <c r="F90" s="71"/>
      <c r="G90" s="367"/>
      <c r="H90" s="367"/>
      <c r="I90" s="367"/>
      <c r="J90" s="368">
        <f t="shared" si="14"/>
        <v>0</v>
      </c>
      <c r="K90" s="369"/>
    </row>
    <row r="91" spans="1:11" ht="37.5" customHeight="1" thickBot="1">
      <c r="A91" s="26" t="s">
        <v>56</v>
      </c>
      <c r="B91" s="27" t="s">
        <v>37</v>
      </c>
      <c r="C91" s="347" t="str">
        <f>+C3</f>
        <v>2016. évi előirányzat</v>
      </c>
      <c r="D91" s="408" t="s">
        <v>612</v>
      </c>
      <c r="E91" s="602" t="s">
        <v>584</v>
      </c>
      <c r="F91" s="408" t="s">
        <v>613</v>
      </c>
      <c r="G91" s="604"/>
      <c r="H91" s="160"/>
      <c r="I91" s="160"/>
      <c r="J91" s="364">
        <f t="shared" si="14"/>
        <v>0</v>
      </c>
      <c r="K91" s="369"/>
    </row>
    <row r="92" spans="1:11" s="188" customFormat="1" ht="12" customHeight="1" thickBot="1">
      <c r="A92" s="26" t="s">
        <v>405</v>
      </c>
      <c r="B92" s="27" t="s">
        <v>406</v>
      </c>
      <c r="C92" s="347" t="s">
        <v>407</v>
      </c>
      <c r="D92" s="408"/>
      <c r="E92" s="602"/>
      <c r="F92" s="606"/>
      <c r="G92" s="403" t="s">
        <v>447</v>
      </c>
      <c r="H92" s="358" t="s">
        <v>445</v>
      </c>
      <c r="I92" s="358" t="s">
        <v>446</v>
      </c>
      <c r="J92" s="357">
        <f t="shared" si="14"/>
        <v>0</v>
      </c>
      <c r="K92" s="369"/>
    </row>
    <row r="93" spans="1:11" ht="12" customHeight="1" thickBot="1">
      <c r="A93" s="18" t="s">
        <v>7</v>
      </c>
      <c r="B93" s="22" t="s">
        <v>349</v>
      </c>
      <c r="C93" s="348">
        <f>C94+C95+C96+C97+C98+C111</f>
        <v>241043000</v>
      </c>
      <c r="D93" s="337">
        <f>SUM(D94:D112)</f>
        <v>275272558</v>
      </c>
      <c r="E93" s="337">
        <f>SUM(E94:E98)</f>
        <v>4234614</v>
      </c>
      <c r="F93" s="487">
        <f>SUM(D93:E93)</f>
        <v>279507172</v>
      </c>
      <c r="G93" s="402">
        <f>SUM(G94:G112)</f>
        <v>117069081</v>
      </c>
      <c r="H93" s="357">
        <f>SUM(H94:H96)</f>
        <v>60080185</v>
      </c>
      <c r="I93" s="357">
        <f>SUM(I94:I96)</f>
        <v>102357906</v>
      </c>
      <c r="J93" s="357">
        <f aca="true" t="shared" si="18" ref="J93:J98">SUM(G93:I93)</f>
        <v>279507172</v>
      </c>
      <c r="K93" s="369">
        <f t="shared" si="15"/>
        <v>38464172</v>
      </c>
    </row>
    <row r="94" spans="1:11" ht="12" customHeight="1">
      <c r="A94" s="13" t="s">
        <v>68</v>
      </c>
      <c r="B94" s="6" t="s">
        <v>38</v>
      </c>
      <c r="C94" s="349">
        <v>103656000</v>
      </c>
      <c r="D94" s="493">
        <v>112825778</v>
      </c>
      <c r="E94" s="338">
        <v>2349158</v>
      </c>
      <c r="F94" s="364">
        <f aca="true" t="shared" si="19" ref="F94:F153">SUM(D94:E94)</f>
        <v>115174936</v>
      </c>
      <c r="G94" s="490">
        <v>27449220</v>
      </c>
      <c r="H94" s="361">
        <v>36878151</v>
      </c>
      <c r="I94" s="361">
        <v>50847565</v>
      </c>
      <c r="J94" s="357">
        <f t="shared" si="18"/>
        <v>115174936</v>
      </c>
      <c r="K94" s="369"/>
    </row>
    <row r="95" spans="1:11" ht="12" customHeight="1">
      <c r="A95" s="10" t="s">
        <v>69</v>
      </c>
      <c r="B95" s="4" t="s">
        <v>119</v>
      </c>
      <c r="C95" s="339">
        <v>29983000</v>
      </c>
      <c r="D95" s="181">
        <v>35779029</v>
      </c>
      <c r="E95" s="339">
        <v>390542</v>
      </c>
      <c r="F95" s="357">
        <f t="shared" si="19"/>
        <v>36169571</v>
      </c>
      <c r="G95" s="490">
        <v>7837911</v>
      </c>
      <c r="H95" s="361">
        <v>11268160</v>
      </c>
      <c r="I95" s="361">
        <v>17063500</v>
      </c>
      <c r="J95" s="357">
        <f t="shared" si="18"/>
        <v>36169571</v>
      </c>
      <c r="K95" s="369">
        <f t="shared" si="15"/>
        <v>6186571</v>
      </c>
    </row>
    <row r="96" spans="1:11" ht="12" customHeight="1">
      <c r="A96" s="10" t="s">
        <v>70</v>
      </c>
      <c r="B96" s="4" t="s">
        <v>93</v>
      </c>
      <c r="C96" s="340">
        <v>94804000</v>
      </c>
      <c r="D96" s="181">
        <v>100766841</v>
      </c>
      <c r="E96" s="339">
        <v>51874</v>
      </c>
      <c r="F96" s="357">
        <f t="shared" si="19"/>
        <v>100818715</v>
      </c>
      <c r="G96" s="490">
        <v>54438000</v>
      </c>
      <c r="H96" s="361">
        <v>11933874</v>
      </c>
      <c r="I96" s="361">
        <v>34446841</v>
      </c>
      <c r="J96" s="357">
        <f t="shared" si="18"/>
        <v>100818715</v>
      </c>
      <c r="K96" s="369">
        <f t="shared" si="15"/>
        <v>6014715</v>
      </c>
    </row>
    <row r="97" spans="1:11" ht="12" customHeight="1">
      <c r="A97" s="10" t="s">
        <v>71</v>
      </c>
      <c r="B97" s="7" t="s">
        <v>120</v>
      </c>
      <c r="C97" s="340">
        <v>9600000</v>
      </c>
      <c r="D97" s="181">
        <v>9673660</v>
      </c>
      <c r="E97" s="339">
        <v>1443040</v>
      </c>
      <c r="F97" s="357">
        <f t="shared" si="19"/>
        <v>11116700</v>
      </c>
      <c r="G97" s="490">
        <v>11116700</v>
      </c>
      <c r="H97" s="361"/>
      <c r="I97" s="361"/>
      <c r="J97" s="357">
        <f t="shared" si="18"/>
        <v>11116700</v>
      </c>
      <c r="K97" s="369">
        <f t="shared" si="15"/>
        <v>1516700</v>
      </c>
    </row>
    <row r="98" spans="1:11" ht="12" customHeight="1">
      <c r="A98" s="10" t="s">
        <v>79</v>
      </c>
      <c r="B98" s="15" t="s">
        <v>121</v>
      </c>
      <c r="C98" s="340">
        <v>3000000</v>
      </c>
      <c r="D98" s="181">
        <v>16227250</v>
      </c>
      <c r="E98" s="339"/>
      <c r="F98" s="357">
        <f>SUM(D98:E98)</f>
        <v>16227250</v>
      </c>
      <c r="G98" s="490">
        <v>16227250</v>
      </c>
      <c r="H98" s="361"/>
      <c r="I98" s="361"/>
      <c r="J98" s="357">
        <f t="shared" si="18"/>
        <v>16227250</v>
      </c>
      <c r="K98" s="369">
        <f t="shared" si="15"/>
        <v>13227250</v>
      </c>
    </row>
    <row r="99" spans="1:11" ht="12" customHeight="1">
      <c r="A99" s="10" t="s">
        <v>72</v>
      </c>
      <c r="B99" s="4" t="s">
        <v>354</v>
      </c>
      <c r="C99" s="340"/>
      <c r="D99" s="181">
        <v>0</v>
      </c>
      <c r="E99" s="339">
        <f aca="true" t="shared" si="20" ref="E99:E109">SUM(C99:D99)</f>
        <v>0</v>
      </c>
      <c r="F99" s="357">
        <f t="shared" si="19"/>
        <v>0</v>
      </c>
      <c r="G99" s="490"/>
      <c r="H99" s="361"/>
      <c r="I99" s="361"/>
      <c r="J99" s="357">
        <f t="shared" si="14"/>
        <v>0</v>
      </c>
      <c r="K99" s="369">
        <f t="shared" si="15"/>
        <v>0</v>
      </c>
    </row>
    <row r="100" spans="1:11" ht="12" customHeight="1">
      <c r="A100" s="10" t="s">
        <v>73</v>
      </c>
      <c r="B100" s="67" t="s">
        <v>353</v>
      </c>
      <c r="C100" s="340"/>
      <c r="D100" s="181"/>
      <c r="E100" s="339"/>
      <c r="F100" s="357">
        <f t="shared" si="19"/>
        <v>0</v>
      </c>
      <c r="G100" s="490"/>
      <c r="H100" s="361"/>
      <c r="I100" s="361"/>
      <c r="J100" s="357">
        <f t="shared" si="14"/>
        <v>0</v>
      </c>
      <c r="K100" s="369">
        <f t="shared" si="15"/>
        <v>0</v>
      </c>
    </row>
    <row r="101" spans="1:11" ht="12" customHeight="1">
      <c r="A101" s="10" t="s">
        <v>80</v>
      </c>
      <c r="B101" s="67" t="s">
        <v>352</v>
      </c>
      <c r="C101" s="340"/>
      <c r="D101" s="181">
        <v>0</v>
      </c>
      <c r="E101" s="339">
        <f t="shared" si="20"/>
        <v>0</v>
      </c>
      <c r="F101" s="357">
        <f t="shared" si="19"/>
        <v>0</v>
      </c>
      <c r="G101" s="490"/>
      <c r="H101" s="361"/>
      <c r="I101" s="361"/>
      <c r="J101" s="357">
        <f t="shared" si="14"/>
        <v>0</v>
      </c>
      <c r="K101" s="369">
        <f t="shared" si="15"/>
        <v>0</v>
      </c>
    </row>
    <row r="102" spans="1:11" ht="12" customHeight="1">
      <c r="A102" s="10" t="s">
        <v>81</v>
      </c>
      <c r="B102" s="65" t="s">
        <v>266</v>
      </c>
      <c r="C102" s="340"/>
      <c r="D102" s="181">
        <v>0</v>
      </c>
      <c r="E102" s="339">
        <f t="shared" si="20"/>
        <v>0</v>
      </c>
      <c r="F102" s="357">
        <f t="shared" si="19"/>
        <v>0</v>
      </c>
      <c r="G102" s="490"/>
      <c r="H102" s="361"/>
      <c r="I102" s="361"/>
      <c r="J102" s="357">
        <f t="shared" si="14"/>
        <v>0</v>
      </c>
      <c r="K102" s="369">
        <f t="shared" si="15"/>
        <v>0</v>
      </c>
    </row>
    <row r="103" spans="1:11" ht="12" customHeight="1">
      <c r="A103" s="10" t="s">
        <v>82</v>
      </c>
      <c r="B103" s="66" t="s">
        <v>267</v>
      </c>
      <c r="C103" s="340"/>
      <c r="D103" s="181">
        <v>0</v>
      </c>
      <c r="E103" s="339">
        <f t="shared" si="20"/>
        <v>0</v>
      </c>
      <c r="F103" s="357">
        <f t="shared" si="19"/>
        <v>0</v>
      </c>
      <c r="G103" s="490"/>
      <c r="H103" s="361"/>
      <c r="I103" s="361"/>
      <c r="J103" s="357">
        <f t="shared" si="14"/>
        <v>0</v>
      </c>
      <c r="K103" s="369">
        <f t="shared" si="15"/>
        <v>0</v>
      </c>
    </row>
    <row r="104" spans="1:11" ht="12" customHeight="1">
      <c r="A104" s="10" t="s">
        <v>83</v>
      </c>
      <c r="B104" s="66" t="s">
        <v>268</v>
      </c>
      <c r="C104" s="340"/>
      <c r="D104" s="181">
        <v>0</v>
      </c>
      <c r="E104" s="339">
        <f t="shared" si="20"/>
        <v>0</v>
      </c>
      <c r="F104" s="357">
        <f t="shared" si="19"/>
        <v>0</v>
      </c>
      <c r="G104" s="490"/>
      <c r="H104" s="361"/>
      <c r="I104" s="361"/>
      <c r="J104" s="357">
        <f t="shared" si="14"/>
        <v>0</v>
      </c>
      <c r="K104" s="369">
        <f t="shared" si="15"/>
        <v>0</v>
      </c>
    </row>
    <row r="105" spans="1:11" ht="12" customHeight="1">
      <c r="A105" s="10" t="s">
        <v>85</v>
      </c>
      <c r="B105" s="65" t="s">
        <v>269</v>
      </c>
      <c r="C105" s="340"/>
      <c r="D105" s="181">
        <v>0</v>
      </c>
      <c r="E105" s="339">
        <f t="shared" si="20"/>
        <v>0</v>
      </c>
      <c r="F105" s="357">
        <f t="shared" si="19"/>
        <v>0</v>
      </c>
      <c r="G105" s="490"/>
      <c r="H105" s="361"/>
      <c r="I105" s="361"/>
      <c r="J105" s="357">
        <f t="shared" si="14"/>
        <v>0</v>
      </c>
      <c r="K105" s="369">
        <f t="shared" si="15"/>
        <v>0</v>
      </c>
    </row>
    <row r="106" spans="1:11" ht="12" customHeight="1">
      <c r="A106" s="10" t="s">
        <v>122</v>
      </c>
      <c r="B106" s="65" t="s">
        <v>270</v>
      </c>
      <c r="C106" s="340"/>
      <c r="D106" s="181">
        <v>0</v>
      </c>
      <c r="E106" s="339">
        <f t="shared" si="20"/>
        <v>0</v>
      </c>
      <c r="F106" s="357">
        <f t="shared" si="19"/>
        <v>0</v>
      </c>
      <c r="G106" s="490"/>
      <c r="H106" s="361"/>
      <c r="I106" s="361"/>
      <c r="J106" s="357">
        <f t="shared" si="14"/>
        <v>0</v>
      </c>
      <c r="K106" s="369">
        <f t="shared" si="15"/>
        <v>0</v>
      </c>
    </row>
    <row r="107" spans="1:11" ht="12" customHeight="1">
      <c r="A107" s="10" t="s">
        <v>264</v>
      </c>
      <c r="B107" s="66" t="s">
        <v>271</v>
      </c>
      <c r="C107" s="340"/>
      <c r="D107" s="181">
        <v>0</v>
      </c>
      <c r="E107" s="339">
        <f t="shared" si="20"/>
        <v>0</v>
      </c>
      <c r="F107" s="357">
        <f t="shared" si="19"/>
        <v>0</v>
      </c>
      <c r="G107" s="490"/>
      <c r="H107" s="361"/>
      <c r="I107" s="361"/>
      <c r="J107" s="357">
        <f t="shared" si="14"/>
        <v>0</v>
      </c>
      <c r="K107" s="369">
        <f t="shared" si="15"/>
        <v>0</v>
      </c>
    </row>
    <row r="108" spans="1:11" ht="12" customHeight="1">
      <c r="A108" s="9" t="s">
        <v>265</v>
      </c>
      <c r="B108" s="67" t="s">
        <v>272</v>
      </c>
      <c r="C108" s="340"/>
      <c r="D108" s="181">
        <v>0</v>
      </c>
      <c r="E108" s="339">
        <f t="shared" si="20"/>
        <v>0</v>
      </c>
      <c r="F108" s="357">
        <f t="shared" si="19"/>
        <v>0</v>
      </c>
      <c r="G108" s="490"/>
      <c r="H108" s="361"/>
      <c r="I108" s="361"/>
      <c r="J108" s="357">
        <f t="shared" si="14"/>
        <v>0</v>
      </c>
      <c r="K108" s="369">
        <f t="shared" si="15"/>
        <v>0</v>
      </c>
    </row>
    <row r="109" spans="1:11" ht="12" customHeight="1">
      <c r="A109" s="10" t="s">
        <v>350</v>
      </c>
      <c r="B109" s="67" t="s">
        <v>273</v>
      </c>
      <c r="C109" s="340"/>
      <c r="D109" s="181">
        <v>0</v>
      </c>
      <c r="E109" s="339">
        <f t="shared" si="20"/>
        <v>0</v>
      </c>
      <c r="F109" s="357">
        <f t="shared" si="19"/>
        <v>0</v>
      </c>
      <c r="G109" s="490"/>
      <c r="H109" s="361"/>
      <c r="I109" s="361"/>
      <c r="J109" s="357">
        <f t="shared" si="14"/>
        <v>0</v>
      </c>
      <c r="K109" s="369">
        <f t="shared" si="15"/>
        <v>0</v>
      </c>
    </row>
    <row r="110" spans="1:11" ht="12" customHeight="1">
      <c r="A110" s="12" t="s">
        <v>351</v>
      </c>
      <c r="B110" s="67" t="s">
        <v>274</v>
      </c>
      <c r="C110" s="340">
        <v>2045000</v>
      </c>
      <c r="D110" s="181"/>
      <c r="E110" s="339"/>
      <c r="F110" s="357">
        <f t="shared" si="19"/>
        <v>0</v>
      </c>
      <c r="G110" s="490"/>
      <c r="H110" s="361"/>
      <c r="I110" s="361"/>
      <c r="J110" s="357">
        <f t="shared" si="14"/>
        <v>0</v>
      </c>
      <c r="K110" s="369">
        <f t="shared" si="15"/>
        <v>-2045000</v>
      </c>
    </row>
    <row r="111" spans="1:11" ht="12" customHeight="1">
      <c r="A111" s="10" t="s">
        <v>355</v>
      </c>
      <c r="B111" s="7" t="s">
        <v>39</v>
      </c>
      <c r="C111" s="339"/>
      <c r="D111" s="181"/>
      <c r="E111" s="339"/>
      <c r="F111" s="357">
        <f t="shared" si="19"/>
        <v>0</v>
      </c>
      <c r="G111" s="490"/>
      <c r="H111" s="361"/>
      <c r="I111" s="361"/>
      <c r="J111" s="357">
        <f t="shared" si="14"/>
        <v>0</v>
      </c>
      <c r="K111" s="369">
        <f t="shared" si="15"/>
        <v>0</v>
      </c>
    </row>
    <row r="112" spans="1:11" ht="12" customHeight="1">
      <c r="A112" s="10" t="s">
        <v>356</v>
      </c>
      <c r="B112" s="4" t="s">
        <v>358</v>
      </c>
      <c r="C112" s="339"/>
      <c r="D112" s="181">
        <v>0</v>
      </c>
      <c r="E112" s="339">
        <f>SUM(C112:D112)</f>
        <v>0</v>
      </c>
      <c r="F112" s="357">
        <f t="shared" si="19"/>
        <v>0</v>
      </c>
      <c r="G112" s="490"/>
      <c r="H112" s="361"/>
      <c r="I112" s="361"/>
      <c r="J112" s="357">
        <f t="shared" si="14"/>
        <v>0</v>
      </c>
      <c r="K112" s="369">
        <f t="shared" si="15"/>
        <v>0</v>
      </c>
    </row>
    <row r="113" spans="1:11" ht="12" customHeight="1" thickBot="1">
      <c r="A113" s="14" t="s">
        <v>357</v>
      </c>
      <c r="B113" s="235" t="s">
        <v>359</v>
      </c>
      <c r="C113" s="350"/>
      <c r="D113" s="491">
        <v>0</v>
      </c>
      <c r="E113" s="340">
        <f>SUM(C113:D113)</f>
        <v>0</v>
      </c>
      <c r="F113" s="363">
        <f t="shared" si="19"/>
        <v>0</v>
      </c>
      <c r="G113" s="490"/>
      <c r="H113" s="361"/>
      <c r="I113" s="361"/>
      <c r="J113" s="357">
        <f t="shared" si="14"/>
        <v>0</v>
      </c>
      <c r="K113" s="369">
        <f t="shared" si="15"/>
        <v>0</v>
      </c>
    </row>
    <row r="114" spans="1:11" ht="12" customHeight="1" thickBot="1">
      <c r="A114" s="233" t="s">
        <v>8</v>
      </c>
      <c r="B114" s="234" t="s">
        <v>275</v>
      </c>
      <c r="C114" s="351">
        <f>+C115+C117+C119</f>
        <v>18000000</v>
      </c>
      <c r="D114" s="492">
        <f aca="true" t="shared" si="21" ref="D114:I114">SUM(D115:D127)</f>
        <v>42185251</v>
      </c>
      <c r="E114" s="492">
        <f t="shared" si="21"/>
        <v>25994526</v>
      </c>
      <c r="F114" s="492">
        <f t="shared" si="21"/>
        <v>68179777</v>
      </c>
      <c r="G114" s="402">
        <f t="shared" si="21"/>
        <v>66029777</v>
      </c>
      <c r="H114" s="402">
        <f t="shared" si="21"/>
        <v>150000</v>
      </c>
      <c r="I114" s="402">
        <f t="shared" si="21"/>
        <v>2000000</v>
      </c>
      <c r="J114" s="357">
        <f>SUM(G114:I114)</f>
        <v>68179777</v>
      </c>
      <c r="K114" s="369">
        <f t="shared" si="15"/>
        <v>50179777</v>
      </c>
    </row>
    <row r="115" spans="1:11" ht="12" customHeight="1">
      <c r="A115" s="11" t="s">
        <v>74</v>
      </c>
      <c r="B115" s="4" t="s">
        <v>140</v>
      </c>
      <c r="C115" s="338">
        <v>11000000</v>
      </c>
      <c r="D115" s="181">
        <v>28255992</v>
      </c>
      <c r="E115" s="339">
        <v>5994526</v>
      </c>
      <c r="F115" s="364">
        <f>SUM(D115:E115)</f>
        <v>34250518</v>
      </c>
      <c r="G115" s="490">
        <v>32100518</v>
      </c>
      <c r="H115" s="361">
        <v>150000</v>
      </c>
      <c r="I115" s="361">
        <v>2000000</v>
      </c>
      <c r="J115" s="357">
        <f>SUM(G115:I115)</f>
        <v>34250518</v>
      </c>
      <c r="K115" s="369">
        <f t="shared" si="15"/>
        <v>23250518</v>
      </c>
    </row>
    <row r="116" spans="1:11" ht="12" customHeight="1">
      <c r="A116" s="11" t="s">
        <v>75</v>
      </c>
      <c r="B116" s="8" t="s">
        <v>279</v>
      </c>
      <c r="C116" s="338"/>
      <c r="D116" s="181">
        <v>0</v>
      </c>
      <c r="E116" s="339">
        <f>SUM(C116:D116)</f>
        <v>0</v>
      </c>
      <c r="F116" s="357">
        <f t="shared" si="19"/>
        <v>0</v>
      </c>
      <c r="G116" s="490"/>
      <c r="H116" s="361"/>
      <c r="I116" s="361"/>
      <c r="J116" s="357">
        <f t="shared" si="14"/>
        <v>0</v>
      </c>
      <c r="K116" s="369">
        <f t="shared" si="15"/>
        <v>0</v>
      </c>
    </row>
    <row r="117" spans="1:11" ht="12" customHeight="1">
      <c r="A117" s="11" t="s">
        <v>76</v>
      </c>
      <c r="B117" s="8" t="s">
        <v>123</v>
      </c>
      <c r="C117" s="339">
        <v>7000000</v>
      </c>
      <c r="D117" s="181">
        <v>11159008</v>
      </c>
      <c r="E117" s="339">
        <v>20000000</v>
      </c>
      <c r="F117" s="357">
        <f>SUM(D117:E117)</f>
        <v>31159008</v>
      </c>
      <c r="G117" s="490">
        <v>31159008</v>
      </c>
      <c r="H117" s="361"/>
      <c r="I117" s="361"/>
      <c r="J117" s="357">
        <f t="shared" si="14"/>
        <v>31159008</v>
      </c>
      <c r="K117" s="369">
        <f t="shared" si="15"/>
        <v>24159008</v>
      </c>
    </row>
    <row r="118" spans="1:11" ht="12" customHeight="1">
      <c r="A118" s="11" t="s">
        <v>77</v>
      </c>
      <c r="B118" s="8" t="s">
        <v>280</v>
      </c>
      <c r="C118" s="352"/>
      <c r="D118" s="181">
        <v>0</v>
      </c>
      <c r="E118" s="339">
        <f aca="true" t="shared" si="22" ref="E118:E126">SUM(C118:D118)</f>
        <v>0</v>
      </c>
      <c r="F118" s="357">
        <f t="shared" si="19"/>
        <v>0</v>
      </c>
      <c r="G118" s="490"/>
      <c r="H118" s="361"/>
      <c r="I118" s="361"/>
      <c r="J118" s="357">
        <f t="shared" si="14"/>
        <v>0</v>
      </c>
      <c r="K118" s="369">
        <f t="shared" si="15"/>
        <v>0</v>
      </c>
    </row>
    <row r="119" spans="1:11" ht="12" customHeight="1">
      <c r="A119" s="11" t="s">
        <v>78</v>
      </c>
      <c r="B119" s="115" t="s">
        <v>142</v>
      </c>
      <c r="C119" s="352"/>
      <c r="D119" s="181">
        <v>0</v>
      </c>
      <c r="E119" s="339">
        <f t="shared" si="22"/>
        <v>0</v>
      </c>
      <c r="F119" s="357">
        <f t="shared" si="19"/>
        <v>0</v>
      </c>
      <c r="G119" s="490"/>
      <c r="H119" s="361"/>
      <c r="I119" s="361"/>
      <c r="J119" s="357">
        <f t="shared" si="14"/>
        <v>0</v>
      </c>
      <c r="K119" s="369">
        <f t="shared" si="15"/>
        <v>0</v>
      </c>
    </row>
    <row r="120" spans="1:11" ht="12" customHeight="1">
      <c r="A120" s="11" t="s">
        <v>84</v>
      </c>
      <c r="B120" s="114" t="s">
        <v>340</v>
      </c>
      <c r="C120" s="352"/>
      <c r="D120" s="181">
        <v>0</v>
      </c>
      <c r="E120" s="339">
        <f t="shared" si="22"/>
        <v>0</v>
      </c>
      <c r="F120" s="357">
        <f t="shared" si="19"/>
        <v>0</v>
      </c>
      <c r="G120" s="490"/>
      <c r="H120" s="361"/>
      <c r="I120" s="361"/>
      <c r="J120" s="357">
        <f t="shared" si="14"/>
        <v>0</v>
      </c>
      <c r="K120" s="369">
        <f t="shared" si="15"/>
        <v>0</v>
      </c>
    </row>
    <row r="121" spans="1:11" ht="12" customHeight="1">
      <c r="A121" s="11" t="s">
        <v>86</v>
      </c>
      <c r="B121" s="187" t="s">
        <v>285</v>
      </c>
      <c r="C121" s="352"/>
      <c r="D121" s="181">
        <v>0</v>
      </c>
      <c r="E121" s="339">
        <f t="shared" si="22"/>
        <v>0</v>
      </c>
      <c r="F121" s="357">
        <f t="shared" si="19"/>
        <v>0</v>
      </c>
      <c r="G121" s="490"/>
      <c r="H121" s="361"/>
      <c r="I121" s="361"/>
      <c r="J121" s="357">
        <f t="shared" si="14"/>
        <v>0</v>
      </c>
      <c r="K121" s="369">
        <f t="shared" si="15"/>
        <v>0</v>
      </c>
    </row>
    <row r="122" spans="1:11" ht="11.25">
      <c r="A122" s="11" t="s">
        <v>124</v>
      </c>
      <c r="B122" s="66" t="s">
        <v>268</v>
      </c>
      <c r="C122" s="352"/>
      <c r="D122" s="181">
        <v>0</v>
      </c>
      <c r="E122" s="339">
        <f t="shared" si="22"/>
        <v>0</v>
      </c>
      <c r="F122" s="357">
        <f t="shared" si="19"/>
        <v>0</v>
      </c>
      <c r="G122" s="490"/>
      <c r="H122" s="361"/>
      <c r="I122" s="361"/>
      <c r="J122" s="357">
        <f t="shared" si="14"/>
        <v>0</v>
      </c>
      <c r="K122" s="369">
        <f t="shared" si="15"/>
        <v>0</v>
      </c>
    </row>
    <row r="123" spans="1:11" ht="12" customHeight="1">
      <c r="A123" s="11" t="s">
        <v>125</v>
      </c>
      <c r="B123" s="66" t="s">
        <v>284</v>
      </c>
      <c r="C123" s="352"/>
      <c r="D123" s="181">
        <v>0</v>
      </c>
      <c r="E123" s="339">
        <f t="shared" si="22"/>
        <v>0</v>
      </c>
      <c r="F123" s="357">
        <f t="shared" si="19"/>
        <v>0</v>
      </c>
      <c r="G123" s="490"/>
      <c r="H123" s="361"/>
      <c r="I123" s="361"/>
      <c r="J123" s="357">
        <f t="shared" si="14"/>
        <v>0</v>
      </c>
      <c r="K123" s="369">
        <f t="shared" si="15"/>
        <v>0</v>
      </c>
    </row>
    <row r="124" spans="1:11" ht="12" customHeight="1">
      <c r="A124" s="11" t="s">
        <v>126</v>
      </c>
      <c r="B124" s="66" t="s">
        <v>283</v>
      </c>
      <c r="C124" s="352"/>
      <c r="D124" s="181">
        <v>0</v>
      </c>
      <c r="E124" s="339">
        <f t="shared" si="22"/>
        <v>0</v>
      </c>
      <c r="F124" s="357">
        <f t="shared" si="19"/>
        <v>0</v>
      </c>
      <c r="G124" s="490"/>
      <c r="H124" s="361"/>
      <c r="I124" s="361"/>
      <c r="J124" s="357">
        <f t="shared" si="14"/>
        <v>0</v>
      </c>
      <c r="K124" s="369">
        <f t="shared" si="15"/>
        <v>0</v>
      </c>
    </row>
    <row r="125" spans="1:11" ht="12" customHeight="1">
      <c r="A125" s="11" t="s">
        <v>276</v>
      </c>
      <c r="B125" s="66" t="s">
        <v>271</v>
      </c>
      <c r="C125" s="352"/>
      <c r="D125" s="181">
        <v>0</v>
      </c>
      <c r="E125" s="339">
        <f t="shared" si="22"/>
        <v>0</v>
      </c>
      <c r="F125" s="357">
        <f t="shared" si="19"/>
        <v>0</v>
      </c>
      <c r="G125" s="490"/>
      <c r="H125" s="361"/>
      <c r="I125" s="361"/>
      <c r="J125" s="357">
        <f t="shared" si="14"/>
        <v>0</v>
      </c>
      <c r="K125" s="369">
        <f t="shared" si="15"/>
        <v>0</v>
      </c>
    </row>
    <row r="126" spans="1:11" ht="12" customHeight="1">
      <c r="A126" s="11" t="s">
        <v>277</v>
      </c>
      <c r="B126" s="66" t="s">
        <v>282</v>
      </c>
      <c r="C126" s="352"/>
      <c r="D126" s="181">
        <v>0</v>
      </c>
      <c r="E126" s="339">
        <f t="shared" si="22"/>
        <v>0</v>
      </c>
      <c r="F126" s="357">
        <f t="shared" si="19"/>
        <v>0</v>
      </c>
      <c r="G126" s="490"/>
      <c r="H126" s="361"/>
      <c r="I126" s="361"/>
      <c r="J126" s="357">
        <f t="shared" si="14"/>
        <v>0</v>
      </c>
      <c r="K126" s="369">
        <f t="shared" si="15"/>
        <v>0</v>
      </c>
    </row>
    <row r="127" spans="1:11" ht="12" thickBot="1">
      <c r="A127" s="9" t="s">
        <v>278</v>
      </c>
      <c r="B127" s="66" t="s">
        <v>281</v>
      </c>
      <c r="C127" s="353"/>
      <c r="D127" s="181">
        <v>2770251</v>
      </c>
      <c r="E127" s="339"/>
      <c r="F127" s="363">
        <f t="shared" si="19"/>
        <v>2770251</v>
      </c>
      <c r="G127" s="490">
        <v>2770251</v>
      </c>
      <c r="H127" s="361"/>
      <c r="I127" s="361"/>
      <c r="J127" s="357">
        <f t="shared" si="14"/>
        <v>2770251</v>
      </c>
      <c r="K127" s="369">
        <f t="shared" si="15"/>
        <v>2770251</v>
      </c>
    </row>
    <row r="128" spans="1:11" ht="12" customHeight="1" thickBot="1">
      <c r="A128" s="16" t="s">
        <v>9</v>
      </c>
      <c r="B128" s="53" t="s">
        <v>360</v>
      </c>
      <c r="C128" s="337">
        <f aca="true" t="shared" si="23" ref="C128:I128">+C93+C114</f>
        <v>259043000</v>
      </c>
      <c r="D128" s="492">
        <f>+D93+D114</f>
        <v>317457809</v>
      </c>
      <c r="E128" s="492">
        <f>+E93+E114</f>
        <v>30229140</v>
      </c>
      <c r="F128" s="487">
        <f>SUM(D128:E128)</f>
        <v>347686949</v>
      </c>
      <c r="G128" s="402">
        <f>+G93+G114</f>
        <v>183098858</v>
      </c>
      <c r="H128" s="357">
        <f t="shared" si="23"/>
        <v>60230185</v>
      </c>
      <c r="I128" s="357">
        <f t="shared" si="23"/>
        <v>104357906</v>
      </c>
      <c r="J128" s="357">
        <f>SUM(G128:I128)</f>
        <v>347686949</v>
      </c>
      <c r="K128" s="369">
        <f t="shared" si="15"/>
        <v>88643949</v>
      </c>
    </row>
    <row r="129" spans="1:11" ht="12" customHeight="1" thickBot="1">
      <c r="A129" s="16" t="s">
        <v>10</v>
      </c>
      <c r="B129" s="53" t="s">
        <v>361</v>
      </c>
      <c r="C129" s="337">
        <f>+C130+C131+C132</f>
        <v>0</v>
      </c>
      <c r="D129" s="337">
        <v>0</v>
      </c>
      <c r="E129" s="492">
        <f>+E130+E131+E132</f>
        <v>0</v>
      </c>
      <c r="F129" s="487">
        <f t="shared" si="19"/>
        <v>0</v>
      </c>
      <c r="G129" s="490"/>
      <c r="H129" s="361"/>
      <c r="I129" s="361"/>
      <c r="J129" s="357">
        <f t="shared" si="14"/>
        <v>0</v>
      </c>
      <c r="K129" s="369">
        <f t="shared" si="15"/>
        <v>0</v>
      </c>
    </row>
    <row r="130" spans="1:11" ht="12" customHeight="1">
      <c r="A130" s="11" t="s">
        <v>176</v>
      </c>
      <c r="B130" s="8" t="s">
        <v>368</v>
      </c>
      <c r="C130" s="352"/>
      <c r="D130" s="181">
        <v>0</v>
      </c>
      <c r="E130" s="339">
        <f>SUM(C130:D130)</f>
        <v>0</v>
      </c>
      <c r="F130" s="364">
        <f t="shared" si="19"/>
        <v>0</v>
      </c>
      <c r="G130" s="490"/>
      <c r="H130" s="361"/>
      <c r="I130" s="361"/>
      <c r="J130" s="357">
        <f t="shared" si="14"/>
        <v>0</v>
      </c>
      <c r="K130" s="369">
        <f t="shared" si="15"/>
        <v>0</v>
      </c>
    </row>
    <row r="131" spans="1:11" ht="12" customHeight="1">
      <c r="A131" s="11" t="s">
        <v>179</v>
      </c>
      <c r="B131" s="8" t="s">
        <v>369</v>
      </c>
      <c r="C131" s="352"/>
      <c r="D131" s="181">
        <v>0</v>
      </c>
      <c r="E131" s="339">
        <f>SUM(C131:D131)</f>
        <v>0</v>
      </c>
      <c r="F131" s="357">
        <f t="shared" si="19"/>
        <v>0</v>
      </c>
      <c r="G131" s="490"/>
      <c r="H131" s="361"/>
      <c r="I131" s="361"/>
      <c r="J131" s="357">
        <f t="shared" si="14"/>
        <v>0</v>
      </c>
      <c r="K131" s="369">
        <f t="shared" si="15"/>
        <v>0</v>
      </c>
    </row>
    <row r="132" spans="1:11" ht="12" customHeight="1" thickBot="1">
      <c r="A132" s="9" t="s">
        <v>180</v>
      </c>
      <c r="B132" s="8" t="s">
        <v>370</v>
      </c>
      <c r="C132" s="352"/>
      <c r="D132" s="181">
        <v>0</v>
      </c>
      <c r="E132" s="339">
        <f>SUM(C132:D132)</f>
        <v>0</v>
      </c>
      <c r="F132" s="363">
        <f t="shared" si="19"/>
        <v>0</v>
      </c>
      <c r="G132" s="490"/>
      <c r="H132" s="361"/>
      <c r="I132" s="361"/>
      <c r="J132" s="357">
        <f t="shared" si="14"/>
        <v>0</v>
      </c>
      <c r="K132" s="369">
        <f t="shared" si="15"/>
        <v>0</v>
      </c>
    </row>
    <row r="133" spans="1:11" ht="12" customHeight="1" thickBot="1">
      <c r="A133" s="16" t="s">
        <v>11</v>
      </c>
      <c r="B133" s="53" t="s">
        <v>362</v>
      </c>
      <c r="C133" s="337">
        <f>SUM(C134:C139)</f>
        <v>0</v>
      </c>
      <c r="D133" s="337">
        <v>50000000</v>
      </c>
      <c r="E133" s="492">
        <f>SUM(E134:E139)</f>
        <v>0</v>
      </c>
      <c r="F133" s="487">
        <f t="shared" si="19"/>
        <v>50000000</v>
      </c>
      <c r="G133" s="490">
        <f>G134</f>
        <v>50000000</v>
      </c>
      <c r="H133" s="490">
        <f>H134</f>
        <v>0</v>
      </c>
      <c r="I133" s="490">
        <f>I134</f>
        <v>0</v>
      </c>
      <c r="J133" s="357">
        <f>SUM(G133:I133)</f>
        <v>50000000</v>
      </c>
      <c r="K133" s="369">
        <f t="shared" si="15"/>
        <v>50000000</v>
      </c>
    </row>
    <row r="134" spans="1:11" ht="12" customHeight="1">
      <c r="A134" s="11" t="s">
        <v>61</v>
      </c>
      <c r="B134" s="5" t="s">
        <v>371</v>
      </c>
      <c r="C134" s="352"/>
      <c r="D134" s="181">
        <v>50000000</v>
      </c>
      <c r="E134" s="339"/>
      <c r="F134" s="364">
        <f t="shared" si="19"/>
        <v>50000000</v>
      </c>
      <c r="G134" s="490">
        <v>50000000</v>
      </c>
      <c r="H134" s="361"/>
      <c r="I134" s="361"/>
      <c r="J134" s="357">
        <f aca="true" t="shared" si="24" ref="J134:J153">SUM(G134:I134)</f>
        <v>50000000</v>
      </c>
      <c r="K134" s="369">
        <f aca="true" t="shared" si="25" ref="K134:K154">J134-C134</f>
        <v>50000000</v>
      </c>
    </row>
    <row r="135" spans="1:11" ht="12" customHeight="1">
      <c r="A135" s="11" t="s">
        <v>62</v>
      </c>
      <c r="B135" s="5" t="s">
        <v>363</v>
      </c>
      <c r="C135" s="352"/>
      <c r="D135" s="181">
        <v>0</v>
      </c>
      <c r="E135" s="339">
        <f>SUM(C135:D135)</f>
        <v>0</v>
      </c>
      <c r="F135" s="357">
        <f t="shared" si="19"/>
        <v>0</v>
      </c>
      <c r="G135" s="490"/>
      <c r="H135" s="361"/>
      <c r="I135" s="361"/>
      <c r="J135" s="357">
        <f t="shared" si="24"/>
        <v>0</v>
      </c>
      <c r="K135" s="369">
        <f t="shared" si="25"/>
        <v>0</v>
      </c>
    </row>
    <row r="136" spans="1:11" ht="12" customHeight="1">
      <c r="A136" s="11" t="s">
        <v>63</v>
      </c>
      <c r="B136" s="5" t="s">
        <v>364</v>
      </c>
      <c r="C136" s="352"/>
      <c r="D136" s="181">
        <v>0</v>
      </c>
      <c r="E136" s="339">
        <f>SUM(C136:D136)</f>
        <v>0</v>
      </c>
      <c r="F136" s="357">
        <f t="shared" si="19"/>
        <v>0</v>
      </c>
      <c r="G136" s="490"/>
      <c r="H136" s="361"/>
      <c r="I136" s="361"/>
      <c r="J136" s="357">
        <f t="shared" si="24"/>
        <v>0</v>
      </c>
      <c r="K136" s="369">
        <f t="shared" si="25"/>
        <v>0</v>
      </c>
    </row>
    <row r="137" spans="1:11" ht="12" customHeight="1">
      <c r="A137" s="11" t="s">
        <v>111</v>
      </c>
      <c r="B137" s="5" t="s">
        <v>365</v>
      </c>
      <c r="C137" s="352"/>
      <c r="D137" s="181">
        <v>0</v>
      </c>
      <c r="E137" s="339">
        <f>SUM(C137:D137)</f>
        <v>0</v>
      </c>
      <c r="F137" s="357">
        <f t="shared" si="19"/>
        <v>0</v>
      </c>
      <c r="G137" s="490"/>
      <c r="H137" s="361"/>
      <c r="I137" s="361"/>
      <c r="J137" s="357">
        <f t="shared" si="24"/>
        <v>0</v>
      </c>
      <c r="K137" s="369">
        <f t="shared" si="25"/>
        <v>0</v>
      </c>
    </row>
    <row r="138" spans="1:11" ht="12" customHeight="1">
      <c r="A138" s="11" t="s">
        <v>112</v>
      </c>
      <c r="B138" s="5" t="s">
        <v>366</v>
      </c>
      <c r="C138" s="352"/>
      <c r="D138" s="181">
        <v>0</v>
      </c>
      <c r="E138" s="339">
        <f>SUM(C138:D138)</f>
        <v>0</v>
      </c>
      <c r="F138" s="357">
        <f t="shared" si="19"/>
        <v>0</v>
      </c>
      <c r="G138" s="490"/>
      <c r="H138" s="361"/>
      <c r="I138" s="361"/>
      <c r="J138" s="357">
        <f t="shared" si="24"/>
        <v>0</v>
      </c>
      <c r="K138" s="369">
        <f t="shared" si="25"/>
        <v>0</v>
      </c>
    </row>
    <row r="139" spans="1:11" ht="12" customHeight="1" thickBot="1">
      <c r="A139" s="9" t="s">
        <v>113</v>
      </c>
      <c r="B139" s="5" t="s">
        <v>367</v>
      </c>
      <c r="C139" s="352"/>
      <c r="D139" s="181">
        <v>0</v>
      </c>
      <c r="E139" s="339">
        <f>SUM(C139:D139)</f>
        <v>0</v>
      </c>
      <c r="F139" s="363">
        <f t="shared" si="19"/>
        <v>0</v>
      </c>
      <c r="G139" s="490"/>
      <c r="H139" s="361"/>
      <c r="I139" s="361"/>
      <c r="J139" s="357">
        <f t="shared" si="24"/>
        <v>0</v>
      </c>
      <c r="K139" s="369">
        <f t="shared" si="25"/>
        <v>0</v>
      </c>
    </row>
    <row r="140" spans="1:11" ht="12" customHeight="1" thickBot="1">
      <c r="A140" s="16" t="s">
        <v>12</v>
      </c>
      <c r="B140" s="53" t="s">
        <v>375</v>
      </c>
      <c r="C140" s="341">
        <f aca="true" t="shared" si="26" ref="C140:I140">+C141+C142+C143+C144</f>
        <v>0</v>
      </c>
      <c r="D140" s="494">
        <f>+D141+D142+D143+D144</f>
        <v>0</v>
      </c>
      <c r="E140" s="494">
        <f>+E141+E142+E143+E144</f>
        <v>0</v>
      </c>
      <c r="F140" s="487">
        <f t="shared" si="19"/>
        <v>0</v>
      </c>
      <c r="G140" s="406">
        <f t="shared" si="26"/>
        <v>0</v>
      </c>
      <c r="H140" s="359">
        <f t="shared" si="26"/>
        <v>0</v>
      </c>
      <c r="I140" s="359">
        <f t="shared" si="26"/>
        <v>0</v>
      </c>
      <c r="J140" s="357">
        <f t="shared" si="24"/>
        <v>0</v>
      </c>
      <c r="K140" s="369">
        <f t="shared" si="25"/>
        <v>0</v>
      </c>
    </row>
    <row r="141" spans="1:11" ht="12" customHeight="1">
      <c r="A141" s="11" t="s">
        <v>64</v>
      </c>
      <c r="B141" s="5" t="s">
        <v>286</v>
      </c>
      <c r="C141" s="352"/>
      <c r="D141" s="181"/>
      <c r="E141" s="339"/>
      <c r="F141" s="364">
        <f t="shared" si="19"/>
        <v>0</v>
      </c>
      <c r="G141" s="490"/>
      <c r="H141" s="361"/>
      <c r="I141" s="361"/>
      <c r="J141" s="357">
        <f t="shared" si="24"/>
        <v>0</v>
      </c>
      <c r="K141" s="369">
        <f t="shared" si="25"/>
        <v>0</v>
      </c>
    </row>
    <row r="142" spans="1:11" ht="12" customHeight="1">
      <c r="A142" s="11" t="s">
        <v>65</v>
      </c>
      <c r="B142" s="5" t="s">
        <v>287</v>
      </c>
      <c r="C142" s="352"/>
      <c r="D142" s="181">
        <v>0</v>
      </c>
      <c r="E142" s="339">
        <f>SUM(C142:D142)</f>
        <v>0</v>
      </c>
      <c r="F142" s="357">
        <f t="shared" si="19"/>
        <v>0</v>
      </c>
      <c r="G142" s="490"/>
      <c r="H142" s="361"/>
      <c r="I142" s="361"/>
      <c r="J142" s="357">
        <f t="shared" si="24"/>
        <v>0</v>
      </c>
      <c r="K142" s="369">
        <f t="shared" si="25"/>
        <v>0</v>
      </c>
    </row>
    <row r="143" spans="1:11" ht="12" customHeight="1">
      <c r="A143" s="11" t="s">
        <v>200</v>
      </c>
      <c r="B143" s="5" t="s">
        <v>376</v>
      </c>
      <c r="C143" s="352"/>
      <c r="D143" s="181">
        <v>0</v>
      </c>
      <c r="E143" s="339">
        <f>SUM(C143:D143)</f>
        <v>0</v>
      </c>
      <c r="F143" s="357">
        <f t="shared" si="19"/>
        <v>0</v>
      </c>
      <c r="G143" s="490"/>
      <c r="H143" s="361"/>
      <c r="I143" s="361"/>
      <c r="J143" s="357">
        <f t="shared" si="24"/>
        <v>0</v>
      </c>
      <c r="K143" s="369">
        <f t="shared" si="25"/>
        <v>0</v>
      </c>
    </row>
    <row r="144" spans="1:11" ht="12" customHeight="1" thickBot="1">
      <c r="A144" s="9" t="s">
        <v>201</v>
      </c>
      <c r="B144" s="3" t="s">
        <v>306</v>
      </c>
      <c r="C144" s="352"/>
      <c r="D144" s="181">
        <v>0</v>
      </c>
      <c r="E144" s="339">
        <f>SUM(C144:D144)</f>
        <v>0</v>
      </c>
      <c r="F144" s="363">
        <f t="shared" si="19"/>
        <v>0</v>
      </c>
      <c r="G144" s="490"/>
      <c r="H144" s="361"/>
      <c r="I144" s="361"/>
      <c r="J144" s="357">
        <f t="shared" si="24"/>
        <v>0</v>
      </c>
      <c r="K144" s="369">
        <f t="shared" si="25"/>
        <v>0</v>
      </c>
    </row>
    <row r="145" spans="1:11" ht="12" customHeight="1" thickBot="1">
      <c r="A145" s="16" t="s">
        <v>13</v>
      </c>
      <c r="B145" s="53" t="s">
        <v>377</v>
      </c>
      <c r="C145" s="354">
        <f>SUM(C146:C150)</f>
        <v>0</v>
      </c>
      <c r="D145" s="354">
        <v>0</v>
      </c>
      <c r="E145" s="543">
        <f>SUM(E146:E150)</f>
        <v>0</v>
      </c>
      <c r="F145" s="487">
        <f t="shared" si="19"/>
        <v>0</v>
      </c>
      <c r="G145" s="490"/>
      <c r="H145" s="361"/>
      <c r="I145" s="361"/>
      <c r="J145" s="357">
        <f t="shared" si="24"/>
        <v>0</v>
      </c>
      <c r="K145" s="369">
        <f t="shared" si="25"/>
        <v>0</v>
      </c>
    </row>
    <row r="146" spans="1:11" ht="12" customHeight="1">
      <c r="A146" s="11" t="s">
        <v>66</v>
      </c>
      <c r="B146" s="5" t="s">
        <v>372</v>
      </c>
      <c r="C146" s="352"/>
      <c r="D146" s="181">
        <v>0</v>
      </c>
      <c r="E146" s="339">
        <f>SUM(C146:D146)</f>
        <v>0</v>
      </c>
      <c r="F146" s="364">
        <f t="shared" si="19"/>
        <v>0</v>
      </c>
      <c r="G146" s="490"/>
      <c r="H146" s="361"/>
      <c r="I146" s="361"/>
      <c r="J146" s="357">
        <f t="shared" si="24"/>
        <v>0</v>
      </c>
      <c r="K146" s="369">
        <f t="shared" si="25"/>
        <v>0</v>
      </c>
    </row>
    <row r="147" spans="1:11" ht="12" customHeight="1">
      <c r="A147" s="11" t="s">
        <v>67</v>
      </c>
      <c r="B147" s="5" t="s">
        <v>379</v>
      </c>
      <c r="C147" s="352"/>
      <c r="D147" s="181">
        <v>0</v>
      </c>
      <c r="E147" s="339">
        <f>SUM(C147:D147)</f>
        <v>0</v>
      </c>
      <c r="F147" s="357">
        <f t="shared" si="19"/>
        <v>0</v>
      </c>
      <c r="G147" s="490"/>
      <c r="H147" s="361"/>
      <c r="I147" s="361"/>
      <c r="J147" s="357">
        <f t="shared" si="24"/>
        <v>0</v>
      </c>
      <c r="K147" s="369">
        <f t="shared" si="25"/>
        <v>0</v>
      </c>
    </row>
    <row r="148" spans="1:11" ht="12" customHeight="1">
      <c r="A148" s="11" t="s">
        <v>212</v>
      </c>
      <c r="B148" s="5" t="s">
        <v>374</v>
      </c>
      <c r="C148" s="352"/>
      <c r="D148" s="181">
        <v>0</v>
      </c>
      <c r="E148" s="339">
        <f>SUM(C148:D148)</f>
        <v>0</v>
      </c>
      <c r="F148" s="357">
        <f t="shared" si="19"/>
        <v>0</v>
      </c>
      <c r="G148" s="490"/>
      <c r="H148" s="361"/>
      <c r="I148" s="361"/>
      <c r="J148" s="357">
        <f t="shared" si="24"/>
        <v>0</v>
      </c>
      <c r="K148" s="369">
        <f t="shared" si="25"/>
        <v>0</v>
      </c>
    </row>
    <row r="149" spans="1:11" ht="12" customHeight="1">
      <c r="A149" s="11" t="s">
        <v>213</v>
      </c>
      <c r="B149" s="5" t="s">
        <v>380</v>
      </c>
      <c r="C149" s="352"/>
      <c r="D149" s="181">
        <v>0</v>
      </c>
      <c r="E149" s="339">
        <f>SUM(C149:D149)</f>
        <v>0</v>
      </c>
      <c r="F149" s="357">
        <f t="shared" si="19"/>
        <v>0</v>
      </c>
      <c r="G149" s="490"/>
      <c r="H149" s="361"/>
      <c r="I149" s="361"/>
      <c r="J149" s="357">
        <f t="shared" si="24"/>
        <v>0</v>
      </c>
      <c r="K149" s="369">
        <f t="shared" si="25"/>
        <v>0</v>
      </c>
    </row>
    <row r="150" spans="1:11" ht="12" customHeight="1" thickBot="1">
      <c r="A150" s="11" t="s">
        <v>378</v>
      </c>
      <c r="B150" s="5" t="s">
        <v>381</v>
      </c>
      <c r="C150" s="352"/>
      <c r="D150" s="181">
        <v>0</v>
      </c>
      <c r="E150" s="339">
        <f>SUM(C150:D150)</f>
        <v>0</v>
      </c>
      <c r="F150" s="363">
        <f t="shared" si="19"/>
        <v>0</v>
      </c>
      <c r="G150" s="490"/>
      <c r="H150" s="361"/>
      <c r="I150" s="361"/>
      <c r="J150" s="357">
        <f t="shared" si="24"/>
        <v>0</v>
      </c>
      <c r="K150" s="369">
        <f t="shared" si="25"/>
        <v>0</v>
      </c>
    </row>
    <row r="151" spans="1:11" ht="12" customHeight="1" thickBot="1">
      <c r="A151" s="16" t="s">
        <v>14</v>
      </c>
      <c r="B151" s="53" t="s">
        <v>382</v>
      </c>
      <c r="C151" s="355"/>
      <c r="D151" s="355">
        <v>0</v>
      </c>
      <c r="E151" s="603"/>
      <c r="F151" s="487">
        <f t="shared" si="19"/>
        <v>0</v>
      </c>
      <c r="G151" s="490"/>
      <c r="H151" s="361"/>
      <c r="I151" s="361"/>
      <c r="J151" s="357">
        <f t="shared" si="24"/>
        <v>0</v>
      </c>
      <c r="K151" s="369">
        <f t="shared" si="25"/>
        <v>0</v>
      </c>
    </row>
    <row r="152" spans="1:11" ht="12" customHeight="1" thickBot="1">
      <c r="A152" s="16" t="s">
        <v>15</v>
      </c>
      <c r="B152" s="53" t="s">
        <v>383</v>
      </c>
      <c r="C152" s="355"/>
      <c r="D152" s="355">
        <v>0</v>
      </c>
      <c r="E152" s="603"/>
      <c r="F152" s="487">
        <f t="shared" si="19"/>
        <v>0</v>
      </c>
      <c r="G152" s="490"/>
      <c r="H152" s="361"/>
      <c r="I152" s="361"/>
      <c r="J152" s="357">
        <f t="shared" si="24"/>
        <v>0</v>
      </c>
      <c r="K152" s="369">
        <f t="shared" si="25"/>
        <v>0</v>
      </c>
    </row>
    <row r="153" spans="1:12" ht="15" customHeight="1" thickBot="1">
      <c r="A153" s="16" t="s">
        <v>16</v>
      </c>
      <c r="B153" s="53" t="s">
        <v>385</v>
      </c>
      <c r="C153" s="356">
        <f>+C129+C133+C140+C145+C151+C152</f>
        <v>0</v>
      </c>
      <c r="D153" s="356">
        <v>50000000</v>
      </c>
      <c r="E153" s="356">
        <f>+E129+E133+E140+E145+E151+E152</f>
        <v>0</v>
      </c>
      <c r="F153" s="487">
        <f t="shared" si="19"/>
        <v>50000000</v>
      </c>
      <c r="G153" s="605"/>
      <c r="H153" s="362">
        <f>+H129+H133+H140+H145+H151+H152</f>
        <v>0</v>
      </c>
      <c r="I153" s="362">
        <f>+I129+I133+I140+I145+I151+I152</f>
        <v>0</v>
      </c>
      <c r="J153" s="357">
        <f t="shared" si="24"/>
        <v>0</v>
      </c>
      <c r="K153" s="369">
        <f t="shared" si="25"/>
        <v>0</v>
      </c>
      <c r="L153" s="247"/>
    </row>
    <row r="154" spans="1:11" s="188" customFormat="1" ht="12.75" customHeight="1" thickBot="1">
      <c r="A154" s="116" t="s">
        <v>17</v>
      </c>
      <c r="B154" s="248" t="s">
        <v>384</v>
      </c>
      <c r="C154" s="356">
        <f>+C128+C153</f>
        <v>259043000</v>
      </c>
      <c r="D154" s="356">
        <f>+D128+D153+D140</f>
        <v>367457809</v>
      </c>
      <c r="E154" s="356">
        <f>+E128+E153</f>
        <v>30229140</v>
      </c>
      <c r="F154" s="487">
        <f>SUM(D154:E154)</f>
        <v>397686949</v>
      </c>
      <c r="G154" s="605">
        <f>+G128+G153+G133</f>
        <v>233098858</v>
      </c>
      <c r="H154" s="605">
        <f>+H128+H153+H133</f>
        <v>60230185</v>
      </c>
      <c r="I154" s="605">
        <f>+I128+I153+I133</f>
        <v>104357906</v>
      </c>
      <c r="J154" s="357">
        <f>SUM(G154:I154)</f>
        <v>397686949</v>
      </c>
      <c r="K154" s="369">
        <f t="shared" si="25"/>
        <v>138643949</v>
      </c>
    </row>
    <row r="155" ht="7.5" customHeight="1"/>
    <row r="156" spans="1:6" ht="11.25">
      <c r="A156" s="739" t="s">
        <v>288</v>
      </c>
      <c r="B156" s="739"/>
      <c r="C156" s="739"/>
      <c r="D156" s="399"/>
      <c r="E156" s="399"/>
      <c r="F156" s="399"/>
    </row>
    <row r="157" spans="1:6" ht="15" customHeight="1" thickBot="1">
      <c r="A157" s="737" t="s">
        <v>99</v>
      </c>
      <c r="B157" s="737"/>
      <c r="C157" s="241" t="s">
        <v>589</v>
      </c>
      <c r="D157" s="400"/>
      <c r="E157" s="400"/>
      <c r="F157" s="400"/>
    </row>
    <row r="158" spans="1:7" ht="13.5" customHeight="1" thickBot="1">
      <c r="A158" s="16">
        <v>1</v>
      </c>
      <c r="B158" s="21" t="s">
        <v>386</v>
      </c>
      <c r="C158" s="117">
        <f>+C62-C128</f>
        <v>-27118000</v>
      </c>
      <c r="D158" s="244"/>
      <c r="E158" s="244"/>
      <c r="F158" s="244"/>
      <c r="G158" s="250"/>
    </row>
    <row r="159" spans="1:6" ht="27.75" customHeight="1" thickBot="1">
      <c r="A159" s="16" t="s">
        <v>8</v>
      </c>
      <c r="B159" s="381" t="s">
        <v>392</v>
      </c>
      <c r="C159" s="117">
        <f>+C86-C153</f>
        <v>27118000</v>
      </c>
      <c r="D159" s="244"/>
      <c r="E159" s="244"/>
      <c r="F159" s="244"/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44" r:id="rId1"/>
  <headerFooter alignWithMargins="0">
    <oddHeader>&amp;C&amp;"Times New Roman CE,Félkövér"&amp;12
KUNSZÁLLÁS Önkormányzat
2015. ÉVI KÖLTSÉGVETÉSÉNEK ÖSSZEVONT MÉRLEGE&amp;10
&amp;R&amp;"Times New Roman CE,Félkövér dőlt"&amp;11 1.1. melléklet a ........./2015. (.......) önkormányzati rendelethez</oddHeader>
  </headerFooter>
  <rowBreaks count="1" manualBreakCount="1">
    <brk id="8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33"/>
  <sheetViews>
    <sheetView view="pageBreakPreview" zoomScaleSheetLayoutView="100" workbookViewId="0" topLeftCell="A1">
      <selection activeCell="D27" sqref="D27"/>
    </sheetView>
  </sheetViews>
  <sheetFormatPr defaultColWidth="9.00390625" defaultRowHeight="12.75"/>
  <cols>
    <col min="1" max="1" width="6.875" style="35" customWidth="1"/>
    <col min="2" max="2" width="55.125" style="74" customWidth="1"/>
    <col min="3" max="4" width="14.375" style="35" bestFit="1" customWidth="1"/>
    <col min="5" max="5" width="13.875" style="35" bestFit="1" customWidth="1"/>
    <col min="6" max="6" width="14.375" style="35" bestFit="1" customWidth="1"/>
    <col min="7" max="7" width="55.125" style="35" customWidth="1"/>
    <col min="8" max="8" width="16.375" style="35" customWidth="1"/>
    <col min="9" max="9" width="21.625" style="35" bestFit="1" customWidth="1"/>
    <col min="10" max="10" width="13.00390625" style="35" bestFit="1" customWidth="1"/>
    <col min="11" max="11" width="14.375" style="35" bestFit="1" customWidth="1"/>
    <col min="12" max="12" width="4.875" style="35" customWidth="1"/>
    <col min="13" max="16384" width="9.375" style="35" customWidth="1"/>
  </cols>
  <sheetData>
    <row r="1" spans="2:12" ht="39.75" customHeight="1">
      <c r="B1" s="127" t="s">
        <v>103</v>
      </c>
      <c r="C1" s="128"/>
      <c r="D1" s="128"/>
      <c r="E1" s="128"/>
      <c r="F1" s="128"/>
      <c r="G1" s="128"/>
      <c r="H1" s="128"/>
      <c r="I1" s="128"/>
      <c r="J1" s="128"/>
      <c r="K1" s="128"/>
      <c r="L1" s="742" t="str">
        <f>+CONCATENATE("2.1. melléklet a ………../",LEFT(ÖSSZEFÜGGÉSEK!A5,4),". (……….) önkormányzati rendelethez")</f>
        <v>2.1. melléklet a ………../2016. (……….) önkormányzati rendelethez</v>
      </c>
    </row>
    <row r="2" spans="8:12" ht="14.25" thickBot="1">
      <c r="H2" s="129" t="s">
        <v>589</v>
      </c>
      <c r="I2" s="129"/>
      <c r="J2" s="129"/>
      <c r="K2" s="129"/>
      <c r="L2" s="742"/>
    </row>
    <row r="3" spans="1:12" ht="18" customHeight="1" thickBot="1">
      <c r="A3" s="740" t="s">
        <v>56</v>
      </c>
      <c r="B3" s="744" t="s">
        <v>46</v>
      </c>
      <c r="C3" s="745"/>
      <c r="D3" s="745"/>
      <c r="E3" s="745"/>
      <c r="F3" s="746"/>
      <c r="G3" s="419" t="s">
        <v>47</v>
      </c>
      <c r="H3" s="480"/>
      <c r="I3" s="608"/>
      <c r="J3" s="481"/>
      <c r="K3" s="482"/>
      <c r="L3" s="742"/>
    </row>
    <row r="4" spans="1:12" s="132" customFormat="1" ht="35.25" customHeight="1" thickBot="1">
      <c r="A4" s="741"/>
      <c r="B4" s="75" t="s">
        <v>49</v>
      </c>
      <c r="C4" s="76" t="str">
        <f>+'1.1.sz.mell.'!C3</f>
        <v>2016. évi előirányzat</v>
      </c>
      <c r="D4" s="449" t="s">
        <v>614</v>
      </c>
      <c r="E4" s="607" t="s">
        <v>584</v>
      </c>
      <c r="F4" s="449" t="s">
        <v>615</v>
      </c>
      <c r="G4" s="420" t="s">
        <v>49</v>
      </c>
      <c r="H4" s="75" t="str">
        <f>+C4</f>
        <v>2016. évi előirányzat</v>
      </c>
      <c r="I4" s="469" t="s">
        <v>614</v>
      </c>
      <c r="J4" s="411" t="s">
        <v>584</v>
      </c>
      <c r="K4" s="469" t="s">
        <v>615</v>
      </c>
      <c r="L4" s="742"/>
    </row>
    <row r="5" spans="1:12" s="137" customFormat="1" ht="12" customHeight="1" thickBot="1">
      <c r="A5" s="133" t="s">
        <v>405</v>
      </c>
      <c r="B5" s="134" t="s">
        <v>406</v>
      </c>
      <c r="C5" s="135" t="s">
        <v>407</v>
      </c>
      <c r="D5" s="412"/>
      <c r="E5" s="412"/>
      <c r="F5" s="412"/>
      <c r="G5" s="421" t="s">
        <v>409</v>
      </c>
      <c r="H5" s="134" t="s">
        <v>408</v>
      </c>
      <c r="I5" s="412"/>
      <c r="J5" s="135"/>
      <c r="K5" s="136"/>
      <c r="L5" s="742"/>
    </row>
    <row r="6" spans="1:12" ht="12.75" customHeight="1">
      <c r="A6" s="138" t="s">
        <v>7</v>
      </c>
      <c r="B6" s="139" t="s">
        <v>289</v>
      </c>
      <c r="C6" s="118">
        <v>126038000</v>
      </c>
      <c r="D6" s="413">
        <v>128395427</v>
      </c>
      <c r="E6" s="413">
        <v>1162611</v>
      </c>
      <c r="F6" s="413">
        <f>D6+E6</f>
        <v>129558038</v>
      </c>
      <c r="G6" s="422" t="s">
        <v>50</v>
      </c>
      <c r="H6" s="483">
        <v>103656000</v>
      </c>
      <c r="I6" s="413">
        <v>112825778</v>
      </c>
      <c r="J6" s="118">
        <v>2349158</v>
      </c>
      <c r="K6" s="124">
        <f>I6+J6</f>
        <v>115174936</v>
      </c>
      <c r="L6" s="742"/>
    </row>
    <row r="7" spans="1:12" ht="12.75" customHeight="1">
      <c r="A7" s="140" t="s">
        <v>8</v>
      </c>
      <c r="B7" s="141" t="s">
        <v>290</v>
      </c>
      <c r="C7" s="119">
        <v>10120000</v>
      </c>
      <c r="D7" s="414">
        <v>14917511</v>
      </c>
      <c r="E7" s="414">
        <v>3072003</v>
      </c>
      <c r="F7" s="413">
        <f aca="true" t="shared" si="0" ref="F7:F17">D7+E7</f>
        <v>17989514</v>
      </c>
      <c r="G7" s="423" t="s">
        <v>119</v>
      </c>
      <c r="H7" s="427">
        <v>29983000</v>
      </c>
      <c r="I7" s="414">
        <v>35779029</v>
      </c>
      <c r="J7" s="181">
        <v>390542</v>
      </c>
      <c r="K7" s="124">
        <f aca="true" t="shared" si="1" ref="K7:K13">I7+J7</f>
        <v>36169571</v>
      </c>
      <c r="L7" s="742"/>
    </row>
    <row r="8" spans="1:12" ht="12.75" customHeight="1">
      <c r="A8" s="140" t="s">
        <v>9</v>
      </c>
      <c r="B8" s="141" t="s">
        <v>311</v>
      </c>
      <c r="C8" s="119"/>
      <c r="D8" s="414"/>
      <c r="E8" s="414"/>
      <c r="F8" s="413">
        <f t="shared" si="0"/>
        <v>0</v>
      </c>
      <c r="G8" s="423" t="s">
        <v>145</v>
      </c>
      <c r="H8" s="427">
        <v>94804000</v>
      </c>
      <c r="I8" s="414">
        <v>100766841</v>
      </c>
      <c r="J8" s="181">
        <v>51874</v>
      </c>
      <c r="K8" s="124">
        <f t="shared" si="1"/>
        <v>100818715</v>
      </c>
      <c r="L8" s="742"/>
    </row>
    <row r="9" spans="1:12" ht="12.75" customHeight="1">
      <c r="A9" s="140" t="s">
        <v>10</v>
      </c>
      <c r="B9" s="141" t="s">
        <v>110</v>
      </c>
      <c r="C9" s="119">
        <v>73000000</v>
      </c>
      <c r="D9" s="414">
        <v>73000000</v>
      </c>
      <c r="E9" s="414"/>
      <c r="F9" s="413">
        <f t="shared" si="0"/>
        <v>73000000</v>
      </c>
      <c r="G9" s="423" t="s">
        <v>120</v>
      </c>
      <c r="H9" s="427">
        <v>9600000</v>
      </c>
      <c r="I9" s="414">
        <v>9673660</v>
      </c>
      <c r="J9" s="181">
        <v>1443040</v>
      </c>
      <c r="K9" s="124">
        <f t="shared" si="1"/>
        <v>11116700</v>
      </c>
      <c r="L9" s="742"/>
    </row>
    <row r="10" spans="1:12" ht="12.75" customHeight="1">
      <c r="A10" s="140" t="s">
        <v>11</v>
      </c>
      <c r="B10" s="142" t="s">
        <v>333</v>
      </c>
      <c r="C10" s="119">
        <v>22767000</v>
      </c>
      <c r="D10" s="414">
        <v>22767000</v>
      </c>
      <c r="E10" s="414"/>
      <c r="F10" s="413">
        <f>D10+E10</f>
        <v>22767000</v>
      </c>
      <c r="G10" s="423" t="s">
        <v>121</v>
      </c>
      <c r="H10" s="427">
        <v>3000000</v>
      </c>
      <c r="I10" s="414">
        <v>16227250</v>
      </c>
      <c r="J10" s="181"/>
      <c r="K10" s="124">
        <f t="shared" si="1"/>
        <v>16227250</v>
      </c>
      <c r="L10" s="742"/>
    </row>
    <row r="11" spans="1:12" ht="12.75" customHeight="1">
      <c r="A11" s="140" t="s">
        <v>12</v>
      </c>
      <c r="B11" s="141" t="s">
        <v>291</v>
      </c>
      <c r="C11" s="119"/>
      <c r="D11" s="119"/>
      <c r="E11" s="119"/>
      <c r="F11" s="413">
        <f t="shared" si="0"/>
        <v>0</v>
      </c>
      <c r="G11" s="448" t="s">
        <v>39</v>
      </c>
      <c r="H11" s="427"/>
      <c r="I11" s="414"/>
      <c r="J11" s="119"/>
      <c r="K11" s="124">
        <f t="shared" si="1"/>
        <v>0</v>
      </c>
      <c r="L11" s="742"/>
    </row>
    <row r="12" spans="1:12" ht="12.75" customHeight="1">
      <c r="A12" s="140" t="s">
        <v>13</v>
      </c>
      <c r="B12" s="141" t="s">
        <v>393</v>
      </c>
      <c r="C12" s="119"/>
      <c r="D12" s="414"/>
      <c r="E12" s="414"/>
      <c r="F12" s="413">
        <f t="shared" si="0"/>
        <v>0</v>
      </c>
      <c r="G12" s="424"/>
      <c r="H12" s="427"/>
      <c r="I12" s="414"/>
      <c r="J12" s="119"/>
      <c r="K12" s="124">
        <f t="shared" si="1"/>
        <v>0</v>
      </c>
      <c r="L12" s="742"/>
    </row>
    <row r="13" spans="1:12" ht="12.75" customHeight="1">
      <c r="A13" s="140" t="s">
        <v>14</v>
      </c>
      <c r="B13" s="31"/>
      <c r="C13" s="119"/>
      <c r="D13" s="119"/>
      <c r="E13" s="119"/>
      <c r="F13" s="413">
        <f t="shared" si="0"/>
        <v>0</v>
      </c>
      <c r="G13" s="450"/>
      <c r="H13" s="427"/>
      <c r="I13" s="414"/>
      <c r="J13" s="119"/>
      <c r="K13" s="124">
        <f t="shared" si="1"/>
        <v>0</v>
      </c>
      <c r="L13" s="742"/>
    </row>
    <row r="14" spans="1:12" ht="12.75" customHeight="1">
      <c r="A14" s="140" t="s">
        <v>15</v>
      </c>
      <c r="B14" s="198"/>
      <c r="C14" s="119"/>
      <c r="D14" s="119"/>
      <c r="E14" s="119"/>
      <c r="F14" s="413">
        <f t="shared" si="0"/>
        <v>0</v>
      </c>
      <c r="G14" s="450"/>
      <c r="H14" s="427"/>
      <c r="I14" s="414"/>
      <c r="J14" s="119"/>
      <c r="K14" s="125"/>
      <c r="L14" s="742"/>
    </row>
    <row r="15" spans="1:12" ht="12.75" customHeight="1">
      <c r="A15" s="140" t="s">
        <v>16</v>
      </c>
      <c r="B15" s="31"/>
      <c r="C15" s="119"/>
      <c r="D15" s="414"/>
      <c r="E15" s="414"/>
      <c r="F15" s="413">
        <f t="shared" si="0"/>
        <v>0</v>
      </c>
      <c r="G15" s="424"/>
      <c r="H15" s="427"/>
      <c r="I15" s="414"/>
      <c r="J15" s="119"/>
      <c r="K15" s="125"/>
      <c r="L15" s="742"/>
    </row>
    <row r="16" spans="1:12" ht="12.75" customHeight="1">
      <c r="A16" s="140" t="s">
        <v>17</v>
      </c>
      <c r="B16" s="31"/>
      <c r="C16" s="119"/>
      <c r="D16" s="414"/>
      <c r="E16" s="414"/>
      <c r="F16" s="413">
        <f t="shared" si="0"/>
        <v>0</v>
      </c>
      <c r="G16" s="424"/>
      <c r="H16" s="427"/>
      <c r="I16" s="414"/>
      <c r="J16" s="119"/>
      <c r="K16" s="125"/>
      <c r="L16" s="742"/>
    </row>
    <row r="17" spans="1:12" ht="12.75" customHeight="1" thickBot="1">
      <c r="A17" s="140" t="s">
        <v>18</v>
      </c>
      <c r="B17" s="36"/>
      <c r="C17" s="121"/>
      <c r="D17" s="415"/>
      <c r="E17" s="415"/>
      <c r="F17" s="413">
        <f t="shared" si="0"/>
        <v>0</v>
      </c>
      <c r="G17" s="424"/>
      <c r="H17" s="484"/>
      <c r="I17" s="415"/>
      <c r="J17" s="121"/>
      <c r="K17" s="126"/>
      <c r="L17" s="742"/>
    </row>
    <row r="18" spans="1:12" ht="15.75" customHeight="1" thickBot="1">
      <c r="A18" s="143" t="s">
        <v>19</v>
      </c>
      <c r="B18" s="54" t="s">
        <v>394</v>
      </c>
      <c r="C18" s="122">
        <f>SUM(C6:C17)</f>
        <v>231925000</v>
      </c>
      <c r="D18" s="122">
        <f>SUM(D6:D17)</f>
        <v>239079938</v>
      </c>
      <c r="E18" s="122">
        <f>SUM(E6:E17)</f>
        <v>4234614</v>
      </c>
      <c r="F18" s="122">
        <f>SUM(F6:F17)</f>
        <v>243314552</v>
      </c>
      <c r="G18" s="425" t="s">
        <v>297</v>
      </c>
      <c r="H18" s="471">
        <f>SUM(H6:H17)</f>
        <v>241043000</v>
      </c>
      <c r="I18" s="471">
        <f>SUM(I6:I17)</f>
        <v>275272558</v>
      </c>
      <c r="J18" s="471">
        <f>SUM(J6:J17)</f>
        <v>4234614</v>
      </c>
      <c r="K18" s="471">
        <f>SUM(K6:K17)</f>
        <v>279507172</v>
      </c>
      <c r="L18" s="742"/>
    </row>
    <row r="19" spans="1:12" ht="12.75" customHeight="1">
      <c r="A19" s="144" t="s">
        <v>20</v>
      </c>
      <c r="B19" s="145" t="s">
        <v>294</v>
      </c>
      <c r="C19" s="237">
        <f>+C20+C21+C22+C23</f>
        <v>0</v>
      </c>
      <c r="D19" s="416">
        <v>22007000</v>
      </c>
      <c r="E19" s="416">
        <v>0</v>
      </c>
      <c r="F19" s="159">
        <f>D19+E19</f>
        <v>22007000</v>
      </c>
      <c r="G19" s="451" t="s">
        <v>127</v>
      </c>
      <c r="H19" s="485"/>
      <c r="I19" s="458"/>
      <c r="J19" s="470"/>
      <c r="K19" s="41">
        <f>I19+J19</f>
        <v>0</v>
      </c>
      <c r="L19" s="742"/>
    </row>
    <row r="20" spans="1:12" ht="12.75" customHeight="1">
      <c r="A20" s="147" t="s">
        <v>21</v>
      </c>
      <c r="B20" s="146" t="s">
        <v>138</v>
      </c>
      <c r="C20" s="42"/>
      <c r="D20" s="59">
        <v>22007000</v>
      </c>
      <c r="E20" s="59">
        <v>0</v>
      </c>
      <c r="F20" s="159">
        <f aca="true" t="shared" si="2" ref="F20:F28">D20+E20</f>
        <v>22007000</v>
      </c>
      <c r="G20" s="451" t="s">
        <v>296</v>
      </c>
      <c r="H20" s="428"/>
      <c r="I20" s="59"/>
      <c r="J20" s="42"/>
      <c r="K20" s="41">
        <f aca="true" t="shared" si="3" ref="K20:K28">I20+J20</f>
        <v>0</v>
      </c>
      <c r="L20" s="742"/>
    </row>
    <row r="21" spans="1:12" ht="12.75" customHeight="1">
      <c r="A21" s="147" t="s">
        <v>22</v>
      </c>
      <c r="B21" s="146" t="s">
        <v>139</v>
      </c>
      <c r="C21" s="42"/>
      <c r="D21" s="59"/>
      <c r="E21" s="59"/>
      <c r="F21" s="159">
        <f t="shared" si="2"/>
        <v>0</v>
      </c>
      <c r="G21" s="451" t="s">
        <v>101</v>
      </c>
      <c r="H21" s="428"/>
      <c r="I21" s="59"/>
      <c r="J21" s="42"/>
      <c r="K21" s="41">
        <f t="shared" si="3"/>
        <v>0</v>
      </c>
      <c r="L21" s="742"/>
    </row>
    <row r="22" spans="1:12" ht="12.75" customHeight="1">
      <c r="A22" s="147" t="s">
        <v>23</v>
      </c>
      <c r="B22" s="146" t="s">
        <v>143</v>
      </c>
      <c r="C22" s="42"/>
      <c r="D22" s="59"/>
      <c r="E22" s="59"/>
      <c r="F22" s="159">
        <f t="shared" si="2"/>
        <v>0</v>
      </c>
      <c r="G22" s="451" t="s">
        <v>102</v>
      </c>
      <c r="H22" s="428"/>
      <c r="I22" s="59"/>
      <c r="J22" s="42"/>
      <c r="K22" s="41">
        <f t="shared" si="3"/>
        <v>0</v>
      </c>
      <c r="L22" s="742"/>
    </row>
    <row r="23" spans="1:12" ht="12.75" customHeight="1">
      <c r="A23" s="147" t="s">
        <v>24</v>
      </c>
      <c r="B23" s="146" t="s">
        <v>144</v>
      </c>
      <c r="C23" s="42"/>
      <c r="D23" s="417"/>
      <c r="E23" s="417"/>
      <c r="F23" s="159">
        <f t="shared" si="2"/>
        <v>0</v>
      </c>
      <c r="G23" s="452" t="s">
        <v>146</v>
      </c>
      <c r="H23" s="428"/>
      <c r="I23" s="59"/>
      <c r="J23" s="42"/>
      <c r="K23" s="41">
        <f t="shared" si="3"/>
        <v>0</v>
      </c>
      <c r="L23" s="742"/>
    </row>
    <row r="24" spans="1:12" ht="12.75" customHeight="1">
      <c r="A24" s="147" t="s">
        <v>25</v>
      </c>
      <c r="B24" s="146" t="s">
        <v>295</v>
      </c>
      <c r="C24" s="148">
        <v>9118000</v>
      </c>
      <c r="D24" s="148">
        <v>64185620</v>
      </c>
      <c r="E24" s="148"/>
      <c r="F24" s="159">
        <f t="shared" si="2"/>
        <v>64185620</v>
      </c>
      <c r="G24" s="451" t="s">
        <v>128</v>
      </c>
      <c r="H24" s="428"/>
      <c r="I24" s="59">
        <v>50000000</v>
      </c>
      <c r="J24" s="42">
        <v>0</v>
      </c>
      <c r="K24" s="41">
        <f t="shared" si="3"/>
        <v>50000000</v>
      </c>
      <c r="L24" s="742"/>
    </row>
    <row r="25" spans="1:12" ht="12.75" customHeight="1">
      <c r="A25" s="144" t="s">
        <v>26</v>
      </c>
      <c r="B25" s="145" t="s">
        <v>292</v>
      </c>
      <c r="C25" s="123"/>
      <c r="D25" s="417"/>
      <c r="E25" s="417"/>
      <c r="F25" s="159">
        <f t="shared" si="2"/>
        <v>0</v>
      </c>
      <c r="G25" s="453" t="s">
        <v>376</v>
      </c>
      <c r="H25" s="428"/>
      <c r="I25" s="59"/>
      <c r="J25" s="42"/>
      <c r="K25" s="41">
        <f t="shared" si="3"/>
        <v>0</v>
      </c>
      <c r="L25" s="742"/>
    </row>
    <row r="26" spans="1:12" ht="12.75" customHeight="1">
      <c r="A26" s="147" t="s">
        <v>27</v>
      </c>
      <c r="B26" s="146" t="s">
        <v>293</v>
      </c>
      <c r="C26" s="42">
        <v>9118000</v>
      </c>
      <c r="D26" s="59">
        <v>64185620</v>
      </c>
      <c r="E26" s="59"/>
      <c r="F26" s="159">
        <f t="shared" si="2"/>
        <v>64185620</v>
      </c>
      <c r="G26" s="448" t="s">
        <v>382</v>
      </c>
      <c r="H26" s="428"/>
      <c r="I26" s="59"/>
      <c r="J26" s="42"/>
      <c r="K26" s="41">
        <f t="shared" si="3"/>
        <v>0</v>
      </c>
      <c r="L26" s="742"/>
    </row>
    <row r="27" spans="1:12" ht="12.75" customHeight="1">
      <c r="A27" s="140" t="s">
        <v>28</v>
      </c>
      <c r="B27" s="146" t="s">
        <v>387</v>
      </c>
      <c r="C27" s="42"/>
      <c r="D27" s="59"/>
      <c r="E27" s="59"/>
      <c r="F27" s="159">
        <f t="shared" si="2"/>
        <v>0</v>
      </c>
      <c r="G27" s="448" t="s">
        <v>383</v>
      </c>
      <c r="H27" s="428"/>
      <c r="I27" s="59"/>
      <c r="J27" s="42"/>
      <c r="K27" s="41">
        <f t="shared" si="3"/>
        <v>0</v>
      </c>
      <c r="L27" s="742"/>
    </row>
    <row r="28" spans="1:12" ht="12.75" customHeight="1" thickBot="1">
      <c r="A28" s="179" t="s">
        <v>29</v>
      </c>
      <c r="B28" s="145" t="s">
        <v>250</v>
      </c>
      <c r="C28" s="123"/>
      <c r="D28" s="417"/>
      <c r="E28" s="417"/>
      <c r="F28" s="159">
        <f t="shared" si="2"/>
        <v>0</v>
      </c>
      <c r="G28" s="454"/>
      <c r="H28" s="486"/>
      <c r="I28" s="609"/>
      <c r="J28" s="472"/>
      <c r="K28" s="41">
        <f t="shared" si="3"/>
        <v>0</v>
      </c>
      <c r="L28" s="742"/>
    </row>
    <row r="29" spans="1:12" ht="19.5" customHeight="1" thickBot="1">
      <c r="A29" s="143" t="s">
        <v>30</v>
      </c>
      <c r="B29" s="54" t="s">
        <v>395</v>
      </c>
      <c r="C29" s="122">
        <f>+C19+C24+C27+C28</f>
        <v>9118000</v>
      </c>
      <c r="D29" s="122">
        <f>+D19+D24+D27+D28</f>
        <v>86192620</v>
      </c>
      <c r="E29" s="122">
        <f>+E19+E24+E27+E28</f>
        <v>0</v>
      </c>
      <c r="F29" s="122">
        <f>+F19+F24+F27+F28</f>
        <v>86192620</v>
      </c>
      <c r="G29" s="425" t="s">
        <v>397</v>
      </c>
      <c r="H29" s="471">
        <f>SUM(H19:H28)</f>
        <v>0</v>
      </c>
      <c r="I29" s="471">
        <f>SUM(I19:I28)</f>
        <v>50000000</v>
      </c>
      <c r="J29" s="471">
        <f>SUM(J19:J28)</f>
        <v>0</v>
      </c>
      <c r="K29" s="471">
        <f>SUM(K19:K28)</f>
        <v>50000000</v>
      </c>
      <c r="L29" s="742"/>
    </row>
    <row r="30" spans="1:12" ht="13.5" thickBot="1">
      <c r="A30" s="143" t="s">
        <v>31</v>
      </c>
      <c r="B30" s="149" t="s">
        <v>396</v>
      </c>
      <c r="C30" s="150">
        <f>+C18+C29</f>
        <v>241043000</v>
      </c>
      <c r="D30" s="150">
        <f>+D18+D29</f>
        <v>325272558</v>
      </c>
      <c r="E30" s="150">
        <f>+E18+E29</f>
        <v>4234614</v>
      </c>
      <c r="F30" s="150">
        <f>+F18+F29</f>
        <v>329507172</v>
      </c>
      <c r="G30" s="426" t="s">
        <v>398</v>
      </c>
      <c r="H30" s="473">
        <f>+H18+H29</f>
        <v>241043000</v>
      </c>
      <c r="I30" s="473">
        <f>+I18+I29</f>
        <v>325272558</v>
      </c>
      <c r="J30" s="473">
        <f>+J18+J29</f>
        <v>4234614</v>
      </c>
      <c r="K30" s="473">
        <f>+K18+K29</f>
        <v>329507172</v>
      </c>
      <c r="L30" s="742"/>
    </row>
    <row r="31" spans="1:12" ht="13.5" thickBot="1">
      <c r="A31" s="143" t="s">
        <v>32</v>
      </c>
      <c r="B31" s="149" t="s">
        <v>105</v>
      </c>
      <c r="C31" s="150">
        <f>IF(C18-H18&lt;0,H18-C18,"-")</f>
        <v>9118000</v>
      </c>
      <c r="D31" s="150">
        <f>IF(D18-I18&lt;0,I18-D18,"-")</f>
        <v>36192620</v>
      </c>
      <c r="E31" s="150" t="str">
        <f>IF(E18-J18&lt;0,J18-E18,"-")</f>
        <v>-</v>
      </c>
      <c r="F31" s="150">
        <f>IF(F18-K18&lt;0,K18-F18,"-")</f>
        <v>36192620</v>
      </c>
      <c r="G31" s="426" t="s">
        <v>106</v>
      </c>
      <c r="H31" s="473" t="str">
        <f>IF(C18-H18&gt;0,C18-H18,"-")</f>
        <v>-</v>
      </c>
      <c r="I31" s="473" t="str">
        <f>IF(D18-I18&gt;0,D18-I18,"-")</f>
        <v>-</v>
      </c>
      <c r="J31" s="473" t="str">
        <f>IF(E18-J18&gt;0,E18-J18,"-")</f>
        <v>-</v>
      </c>
      <c r="K31" s="473" t="str">
        <f>IF(F18-K18&gt;0,F18-K18,"-")</f>
        <v>-</v>
      </c>
      <c r="L31" s="742"/>
    </row>
    <row r="32" spans="1:12" ht="13.5" thickBot="1">
      <c r="A32" s="143" t="s">
        <v>33</v>
      </c>
      <c r="B32" s="149" t="s">
        <v>147</v>
      </c>
      <c r="C32" s="150" t="str">
        <f>IF(C18+C29-H30&lt;0,H30-(C18+C29),"-")</f>
        <v>-</v>
      </c>
      <c r="D32" s="150" t="str">
        <f>IF(D18+D29-I30&lt;0,I30-(D18+D29),"-")</f>
        <v>-</v>
      </c>
      <c r="E32" s="150" t="str">
        <f>IF(E18+E29-J30&lt;0,J30-(E18+E29),"-")</f>
        <v>-</v>
      </c>
      <c r="F32" s="150" t="str">
        <f>IF(F18+F29-K30&lt;0,K30-(F18+F29),"-")</f>
        <v>-</v>
      </c>
      <c r="G32" s="426" t="s">
        <v>148</v>
      </c>
      <c r="H32" s="475" t="str">
        <f>IF(C18+C29-H30&gt;0,C18+C29-H30,"-")</f>
        <v>-</v>
      </c>
      <c r="I32" s="475" t="str">
        <f>IF(D18+D29-I30&gt;0,D18+D29-I30,"-")</f>
        <v>-</v>
      </c>
      <c r="J32" s="475" t="str">
        <f>IF(E18+E29-J30&gt;0,E18+E29-J30,"-")</f>
        <v>-</v>
      </c>
      <c r="K32" s="475" t="str">
        <f>IF(F18+F29-K30&gt;0,F18+F29-K30,"-")</f>
        <v>-</v>
      </c>
      <c r="L32" s="742"/>
    </row>
    <row r="33" spans="2:7" ht="18.75">
      <c r="B33" s="743"/>
      <c r="C33" s="743"/>
      <c r="D33" s="743"/>
      <c r="E33" s="743"/>
      <c r="F33" s="743"/>
      <c r="G33" s="743"/>
    </row>
  </sheetData>
  <sheetProtection/>
  <mergeCells count="4">
    <mergeCell ref="A3:A4"/>
    <mergeCell ref="L1:L32"/>
    <mergeCell ref="B33:G33"/>
    <mergeCell ref="B3:F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33"/>
  <sheetViews>
    <sheetView view="pageBreakPreview" zoomScale="115" zoomScaleSheetLayoutView="115" workbookViewId="0" topLeftCell="C1">
      <selection activeCell="E23" sqref="E23"/>
    </sheetView>
  </sheetViews>
  <sheetFormatPr defaultColWidth="9.00390625" defaultRowHeight="12.75"/>
  <cols>
    <col min="1" max="1" width="6.875" style="35" customWidth="1"/>
    <col min="2" max="2" width="55.125" style="74" customWidth="1"/>
    <col min="3" max="6" width="13.00390625" style="35" bestFit="1" customWidth="1"/>
    <col min="7" max="7" width="55.125" style="35" customWidth="1"/>
    <col min="8" max="8" width="16.375" style="35" customWidth="1"/>
    <col min="9" max="11" width="13.00390625" style="35" bestFit="1" customWidth="1"/>
    <col min="12" max="12" width="4.875" style="35" customWidth="1"/>
    <col min="13" max="16384" width="9.375" style="35" customWidth="1"/>
  </cols>
  <sheetData>
    <row r="1" spans="2:12" ht="31.5">
      <c r="B1" s="127" t="s">
        <v>104</v>
      </c>
      <c r="C1" s="128"/>
      <c r="D1" s="128"/>
      <c r="E1" s="128"/>
      <c r="F1" s="128"/>
      <c r="G1" s="128"/>
      <c r="H1" s="128"/>
      <c r="I1" s="128"/>
      <c r="J1" s="128"/>
      <c r="K1" s="128"/>
      <c r="L1" s="742" t="str">
        <f>+CONCATENATE("2.2. melléklet a ………../",LEFT(ÖSSZEFÜGGÉSEK!A5,4),". (……….) önkormányzati rendelethez")</f>
        <v>2.2. melléklet a ………../2016. (……….) önkormányzati rendelethez</v>
      </c>
    </row>
    <row r="2" spans="8:12" ht="14.25" thickBot="1">
      <c r="H2" s="129" t="s">
        <v>589</v>
      </c>
      <c r="I2" s="129"/>
      <c r="J2" s="129"/>
      <c r="K2" s="129"/>
      <c r="L2" s="742"/>
    </row>
    <row r="3" spans="1:12" ht="13.5" thickBot="1">
      <c r="A3" s="747" t="s">
        <v>56</v>
      </c>
      <c r="B3" s="130" t="s">
        <v>46</v>
      </c>
      <c r="C3" s="131"/>
      <c r="D3" s="410"/>
      <c r="E3" s="410"/>
      <c r="F3" s="410"/>
      <c r="G3" s="130" t="s">
        <v>47</v>
      </c>
      <c r="H3" s="463"/>
      <c r="I3" s="468"/>
      <c r="J3" s="468"/>
      <c r="K3" s="468"/>
      <c r="L3" s="742"/>
    </row>
    <row r="4" spans="1:12" s="132" customFormat="1" ht="36.75" thickBot="1">
      <c r="A4" s="748"/>
      <c r="B4" s="75" t="s">
        <v>49</v>
      </c>
      <c r="C4" s="76" t="str">
        <f>+'2.1.sz.mell  '!C4</f>
        <v>2016. évi előirányzat</v>
      </c>
      <c r="D4" s="449" t="s">
        <v>614</v>
      </c>
      <c r="E4" s="607" t="s">
        <v>584</v>
      </c>
      <c r="F4" s="449" t="s">
        <v>616</v>
      </c>
      <c r="G4" s="420" t="s">
        <v>49</v>
      </c>
      <c r="H4" s="607" t="str">
        <f>+'2.1.sz.mell  '!C4</f>
        <v>2016. évi előirányzat</v>
      </c>
      <c r="I4" s="469" t="s">
        <v>614</v>
      </c>
      <c r="J4" s="75" t="s">
        <v>584</v>
      </c>
      <c r="K4" s="469" t="s">
        <v>615</v>
      </c>
      <c r="L4" s="742"/>
    </row>
    <row r="5" spans="1:12" s="132" customFormat="1" ht="13.5" thickBot="1">
      <c r="A5" s="133" t="s">
        <v>405</v>
      </c>
      <c r="B5" s="134" t="s">
        <v>406</v>
      </c>
      <c r="C5" s="135" t="s">
        <v>407</v>
      </c>
      <c r="D5" s="412"/>
      <c r="E5" s="412"/>
      <c r="F5" s="412"/>
      <c r="G5" s="134" t="s">
        <v>409</v>
      </c>
      <c r="H5" s="464" t="s">
        <v>408</v>
      </c>
      <c r="I5" s="136"/>
      <c r="J5" s="134"/>
      <c r="K5" s="136"/>
      <c r="L5" s="742"/>
    </row>
    <row r="6" spans="1:12" ht="12.75" customHeight="1">
      <c r="A6" s="138" t="s">
        <v>7</v>
      </c>
      <c r="B6" s="139" t="s">
        <v>298</v>
      </c>
      <c r="C6" s="118"/>
      <c r="D6" s="413"/>
      <c r="E6" s="413"/>
      <c r="F6" s="413"/>
      <c r="G6" s="139" t="s">
        <v>140</v>
      </c>
      <c r="H6" s="465">
        <v>11000000</v>
      </c>
      <c r="I6" s="118">
        <v>28255992</v>
      </c>
      <c r="J6" s="118">
        <v>5994526</v>
      </c>
      <c r="K6" s="118">
        <f aca="true" t="shared" si="0" ref="K6:K11">I6+J6</f>
        <v>34250518</v>
      </c>
      <c r="L6" s="742"/>
    </row>
    <row r="7" spans="1:12" ht="12.75">
      <c r="A7" s="140" t="s">
        <v>8</v>
      </c>
      <c r="B7" s="141" t="s">
        <v>299</v>
      </c>
      <c r="C7" s="119"/>
      <c r="D7" s="414"/>
      <c r="E7" s="414"/>
      <c r="F7" s="414"/>
      <c r="G7" s="141" t="s">
        <v>304</v>
      </c>
      <c r="H7" s="120"/>
      <c r="I7" s="118">
        <f>F7+H7</f>
        <v>0</v>
      </c>
      <c r="J7" s="119"/>
      <c r="K7" s="118">
        <f t="shared" si="0"/>
        <v>0</v>
      </c>
      <c r="L7" s="742"/>
    </row>
    <row r="8" spans="1:12" ht="12.75" customHeight="1">
      <c r="A8" s="140" t="s">
        <v>9</v>
      </c>
      <c r="B8" s="141" t="s">
        <v>2</v>
      </c>
      <c r="C8" s="119"/>
      <c r="D8" s="414"/>
      <c r="E8" s="414"/>
      <c r="F8" s="414"/>
      <c r="G8" s="141" t="s">
        <v>123</v>
      </c>
      <c r="H8" s="120">
        <v>7000000</v>
      </c>
      <c r="I8" s="118">
        <v>11159008</v>
      </c>
      <c r="J8" s="119">
        <v>20000000</v>
      </c>
      <c r="K8" s="118">
        <f t="shared" si="0"/>
        <v>31159008</v>
      </c>
      <c r="L8" s="742"/>
    </row>
    <row r="9" spans="1:12" ht="12.75" customHeight="1">
      <c r="A9" s="140" t="s">
        <v>10</v>
      </c>
      <c r="B9" s="141" t="s">
        <v>300</v>
      </c>
      <c r="C9" s="119"/>
      <c r="D9" s="414"/>
      <c r="E9" s="414"/>
      <c r="F9" s="414"/>
      <c r="G9" s="141" t="s">
        <v>305</v>
      </c>
      <c r="H9" s="120"/>
      <c r="I9" s="118">
        <f>F9+H9</f>
        <v>0</v>
      </c>
      <c r="J9" s="119"/>
      <c r="K9" s="118">
        <f t="shared" si="0"/>
        <v>0</v>
      </c>
      <c r="L9" s="742"/>
    </row>
    <row r="10" spans="1:12" ht="12.75" customHeight="1">
      <c r="A10" s="140" t="s">
        <v>11</v>
      </c>
      <c r="B10" s="141" t="s">
        <v>301</v>
      </c>
      <c r="C10" s="119"/>
      <c r="D10" s="414"/>
      <c r="E10" s="414"/>
      <c r="F10" s="414"/>
      <c r="G10" s="141" t="s">
        <v>142</v>
      </c>
      <c r="H10" s="120"/>
      <c r="I10" s="118">
        <v>2770251</v>
      </c>
      <c r="J10" s="119">
        <v>0</v>
      </c>
      <c r="K10" s="118">
        <f t="shared" si="0"/>
        <v>2770251</v>
      </c>
      <c r="L10" s="742"/>
    </row>
    <row r="11" spans="1:12" ht="12.75" customHeight="1">
      <c r="A11" s="140" t="s">
        <v>12</v>
      </c>
      <c r="B11" s="141" t="s">
        <v>302</v>
      </c>
      <c r="C11" s="119"/>
      <c r="D11" s="119"/>
      <c r="E11" s="119"/>
      <c r="F11" s="119"/>
      <c r="G11" s="459"/>
      <c r="H11" s="120"/>
      <c r="I11" s="118">
        <f>F11+H11</f>
        <v>0</v>
      </c>
      <c r="J11" s="119"/>
      <c r="K11" s="118">
        <f t="shared" si="0"/>
        <v>0</v>
      </c>
      <c r="L11" s="742"/>
    </row>
    <row r="12" spans="1:12" ht="12.75" customHeight="1">
      <c r="A12" s="140" t="s">
        <v>13</v>
      </c>
      <c r="B12" s="31"/>
      <c r="C12" s="119"/>
      <c r="D12" s="119"/>
      <c r="E12" s="119"/>
      <c r="F12" s="119"/>
      <c r="G12" s="459"/>
      <c r="H12" s="120"/>
      <c r="I12" s="118">
        <f>F12+H12</f>
        <v>0</v>
      </c>
      <c r="J12" s="119"/>
      <c r="K12" s="118">
        <f>H12+J12</f>
        <v>0</v>
      </c>
      <c r="L12" s="742"/>
    </row>
    <row r="13" spans="1:12" ht="12.75" customHeight="1">
      <c r="A13" s="140" t="s">
        <v>14</v>
      </c>
      <c r="B13" s="31"/>
      <c r="C13" s="119"/>
      <c r="D13" s="119"/>
      <c r="E13" s="119"/>
      <c r="F13" s="119"/>
      <c r="G13" s="460"/>
      <c r="H13" s="120"/>
      <c r="I13" s="119"/>
      <c r="J13" s="119"/>
      <c r="K13" s="119"/>
      <c r="L13" s="742"/>
    </row>
    <row r="14" spans="1:12" ht="12.75" customHeight="1">
      <c r="A14" s="140" t="s">
        <v>15</v>
      </c>
      <c r="B14" s="199"/>
      <c r="C14" s="119"/>
      <c r="D14" s="119"/>
      <c r="E14" s="119"/>
      <c r="F14" s="119"/>
      <c r="G14" s="459"/>
      <c r="H14" s="120"/>
      <c r="I14" s="119"/>
      <c r="J14" s="119"/>
      <c r="K14" s="119"/>
      <c r="L14" s="742"/>
    </row>
    <row r="15" spans="1:12" ht="12.75">
      <c r="A15" s="140" t="s">
        <v>16</v>
      </c>
      <c r="B15" s="31"/>
      <c r="C15" s="119"/>
      <c r="D15" s="119"/>
      <c r="E15" s="119"/>
      <c r="F15" s="119"/>
      <c r="G15" s="459"/>
      <c r="H15" s="120"/>
      <c r="I15" s="119"/>
      <c r="J15" s="119"/>
      <c r="K15" s="119"/>
      <c r="L15" s="742"/>
    </row>
    <row r="16" spans="1:12" ht="12.75" customHeight="1" thickBot="1">
      <c r="A16" s="179" t="s">
        <v>17</v>
      </c>
      <c r="B16" s="200"/>
      <c r="C16" s="119"/>
      <c r="D16" s="119"/>
      <c r="E16" s="119"/>
      <c r="F16" s="119"/>
      <c r="G16" s="461" t="s">
        <v>39</v>
      </c>
      <c r="H16" s="180"/>
      <c r="I16" s="121"/>
      <c r="J16" s="121"/>
      <c r="K16" s="121"/>
      <c r="L16" s="742"/>
    </row>
    <row r="17" spans="1:12" ht="15.75" customHeight="1" thickBot="1">
      <c r="A17" s="143" t="s">
        <v>18</v>
      </c>
      <c r="B17" s="54" t="s">
        <v>312</v>
      </c>
      <c r="C17" s="462">
        <f>+C6+C8+C9+C11+C12+C13+C14+C15+C16</f>
        <v>0</v>
      </c>
      <c r="D17" s="455"/>
      <c r="E17" s="455"/>
      <c r="F17" s="455"/>
      <c r="G17" s="54" t="s">
        <v>313</v>
      </c>
      <c r="H17" s="456">
        <f>+H6+H8+H10+H11+H12+H13+H14+H15+H16</f>
        <v>18000000</v>
      </c>
      <c r="I17" s="456">
        <f>+I6+I8+I10+I11+I12+I13+I14+I15+I16</f>
        <v>42185251</v>
      </c>
      <c r="J17" s="456">
        <f>+J6+J8+J10+J11+J12+J13+J14+J15+J16</f>
        <v>25994526</v>
      </c>
      <c r="K17" s="456">
        <f>+K6+K8+K10+K11+K12+K13+K14+K15+K16</f>
        <v>68179777</v>
      </c>
      <c r="L17" s="742"/>
    </row>
    <row r="18" spans="1:12" ht="12.75" customHeight="1">
      <c r="A18" s="138" t="s">
        <v>19</v>
      </c>
      <c r="B18" s="152" t="s">
        <v>160</v>
      </c>
      <c r="C18" s="159">
        <f>+C19+C20+C21+C22+C23</f>
        <v>18000000</v>
      </c>
      <c r="D18" s="159">
        <v>42185251</v>
      </c>
      <c r="E18" s="159">
        <v>25994526</v>
      </c>
      <c r="F18" s="159">
        <f aca="true" t="shared" si="1" ref="F18:F23">D18+E18</f>
        <v>68179777</v>
      </c>
      <c r="G18" s="146" t="s">
        <v>127</v>
      </c>
      <c r="H18" s="466"/>
      <c r="I18" s="470"/>
      <c r="J18" s="470"/>
      <c r="K18" s="470"/>
      <c r="L18" s="742"/>
    </row>
    <row r="19" spans="1:12" ht="12.75" customHeight="1">
      <c r="A19" s="140" t="s">
        <v>20</v>
      </c>
      <c r="B19" s="153" t="s">
        <v>149</v>
      </c>
      <c r="C19" s="42"/>
      <c r="D19" s="59">
        <v>0</v>
      </c>
      <c r="E19" s="458"/>
      <c r="F19" s="159">
        <f t="shared" si="1"/>
        <v>0</v>
      </c>
      <c r="G19" s="146" t="s">
        <v>130</v>
      </c>
      <c r="H19" s="467"/>
      <c r="I19" s="42"/>
      <c r="J19" s="42"/>
      <c r="K19" s="42"/>
      <c r="L19" s="742"/>
    </row>
    <row r="20" spans="1:12" ht="12.75" customHeight="1">
      <c r="A20" s="138" t="s">
        <v>21</v>
      </c>
      <c r="B20" s="153" t="s">
        <v>150</v>
      </c>
      <c r="C20" s="42"/>
      <c r="D20" s="59">
        <v>0</v>
      </c>
      <c r="E20" s="458"/>
      <c r="F20" s="159">
        <f t="shared" si="1"/>
        <v>0</v>
      </c>
      <c r="G20" s="146" t="s">
        <v>101</v>
      </c>
      <c r="H20" s="467"/>
      <c r="I20" s="42"/>
      <c r="J20" s="42"/>
      <c r="K20" s="42"/>
      <c r="L20" s="742"/>
    </row>
    <row r="21" spans="1:12" ht="12.75" customHeight="1">
      <c r="A21" s="140" t="s">
        <v>22</v>
      </c>
      <c r="B21" s="153" t="s">
        <v>151</v>
      </c>
      <c r="C21" s="42"/>
      <c r="D21" s="59">
        <v>0</v>
      </c>
      <c r="E21" s="458"/>
      <c r="F21" s="159">
        <f t="shared" si="1"/>
        <v>0</v>
      </c>
      <c r="G21" s="146" t="s">
        <v>102</v>
      </c>
      <c r="H21" s="467"/>
      <c r="I21" s="42"/>
      <c r="J21" s="42"/>
      <c r="K21" s="42"/>
      <c r="L21" s="742"/>
    </row>
    <row r="22" spans="1:12" ht="12.75" customHeight="1">
      <c r="A22" s="138" t="s">
        <v>23</v>
      </c>
      <c r="B22" s="153" t="s">
        <v>152</v>
      </c>
      <c r="C22" s="42">
        <v>18000000</v>
      </c>
      <c r="D22" s="417">
        <v>42185251</v>
      </c>
      <c r="E22" s="42">
        <v>25994526</v>
      </c>
      <c r="F22" s="159">
        <f t="shared" si="1"/>
        <v>68179777</v>
      </c>
      <c r="G22" s="145" t="s">
        <v>146</v>
      </c>
      <c r="H22" s="467"/>
      <c r="I22" s="42"/>
      <c r="J22" s="42"/>
      <c r="K22" s="42"/>
      <c r="L22" s="742"/>
    </row>
    <row r="23" spans="1:12" ht="12.75" customHeight="1">
      <c r="A23" s="140" t="s">
        <v>24</v>
      </c>
      <c r="B23" s="154" t="s">
        <v>153</v>
      </c>
      <c r="C23" s="42"/>
      <c r="D23" s="59">
        <v>0</v>
      </c>
      <c r="E23" s="42"/>
      <c r="F23" s="159">
        <f t="shared" si="1"/>
        <v>0</v>
      </c>
      <c r="G23" s="146" t="s">
        <v>131</v>
      </c>
      <c r="H23" s="467"/>
      <c r="I23" s="42"/>
      <c r="J23" s="42"/>
      <c r="K23" s="42"/>
      <c r="L23" s="742"/>
    </row>
    <row r="24" spans="1:12" ht="12.75" customHeight="1">
      <c r="A24" s="138" t="s">
        <v>25</v>
      </c>
      <c r="B24" s="155" t="s">
        <v>154</v>
      </c>
      <c r="C24" s="148">
        <f>+C25+C26+C27+C28+C29</f>
        <v>0</v>
      </c>
      <c r="D24" s="457">
        <v>0</v>
      </c>
      <c r="E24" s="457"/>
      <c r="F24" s="159">
        <f>D24+C24</f>
        <v>0</v>
      </c>
      <c r="G24" s="156" t="s">
        <v>129</v>
      </c>
      <c r="H24" s="467"/>
      <c r="I24" s="42"/>
      <c r="J24" s="42"/>
      <c r="K24" s="42"/>
      <c r="L24" s="742"/>
    </row>
    <row r="25" spans="1:12" ht="12.75" customHeight="1">
      <c r="A25" s="140" t="s">
        <v>26</v>
      </c>
      <c r="B25" s="154" t="s">
        <v>155</v>
      </c>
      <c r="C25" s="42"/>
      <c r="D25" s="458">
        <v>0</v>
      </c>
      <c r="E25" s="458"/>
      <c r="F25" s="159">
        <f>D25+C25</f>
        <v>0</v>
      </c>
      <c r="G25" s="156" t="s">
        <v>306</v>
      </c>
      <c r="H25" s="467"/>
      <c r="I25" s="42"/>
      <c r="J25" s="42"/>
      <c r="K25" s="42"/>
      <c r="L25" s="742"/>
    </row>
    <row r="26" spans="1:12" ht="12.75" customHeight="1">
      <c r="A26" s="138" t="s">
        <v>27</v>
      </c>
      <c r="B26" s="154" t="s">
        <v>156</v>
      </c>
      <c r="C26" s="42"/>
      <c r="D26" s="458">
        <v>0</v>
      </c>
      <c r="E26" s="458"/>
      <c r="F26" s="159">
        <f>D26+C26</f>
        <v>0</v>
      </c>
      <c r="G26" s="151"/>
      <c r="H26" s="467"/>
      <c r="I26" s="42"/>
      <c r="J26" s="42"/>
      <c r="K26" s="42"/>
      <c r="L26" s="742"/>
    </row>
    <row r="27" spans="1:12" ht="12.75" customHeight="1">
      <c r="A27" s="140" t="s">
        <v>28</v>
      </c>
      <c r="B27" s="153" t="s">
        <v>157</v>
      </c>
      <c r="C27" s="42"/>
      <c r="D27" s="458"/>
      <c r="E27" s="458"/>
      <c r="F27" s="458"/>
      <c r="G27" s="52"/>
      <c r="H27" s="467"/>
      <c r="I27" s="42"/>
      <c r="J27" s="42"/>
      <c r="K27" s="42"/>
      <c r="L27" s="742"/>
    </row>
    <row r="28" spans="1:12" ht="12.75" customHeight="1">
      <c r="A28" s="138" t="s">
        <v>29</v>
      </c>
      <c r="B28" s="157" t="s">
        <v>158</v>
      </c>
      <c r="C28" s="42"/>
      <c r="D28" s="59"/>
      <c r="E28" s="59"/>
      <c r="F28" s="59"/>
      <c r="G28" s="31"/>
      <c r="H28" s="467"/>
      <c r="I28" s="42"/>
      <c r="J28" s="42"/>
      <c r="K28" s="42"/>
      <c r="L28" s="742"/>
    </row>
    <row r="29" spans="1:12" ht="12.75" customHeight="1" thickBot="1">
      <c r="A29" s="140" t="s">
        <v>30</v>
      </c>
      <c r="B29" s="158" t="s">
        <v>159</v>
      </c>
      <c r="C29" s="42"/>
      <c r="D29" s="458"/>
      <c r="E29" s="458"/>
      <c r="F29" s="458"/>
      <c r="G29" s="52"/>
      <c r="H29" s="467"/>
      <c r="I29" s="472"/>
      <c r="J29" s="472"/>
      <c r="K29" s="472"/>
      <c r="L29" s="742"/>
    </row>
    <row r="30" spans="1:12" ht="21.75" customHeight="1" thickBot="1">
      <c r="A30" s="143" t="s">
        <v>31</v>
      </c>
      <c r="B30" s="54" t="s">
        <v>303</v>
      </c>
      <c r="C30" s="456">
        <f>+C18+C24</f>
        <v>18000000</v>
      </c>
      <c r="D30" s="456">
        <v>39415000</v>
      </c>
      <c r="E30" s="456">
        <v>21415000</v>
      </c>
      <c r="F30" s="456">
        <f>+F18+F24</f>
        <v>68179777</v>
      </c>
      <c r="G30" s="54" t="s">
        <v>307</v>
      </c>
      <c r="H30" s="456">
        <f>SUM(H18:H29)</f>
        <v>0</v>
      </c>
      <c r="I30" s="477"/>
      <c r="J30" s="476"/>
      <c r="K30" s="477"/>
      <c r="L30" s="742"/>
    </row>
    <row r="31" spans="1:12" ht="13.5" thickBot="1">
      <c r="A31" s="143" t="s">
        <v>32</v>
      </c>
      <c r="B31" s="149" t="s">
        <v>308</v>
      </c>
      <c r="C31" s="150">
        <f>+C17+C30</f>
        <v>18000000</v>
      </c>
      <c r="D31" s="150">
        <v>39415000</v>
      </c>
      <c r="E31" s="150">
        <v>21415000</v>
      </c>
      <c r="F31" s="150">
        <f>+F17+F30</f>
        <v>68179777</v>
      </c>
      <c r="G31" s="149" t="s">
        <v>309</v>
      </c>
      <c r="H31" s="418">
        <f>+H17+H30</f>
        <v>18000000</v>
      </c>
      <c r="I31" s="474">
        <f>+I17+I30</f>
        <v>42185251</v>
      </c>
      <c r="J31" s="473">
        <f>+J17+J30</f>
        <v>25994526</v>
      </c>
      <c r="K31" s="474">
        <f>+K17+K30</f>
        <v>68179777</v>
      </c>
      <c r="L31" s="742"/>
    </row>
    <row r="32" spans="1:12" ht="13.5" thickBot="1">
      <c r="A32" s="143" t="s">
        <v>33</v>
      </c>
      <c r="B32" s="149" t="s">
        <v>105</v>
      </c>
      <c r="C32" s="150">
        <f>IF(C17-H17&lt;0,H17-C17,"-")</f>
        <v>18000000</v>
      </c>
      <c r="D32" s="150">
        <v>39415000</v>
      </c>
      <c r="E32" s="150">
        <v>21415000</v>
      </c>
      <c r="F32" s="150">
        <f>IF(F17-K17&lt;0,K17-F17,"-")</f>
        <v>68179777</v>
      </c>
      <c r="G32" s="149" t="s">
        <v>106</v>
      </c>
      <c r="H32" s="418" t="str">
        <f>IF(C17-H17&gt;0,C17-H17,"-")</f>
        <v>-</v>
      </c>
      <c r="I32" s="479"/>
      <c r="J32" s="478"/>
      <c r="K32" s="479"/>
      <c r="L32" s="742"/>
    </row>
    <row r="33" spans="1:12" ht="13.5" thickBot="1">
      <c r="A33" s="143" t="s">
        <v>34</v>
      </c>
      <c r="B33" s="149" t="s">
        <v>147</v>
      </c>
      <c r="C33" s="150" t="str">
        <f>IF(C17+C30-H26&lt;0,H26-(C17+C30),"-")</f>
        <v>-</v>
      </c>
      <c r="D33" s="150" t="s">
        <v>601</v>
      </c>
      <c r="E33" s="150" t="s">
        <v>601</v>
      </c>
      <c r="F33" s="150" t="str">
        <f>IF(F17+F30-K26&lt;0,K26-(F17+F30),"-")</f>
        <v>-</v>
      </c>
      <c r="G33" s="149" t="s">
        <v>148</v>
      </c>
      <c r="H33" s="418">
        <f>IF(C17+C30-H26&gt;0,C17+C30-H26,"-")</f>
        <v>18000000</v>
      </c>
      <c r="I33" s="474">
        <f>IF(D17+D30-I26&gt;0,D17+D30-I26,"-")</f>
        <v>39415000</v>
      </c>
      <c r="J33" s="473">
        <f>IF(D17+D30-J26&gt;0,D17+D30-J26,"-")</f>
        <v>39415000</v>
      </c>
      <c r="K33" s="474">
        <f>IF(F17+F30-K26&gt;0,F17+F30-K26,"-")</f>
        <v>68179777</v>
      </c>
      <c r="L33" s="742"/>
    </row>
  </sheetData>
  <sheetProtection/>
  <mergeCells count="2">
    <mergeCell ref="A3:A4"/>
    <mergeCell ref="L1:L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view="pageBreakPreview" zoomScale="60" zoomScalePageLayoutView="0" workbookViewId="0" topLeftCell="A1">
      <selection activeCell="E1" sqref="E1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55" t="s">
        <v>97</v>
      </c>
      <c r="E1" s="58" t="s">
        <v>100</v>
      </c>
    </row>
    <row r="3" spans="1:5" ht="12.75">
      <c r="A3" s="60"/>
      <c r="B3" s="61"/>
      <c r="C3" s="60"/>
      <c r="D3" s="63"/>
      <c r="E3" s="61"/>
    </row>
    <row r="4" spans="1:5" ht="15.75">
      <c r="A4" s="45" t="str">
        <f>+ÖSSZEFÜGGÉSEK!A5</f>
        <v>2016. évi előirányzat BEVÉTELEK</v>
      </c>
      <c r="B4" s="62"/>
      <c r="C4" s="69"/>
      <c r="D4" s="63"/>
      <c r="E4" s="61"/>
    </row>
    <row r="5" spans="1:5" ht="12.75">
      <c r="A5" s="60"/>
      <c r="B5" s="61"/>
      <c r="C5" s="60"/>
      <c r="D5" s="63"/>
      <c r="E5" s="61"/>
    </row>
    <row r="6" spans="1:5" ht="12.75">
      <c r="A6" s="60" t="s">
        <v>435</v>
      </c>
      <c r="B6" s="61">
        <f>+'1.1.sz.mell.'!C62</f>
        <v>231925000</v>
      </c>
      <c r="C6" s="60" t="s">
        <v>399</v>
      </c>
      <c r="D6" s="63">
        <f>+'2.1.sz.mell  '!C18+'2.2.sz.mell  '!C17</f>
        <v>231925000</v>
      </c>
      <c r="E6" s="61">
        <f aca="true" t="shared" si="0" ref="E6:E15">+B6-D6</f>
        <v>0</v>
      </c>
    </row>
    <row r="7" spans="1:5" ht="12.75">
      <c r="A7" s="60" t="s">
        <v>436</v>
      </c>
      <c r="B7" s="61">
        <f>+'1.1.sz.mell.'!C86</f>
        <v>27118000</v>
      </c>
      <c r="C7" s="60" t="s">
        <v>400</v>
      </c>
      <c r="D7" s="63">
        <f>+'2.1.sz.mell  '!C29+'2.2.sz.mell  '!C30</f>
        <v>27118000</v>
      </c>
      <c r="E7" s="61">
        <f t="shared" si="0"/>
        <v>0</v>
      </c>
    </row>
    <row r="8" spans="1:5" ht="12.75">
      <c r="A8" s="60" t="s">
        <v>437</v>
      </c>
      <c r="B8" s="61">
        <f>+'1.1.sz.mell.'!C87</f>
        <v>259043000</v>
      </c>
      <c r="C8" s="60" t="s">
        <v>401</v>
      </c>
      <c r="D8" s="63">
        <f>+'2.1.sz.mell  '!C30+'2.2.sz.mell  '!C31</f>
        <v>259043000</v>
      </c>
      <c r="E8" s="61">
        <f t="shared" si="0"/>
        <v>0</v>
      </c>
    </row>
    <row r="9" spans="1:5" ht="12.75">
      <c r="A9" s="60"/>
      <c r="B9" s="61"/>
      <c r="C9" s="60"/>
      <c r="D9" s="63"/>
      <c r="E9" s="61"/>
    </row>
    <row r="10" spans="1:5" ht="12.75">
      <c r="A10" s="60"/>
      <c r="B10" s="61"/>
      <c r="C10" s="60"/>
      <c r="D10" s="63"/>
      <c r="E10" s="61"/>
    </row>
    <row r="11" spans="1:5" ht="15.75">
      <c r="A11" s="45" t="str">
        <f>+ÖSSZEFÜGGÉSEK!A12</f>
        <v>2016. évi előirányzat KIADÁSOK</v>
      </c>
      <c r="B11" s="62"/>
      <c r="C11" s="69"/>
      <c r="D11" s="63"/>
      <c r="E11" s="61"/>
    </row>
    <row r="12" spans="1:5" ht="12.75">
      <c r="A12" s="60"/>
      <c r="B12" s="61"/>
      <c r="C12" s="60"/>
      <c r="D12" s="63"/>
      <c r="E12" s="61"/>
    </row>
    <row r="13" spans="1:5" ht="12.75">
      <c r="A13" s="60" t="s">
        <v>438</v>
      </c>
      <c r="B13" s="61">
        <f>+'1.1.sz.mell.'!C128</f>
        <v>259043000</v>
      </c>
      <c r="C13" s="60" t="s">
        <v>402</v>
      </c>
      <c r="D13" s="63">
        <f>+'2.1.sz.mell  '!H18+'2.2.sz.mell  '!H17</f>
        <v>259043000</v>
      </c>
      <c r="E13" s="61">
        <f t="shared" si="0"/>
        <v>0</v>
      </c>
    </row>
    <row r="14" spans="1:5" ht="12.75">
      <c r="A14" s="60" t="s">
        <v>439</v>
      </c>
      <c r="B14" s="61">
        <f>+'1.1.sz.mell.'!C153</f>
        <v>0</v>
      </c>
      <c r="C14" s="60" t="s">
        <v>403</v>
      </c>
      <c r="D14" s="63">
        <f>+'2.1.sz.mell  '!H29+'2.2.sz.mell  '!H30</f>
        <v>0</v>
      </c>
      <c r="E14" s="61">
        <f t="shared" si="0"/>
        <v>0</v>
      </c>
    </row>
    <row r="15" spans="1:5" ht="12.75">
      <c r="A15" s="60" t="s">
        <v>440</v>
      </c>
      <c r="B15" s="61">
        <f>+'1.1.sz.mell.'!C154</f>
        <v>259043000</v>
      </c>
      <c r="C15" s="60" t="s">
        <v>404</v>
      </c>
      <c r="D15" s="63">
        <f>+'2.1.sz.mell  '!H30+'2.2.sz.mell  '!H31</f>
        <v>259043000</v>
      </c>
      <c r="E15" s="61">
        <f t="shared" si="0"/>
        <v>0</v>
      </c>
    </row>
    <row r="16" spans="1:5" ht="12.75">
      <c r="A16" s="56"/>
      <c r="B16" s="56"/>
      <c r="C16" s="60"/>
      <c r="D16" s="63"/>
      <c r="E16" s="57"/>
    </row>
    <row r="17" spans="1:5" ht="12.75">
      <c r="A17" s="56"/>
      <c r="B17" s="56"/>
      <c r="C17" s="56"/>
      <c r="D17" s="56"/>
      <c r="E17" s="56"/>
    </row>
    <row r="18" spans="1:5" ht="12.75">
      <c r="A18" s="56"/>
      <c r="B18" s="56"/>
      <c r="C18" s="56"/>
      <c r="D18" s="56"/>
      <c r="E18" s="56"/>
    </row>
    <row r="19" spans="1:5" ht="12.75">
      <c r="A19" s="56"/>
      <c r="B19" s="56"/>
      <c r="C19" s="56"/>
      <c r="D19" s="56"/>
      <c r="E19" s="56"/>
    </row>
  </sheetData>
  <sheetProtection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tabSelected="1" view="pageBreakPreview" zoomScale="60" workbookViewId="0" topLeftCell="A1">
      <selection activeCell="E16" sqref="E16"/>
    </sheetView>
  </sheetViews>
  <sheetFormatPr defaultColWidth="9.00390625" defaultRowHeight="12.75"/>
  <cols>
    <col min="1" max="1" width="47.125" style="29" customWidth="1"/>
    <col min="2" max="2" width="15.625" style="28" customWidth="1"/>
    <col min="3" max="3" width="16.375" style="28" customWidth="1"/>
    <col min="4" max="4" width="18.00390625" style="28" customWidth="1"/>
    <col min="5" max="6" width="12.875" style="28" customWidth="1"/>
    <col min="7" max="7" width="13.875" style="28" customWidth="1"/>
    <col min="8" max="16384" width="9.375" style="28" customWidth="1"/>
  </cols>
  <sheetData>
    <row r="1" spans="1:4" ht="25.5" customHeight="1">
      <c r="A1" s="749" t="s">
        <v>0</v>
      </c>
      <c r="B1" s="749"/>
      <c r="C1" s="749"/>
      <c r="D1" s="749"/>
    </row>
    <row r="2" spans="1:4" ht="22.5" customHeight="1" thickBot="1">
      <c r="A2" s="74"/>
      <c r="B2" s="35"/>
      <c r="C2" s="35"/>
      <c r="D2" s="379" t="s">
        <v>456</v>
      </c>
    </row>
    <row r="3" spans="1:6" s="30" customFormat="1" ht="44.25" customHeight="1" thickBot="1">
      <c r="A3" s="75" t="s">
        <v>52</v>
      </c>
      <c r="B3" s="76" t="s">
        <v>53</v>
      </c>
      <c r="C3" s="76" t="s">
        <v>54</v>
      </c>
      <c r="D3" s="429" t="s">
        <v>543</v>
      </c>
      <c r="E3" s="436" t="s">
        <v>587</v>
      </c>
      <c r="F3" s="437" t="s">
        <v>590</v>
      </c>
    </row>
    <row r="4" spans="1:6" s="35" customFormat="1" ht="12" customHeight="1" thickBot="1">
      <c r="A4" s="33" t="s">
        <v>405</v>
      </c>
      <c r="B4" s="34" t="s">
        <v>406</v>
      </c>
      <c r="C4" s="34" t="s">
        <v>407</v>
      </c>
      <c r="D4" s="430" t="s">
        <v>409</v>
      </c>
      <c r="E4" s="440"/>
      <c r="F4" s="441"/>
    </row>
    <row r="5" spans="1:6" ht="15.75" customHeight="1">
      <c r="A5" s="373" t="s">
        <v>554</v>
      </c>
      <c r="B5" s="374">
        <v>2000000</v>
      </c>
      <c r="C5" s="230" t="s">
        <v>535</v>
      </c>
      <c r="D5" s="374">
        <v>2000000</v>
      </c>
      <c r="E5" s="438"/>
      <c r="F5" s="439">
        <f>E5+D5</f>
        <v>2000000</v>
      </c>
    </row>
    <row r="6" spans="1:6" ht="15.75" customHeight="1">
      <c r="A6" s="380" t="s">
        <v>552</v>
      </c>
      <c r="B6" s="375">
        <v>150000</v>
      </c>
      <c r="C6" s="376" t="s">
        <v>535</v>
      </c>
      <c r="D6" s="375">
        <v>150000</v>
      </c>
      <c r="E6" s="435"/>
      <c r="F6" s="439">
        <f aca="true" t="shared" si="0" ref="F6:F16">E6+D6</f>
        <v>150000</v>
      </c>
    </row>
    <row r="7" spans="1:6" ht="15.75" customHeight="1">
      <c r="A7" s="373" t="s">
        <v>545</v>
      </c>
      <c r="B7" s="374">
        <v>1000000</v>
      </c>
      <c r="C7" s="230" t="s">
        <v>535</v>
      </c>
      <c r="D7" s="374">
        <v>1000000</v>
      </c>
      <c r="E7" s="435"/>
      <c r="F7" s="439">
        <f t="shared" si="0"/>
        <v>1000000</v>
      </c>
    </row>
    <row r="8" spans="1:6" ht="15.75" customHeight="1">
      <c r="A8" s="373" t="s">
        <v>546</v>
      </c>
      <c r="B8" s="374">
        <v>1500000</v>
      </c>
      <c r="C8" s="230" t="s">
        <v>535</v>
      </c>
      <c r="D8" s="374">
        <v>1500000</v>
      </c>
      <c r="E8" s="435"/>
      <c r="F8" s="439">
        <f t="shared" si="0"/>
        <v>1500000</v>
      </c>
    </row>
    <row r="9" spans="1:6" ht="15.75" customHeight="1">
      <c r="A9" s="373" t="s">
        <v>547</v>
      </c>
      <c r="B9" s="374">
        <v>1000000</v>
      </c>
      <c r="C9" s="230" t="s">
        <v>535</v>
      </c>
      <c r="D9" s="374">
        <v>1000000</v>
      </c>
      <c r="E9" s="435"/>
      <c r="F9" s="439">
        <f t="shared" si="0"/>
        <v>1000000</v>
      </c>
    </row>
    <row r="10" spans="1:6" ht="15.75" customHeight="1">
      <c r="A10" s="373" t="s">
        <v>548</v>
      </c>
      <c r="B10" s="374">
        <v>850000</v>
      </c>
      <c r="C10" s="230" t="s">
        <v>549</v>
      </c>
      <c r="D10" s="374">
        <v>850000</v>
      </c>
      <c r="E10" s="435"/>
      <c r="F10" s="439">
        <f t="shared" si="0"/>
        <v>850000</v>
      </c>
    </row>
    <row r="11" spans="1:6" ht="15.75" customHeight="1">
      <c r="A11" s="373" t="s">
        <v>550</v>
      </c>
      <c r="B11" s="374">
        <v>4500000</v>
      </c>
      <c r="C11" s="230" t="s">
        <v>535</v>
      </c>
      <c r="D11" s="374">
        <v>4500000</v>
      </c>
      <c r="E11" s="435"/>
      <c r="F11" s="439">
        <f t="shared" si="0"/>
        <v>4500000</v>
      </c>
    </row>
    <row r="12" spans="1:6" ht="15.75" customHeight="1">
      <c r="A12" s="444" t="s">
        <v>591</v>
      </c>
      <c r="B12" s="374"/>
      <c r="C12" s="230"/>
      <c r="D12" s="431"/>
      <c r="E12" s="435">
        <v>7000000</v>
      </c>
      <c r="F12" s="439">
        <f t="shared" si="0"/>
        <v>7000000</v>
      </c>
    </row>
    <row r="13" spans="1:6" ht="27.75" customHeight="1">
      <c r="A13" s="373" t="s">
        <v>592</v>
      </c>
      <c r="B13" s="374"/>
      <c r="C13" s="230"/>
      <c r="D13" s="431"/>
      <c r="E13" s="435">
        <v>5500000</v>
      </c>
      <c r="F13" s="439">
        <f t="shared" si="0"/>
        <v>5500000</v>
      </c>
    </row>
    <row r="14" spans="1:6" ht="15.75" customHeight="1">
      <c r="A14" s="373" t="s">
        <v>593</v>
      </c>
      <c r="B14" s="19"/>
      <c r="C14" s="228"/>
      <c r="D14" s="432"/>
      <c r="E14" s="435">
        <v>3755992</v>
      </c>
      <c r="F14" s="439">
        <f t="shared" si="0"/>
        <v>3755992</v>
      </c>
    </row>
    <row r="15" spans="1:6" ht="15.75" customHeight="1">
      <c r="A15" s="373" t="s">
        <v>594</v>
      </c>
      <c r="B15" s="19"/>
      <c r="C15" s="228"/>
      <c r="D15" s="432"/>
      <c r="E15" s="435">
        <v>1000000</v>
      </c>
      <c r="F15" s="439">
        <f t="shared" si="0"/>
        <v>1000000</v>
      </c>
    </row>
    <row r="16" spans="1:6" ht="15.75" customHeight="1">
      <c r="A16" s="227" t="s">
        <v>617</v>
      </c>
      <c r="B16" s="19">
        <v>5994526</v>
      </c>
      <c r="C16" s="228" t="s">
        <v>618</v>
      </c>
      <c r="D16" s="432">
        <v>5994526</v>
      </c>
      <c r="E16" s="435"/>
      <c r="F16" s="439">
        <f t="shared" si="0"/>
        <v>5994526</v>
      </c>
    </row>
    <row r="17" spans="1:6" ht="15.75" customHeight="1">
      <c r="A17" s="227"/>
      <c r="B17" s="19"/>
      <c r="C17" s="228"/>
      <c r="D17" s="432"/>
      <c r="E17" s="435"/>
      <c r="F17" s="377"/>
    </row>
    <row r="18" spans="1:6" ht="15.75" customHeight="1" thickBot="1">
      <c r="A18" s="36"/>
      <c r="B18" s="20"/>
      <c r="C18" s="229"/>
      <c r="D18" s="433"/>
      <c r="E18" s="442"/>
      <c r="F18" s="443"/>
    </row>
    <row r="19" spans="1:6" s="39" customFormat="1" ht="18" customHeight="1" thickBot="1">
      <c r="A19" s="77" t="s">
        <v>51</v>
      </c>
      <c r="B19" s="37">
        <f>SUM(B5:B18)</f>
        <v>16994526</v>
      </c>
      <c r="C19" s="51"/>
      <c r="D19" s="434">
        <f>SUM(D5:D18)</f>
        <v>16994526</v>
      </c>
      <c r="E19" s="489">
        <f>SUM(E5:E18)</f>
        <v>17255992</v>
      </c>
      <c r="F19" s="38">
        <f>SUM(F5:F18)</f>
        <v>34250518</v>
      </c>
    </row>
  </sheetData>
  <sheetProtection/>
  <mergeCells count="1">
    <mergeCell ref="A1:D1"/>
  </mergeCells>
  <printOptions horizontalCentered="1"/>
  <pageMargins left="0.7874015748031497" right="0.7874015748031497" top="1.02" bottom="0.984251968503937" header="0.7874015748031497" footer="0.7874015748031497"/>
  <pageSetup horizontalDpi="600" verticalDpi="600" orientation="landscape" paperSize="9" scale="105" r:id="rId1"/>
  <headerFooter alignWithMargins="0">
    <oddHeader>&amp;R&amp;"Times New Roman CE,Félkövér dőlt"&amp;11 6. melléklet a ……/2016. (….)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view="pageBreakPreview" zoomScale="60" workbookViewId="0" topLeftCell="A1">
      <selection activeCell="F10" sqref="F10:F11"/>
    </sheetView>
  </sheetViews>
  <sheetFormatPr defaultColWidth="9.00390625" defaultRowHeight="12.75"/>
  <cols>
    <col min="1" max="1" width="43.625" style="29" bestFit="1" customWidth="1"/>
    <col min="2" max="2" width="15.625" style="28" customWidth="1"/>
    <col min="3" max="3" width="16.375" style="28" customWidth="1"/>
    <col min="4" max="4" width="18.00390625" style="28" customWidth="1"/>
    <col min="5" max="6" width="12.875" style="28" customWidth="1"/>
    <col min="7" max="7" width="13.875" style="28" customWidth="1"/>
    <col min="8" max="16384" width="9.375" style="28" customWidth="1"/>
  </cols>
  <sheetData>
    <row r="1" spans="1:4" ht="25.5" customHeight="1">
      <c r="A1" s="749" t="s">
        <v>553</v>
      </c>
      <c r="B1" s="749"/>
      <c r="C1" s="749"/>
      <c r="D1" s="749"/>
    </row>
    <row r="2" spans="1:4" ht="22.5" customHeight="1" thickBot="1">
      <c r="A2" s="74"/>
      <c r="B2" s="35"/>
      <c r="C2" s="35"/>
      <c r="D2" s="379" t="s">
        <v>458</v>
      </c>
    </row>
    <row r="3" spans="1:6" s="30" customFormat="1" ht="44.25" customHeight="1" thickBot="1">
      <c r="A3" s="75" t="s">
        <v>55</v>
      </c>
      <c r="B3" s="76" t="s">
        <v>53</v>
      </c>
      <c r="C3" s="76" t="s">
        <v>54</v>
      </c>
      <c r="D3" s="429" t="s">
        <v>543</v>
      </c>
      <c r="E3" s="436" t="s">
        <v>587</v>
      </c>
      <c r="F3" s="437" t="s">
        <v>590</v>
      </c>
    </row>
    <row r="4" spans="1:6" s="35" customFormat="1" ht="12" customHeight="1" thickBot="1">
      <c r="A4" s="33" t="s">
        <v>405</v>
      </c>
      <c r="B4" s="34" t="s">
        <v>406</v>
      </c>
      <c r="C4" s="34" t="s">
        <v>407</v>
      </c>
      <c r="D4" s="430" t="s">
        <v>409</v>
      </c>
      <c r="E4" s="440"/>
      <c r="F4" s="441"/>
    </row>
    <row r="5" spans="1:6" ht="15.75" customHeight="1">
      <c r="A5" s="227" t="s">
        <v>551</v>
      </c>
      <c r="B5" s="19">
        <v>5000000</v>
      </c>
      <c r="C5" s="228" t="s">
        <v>535</v>
      </c>
      <c r="D5" s="432">
        <v>5000000</v>
      </c>
      <c r="E5" s="446"/>
      <c r="F5" s="446">
        <f aca="true" t="shared" si="0" ref="F5:F11">D5+E5</f>
        <v>5000000</v>
      </c>
    </row>
    <row r="6" spans="1:6" ht="15.75" customHeight="1">
      <c r="A6" s="370" t="s">
        <v>544</v>
      </c>
      <c r="B6" s="372">
        <v>2000000</v>
      </c>
      <c r="C6" s="371" t="s">
        <v>535</v>
      </c>
      <c r="D6" s="445">
        <v>2000000</v>
      </c>
      <c r="E6" s="372"/>
      <c r="F6" s="446">
        <f t="shared" si="0"/>
        <v>2000000</v>
      </c>
    </row>
    <row r="7" spans="1:6" ht="15.75" customHeight="1">
      <c r="A7" s="373" t="s">
        <v>595</v>
      </c>
      <c r="B7" s="19"/>
      <c r="C7" s="228"/>
      <c r="D7" s="432"/>
      <c r="E7" s="372">
        <v>392000</v>
      </c>
      <c r="F7" s="446">
        <f t="shared" si="0"/>
        <v>392000</v>
      </c>
    </row>
    <row r="8" spans="1:6" ht="15.75" customHeight="1">
      <c r="A8" s="373" t="s">
        <v>596</v>
      </c>
      <c r="B8" s="19"/>
      <c r="C8" s="228"/>
      <c r="D8" s="432"/>
      <c r="E8" s="372">
        <v>1478000</v>
      </c>
      <c r="F8" s="446">
        <f t="shared" si="0"/>
        <v>1478000</v>
      </c>
    </row>
    <row r="9" spans="1:6" ht="15.75" customHeight="1">
      <c r="A9" s="227" t="s">
        <v>604</v>
      </c>
      <c r="B9" s="19"/>
      <c r="C9" s="228"/>
      <c r="D9" s="432"/>
      <c r="E9" s="372">
        <v>1651000</v>
      </c>
      <c r="F9" s="446">
        <f t="shared" si="0"/>
        <v>1651000</v>
      </c>
    </row>
    <row r="10" spans="1:6" ht="15.75" customHeight="1">
      <c r="A10" s="227" t="s">
        <v>605</v>
      </c>
      <c r="B10" s="19"/>
      <c r="C10" s="228"/>
      <c r="D10" s="432"/>
      <c r="E10" s="372">
        <v>638008</v>
      </c>
      <c r="F10" s="446">
        <f t="shared" si="0"/>
        <v>638008</v>
      </c>
    </row>
    <row r="11" spans="1:6" ht="15.75" customHeight="1">
      <c r="A11" s="227" t="s">
        <v>619</v>
      </c>
      <c r="B11" s="19">
        <v>20000000</v>
      </c>
      <c r="C11" s="228" t="s">
        <v>620</v>
      </c>
      <c r="D11" s="432">
        <v>20000000</v>
      </c>
      <c r="E11" s="372"/>
      <c r="F11" s="446">
        <f t="shared" si="0"/>
        <v>20000000</v>
      </c>
    </row>
    <row r="12" spans="1:6" ht="15.75" customHeight="1">
      <c r="A12" s="378"/>
      <c r="B12" s="19"/>
      <c r="C12" s="228"/>
      <c r="D12" s="432"/>
      <c r="E12" s="372"/>
      <c r="F12" s="372"/>
    </row>
    <row r="13" spans="1:6" ht="15.75" customHeight="1">
      <c r="A13" s="227"/>
      <c r="B13" s="19"/>
      <c r="C13" s="228"/>
      <c r="D13" s="432"/>
      <c r="E13" s="372"/>
      <c r="F13" s="372"/>
    </row>
    <row r="14" spans="1:6" ht="15.75" customHeight="1">
      <c r="A14" s="227"/>
      <c r="B14" s="19"/>
      <c r="C14" s="228"/>
      <c r="D14" s="432"/>
      <c r="E14" s="372"/>
      <c r="F14" s="372"/>
    </row>
    <row r="15" spans="1:6" ht="15.75" customHeight="1">
      <c r="A15" s="227"/>
      <c r="B15" s="19"/>
      <c r="C15" s="228"/>
      <c r="D15" s="432"/>
      <c r="E15" s="372"/>
      <c r="F15" s="372"/>
    </row>
    <row r="16" spans="1:6" ht="15.75" customHeight="1">
      <c r="A16" s="227"/>
      <c r="B16" s="19"/>
      <c r="C16" s="228"/>
      <c r="D16" s="432"/>
      <c r="E16" s="372"/>
      <c r="F16" s="372"/>
    </row>
    <row r="17" spans="1:6" ht="15.75" customHeight="1">
      <c r="A17" s="227"/>
      <c r="B17" s="19"/>
      <c r="C17" s="228"/>
      <c r="D17" s="432"/>
      <c r="E17" s="372"/>
      <c r="F17" s="372"/>
    </row>
    <row r="18" spans="1:6" ht="15.75" customHeight="1" thickBot="1">
      <c r="A18" s="36"/>
      <c r="B18" s="20"/>
      <c r="C18" s="229"/>
      <c r="D18" s="433"/>
      <c r="E18" s="447"/>
      <c r="F18" s="447"/>
    </row>
    <row r="19" spans="1:6" s="39" customFormat="1" ht="18" customHeight="1" thickBot="1">
      <c r="A19" s="77" t="s">
        <v>51</v>
      </c>
      <c r="B19" s="37">
        <f>SUM(B5:B18)</f>
        <v>27000000</v>
      </c>
      <c r="C19" s="51"/>
      <c r="D19" s="434">
        <f>SUM(D5:D18)</f>
        <v>27000000</v>
      </c>
      <c r="E19" s="434">
        <f>SUM(E5:E18)</f>
        <v>4159008</v>
      </c>
      <c r="F19" s="496">
        <f>SUM(F5:F18)</f>
        <v>31159008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9"/>
  <sheetViews>
    <sheetView view="pageBreakPreview" zoomScale="85" zoomScaleNormal="110" zoomScaleSheetLayoutView="85" workbookViewId="0" topLeftCell="B58">
      <selection activeCell="I143" activeCellId="1" sqref="I129 I143"/>
    </sheetView>
  </sheetViews>
  <sheetFormatPr defaultColWidth="9.00390625" defaultRowHeight="12.75"/>
  <cols>
    <col min="1" max="1" width="19.50390625" style="176" customWidth="1"/>
    <col min="2" max="2" width="72.00390625" style="177" customWidth="1"/>
    <col min="3" max="3" width="25.00390625" style="178" customWidth="1"/>
    <col min="4" max="4" width="12.625" style="2" bestFit="1" customWidth="1"/>
    <col min="5" max="5" width="14.125" style="2" bestFit="1" customWidth="1"/>
    <col min="6" max="7" width="14.125" style="2" customWidth="1"/>
    <col min="8" max="8" width="11.625" style="2" bestFit="1" customWidth="1"/>
    <col min="9" max="9" width="14.875" style="2" customWidth="1"/>
    <col min="10" max="16384" width="9.375" style="2" customWidth="1"/>
  </cols>
  <sheetData>
    <row r="1" spans="1:3" s="1" customFormat="1" ht="16.5" customHeight="1" thickBot="1">
      <c r="A1" s="87"/>
      <c r="B1" s="89"/>
      <c r="C1" s="110" t="str">
        <f>+CONCATENATE("9.1. melléklet a ……/",LEFT(ÖSSZEFÜGGÉSEK!A5,4),". (….) önkormányzati rendelethez")</f>
        <v>9.1. melléklet a ……/2016. (….) önkormányzati rendelethez</v>
      </c>
    </row>
    <row r="2" spans="1:3" s="46" customFormat="1" ht="21" customHeight="1">
      <c r="A2" s="183" t="s">
        <v>49</v>
      </c>
      <c r="B2" s="161" t="s">
        <v>137</v>
      </c>
      <c r="C2" s="328" t="s">
        <v>535</v>
      </c>
    </row>
    <row r="3" spans="1:3" s="46" customFormat="1" ht="15" customHeight="1" thickBot="1">
      <c r="A3" s="90" t="s">
        <v>133</v>
      </c>
      <c r="B3" s="162" t="s">
        <v>314</v>
      </c>
      <c r="C3" s="238" t="s">
        <v>42</v>
      </c>
    </row>
    <row r="4" spans="1:3" s="47" customFormat="1" ht="5.25" customHeight="1" hidden="1" thickBot="1">
      <c r="A4" s="91"/>
      <c r="B4" s="91"/>
      <c r="C4" s="92" t="s">
        <v>589</v>
      </c>
    </row>
    <row r="5" spans="1:9" ht="48.75" customHeight="1" thickBot="1">
      <c r="A5" s="184" t="s">
        <v>135</v>
      </c>
      <c r="B5" s="93" t="s">
        <v>44</v>
      </c>
      <c r="C5" s="529" t="s">
        <v>45</v>
      </c>
      <c r="D5" s="554" t="s">
        <v>597</v>
      </c>
      <c r="E5" s="555" t="s">
        <v>606</v>
      </c>
      <c r="F5" s="724" t="s">
        <v>603</v>
      </c>
      <c r="G5" s="707" t="s">
        <v>609</v>
      </c>
      <c r="H5" s="554" t="s">
        <v>584</v>
      </c>
      <c r="I5" s="555" t="s">
        <v>610</v>
      </c>
    </row>
    <row r="6" spans="1:9" s="40" customFormat="1" ht="12.75" customHeight="1" thickBot="1">
      <c r="A6" s="78" t="s">
        <v>405</v>
      </c>
      <c r="B6" s="79" t="s">
        <v>406</v>
      </c>
      <c r="C6" s="498" t="s">
        <v>407</v>
      </c>
      <c r="D6" s="558"/>
      <c r="E6" s="559"/>
      <c r="F6" s="559"/>
      <c r="G6" s="559"/>
      <c r="H6" s="595"/>
      <c r="I6" s="596"/>
    </row>
    <row r="7" spans="1:9" s="40" customFormat="1" ht="15.75" customHeight="1" thickBot="1">
      <c r="A7" s="94"/>
      <c r="B7" s="95" t="s">
        <v>46</v>
      </c>
      <c r="C7" s="530"/>
      <c r="D7" s="556"/>
      <c r="E7" s="557"/>
      <c r="F7" s="708"/>
      <c r="G7" s="708"/>
      <c r="H7" s="597"/>
      <c r="I7" s="597"/>
    </row>
    <row r="8" spans="1:9" s="40" customFormat="1" ht="12" customHeight="1" thickBot="1">
      <c r="A8" s="26" t="s">
        <v>7</v>
      </c>
      <c r="B8" s="17" t="s">
        <v>161</v>
      </c>
      <c r="C8" s="337">
        <f>+C9+C10+C11+C12+C13+C14</f>
        <v>126038000</v>
      </c>
      <c r="D8" s="337">
        <f>+D9+D10+D11+D12+D13+D14</f>
        <v>127063660</v>
      </c>
      <c r="E8" s="337">
        <f>+E9+E10+E11+E12+E13+E14</f>
        <v>127554682</v>
      </c>
      <c r="F8" s="337">
        <f>+F9+F10+F11+F12+F13+F14</f>
        <v>128395427</v>
      </c>
      <c r="G8" s="337">
        <f>+G9+G10+G11+G12+G13+G14</f>
        <v>128395427</v>
      </c>
      <c r="H8" s="644">
        <f>SUM(H9:H14)</f>
        <v>1162611</v>
      </c>
      <c r="I8" s="683">
        <f>SUM(G8:H8)</f>
        <v>129558038</v>
      </c>
    </row>
    <row r="9" spans="1:9" s="48" customFormat="1" ht="12" customHeight="1" thickBot="1">
      <c r="A9" s="201" t="s">
        <v>68</v>
      </c>
      <c r="B9" s="189" t="s">
        <v>162</v>
      </c>
      <c r="C9" s="338">
        <v>55731000</v>
      </c>
      <c r="D9" s="663">
        <v>55731000</v>
      </c>
      <c r="E9" s="664">
        <v>55731000</v>
      </c>
      <c r="F9" s="709">
        <v>55731000</v>
      </c>
      <c r="G9" s="709">
        <v>55731000</v>
      </c>
      <c r="H9" s="645"/>
      <c r="I9" s="683">
        <f aca="true" t="shared" si="0" ref="I9:I73">SUM(G9:H9)</f>
        <v>55731000</v>
      </c>
    </row>
    <row r="10" spans="1:9" s="49" customFormat="1" ht="12" customHeight="1" thickBot="1">
      <c r="A10" s="202" t="s">
        <v>69</v>
      </c>
      <c r="B10" s="190" t="s">
        <v>163</v>
      </c>
      <c r="C10" s="339">
        <v>42092000</v>
      </c>
      <c r="D10" s="663">
        <v>42092000</v>
      </c>
      <c r="E10" s="664">
        <v>42092000</v>
      </c>
      <c r="F10" s="664">
        <v>42258766</v>
      </c>
      <c r="G10" s="664">
        <v>42258766</v>
      </c>
      <c r="H10" s="646"/>
      <c r="I10" s="683">
        <f t="shared" si="0"/>
        <v>42258766</v>
      </c>
    </row>
    <row r="11" spans="1:9" s="49" customFormat="1" ht="12" customHeight="1" thickBot="1">
      <c r="A11" s="202" t="s">
        <v>70</v>
      </c>
      <c r="B11" s="190" t="s">
        <v>164</v>
      </c>
      <c r="C11" s="339">
        <v>23379000</v>
      </c>
      <c r="D11" s="663">
        <v>24013246</v>
      </c>
      <c r="E11" s="664">
        <v>24013246</v>
      </c>
      <c r="F11" s="664">
        <v>24390553</v>
      </c>
      <c r="G11" s="664">
        <v>24390553</v>
      </c>
      <c r="H11" s="646">
        <v>57203</v>
      </c>
      <c r="I11" s="683">
        <f t="shared" si="0"/>
        <v>24447756</v>
      </c>
    </row>
    <row r="12" spans="1:9" s="49" customFormat="1" ht="12" customHeight="1" thickBot="1">
      <c r="A12" s="202" t="s">
        <v>71</v>
      </c>
      <c r="B12" s="190" t="s">
        <v>165</v>
      </c>
      <c r="C12" s="339">
        <v>1946000</v>
      </c>
      <c r="D12" s="663">
        <v>1946000</v>
      </c>
      <c r="E12" s="664">
        <v>1946000</v>
      </c>
      <c r="F12" s="664">
        <v>1946000</v>
      </c>
      <c r="G12" s="664">
        <v>1946000</v>
      </c>
      <c r="H12" s="646"/>
      <c r="I12" s="683">
        <f t="shared" si="0"/>
        <v>1946000</v>
      </c>
    </row>
    <row r="13" spans="1:9" s="49" customFormat="1" ht="12" customHeight="1" thickBot="1">
      <c r="A13" s="202" t="s">
        <v>94</v>
      </c>
      <c r="B13" s="190" t="s">
        <v>441</v>
      </c>
      <c r="C13" s="339">
        <v>2890000</v>
      </c>
      <c r="D13" s="663">
        <v>3281414</v>
      </c>
      <c r="E13" s="664">
        <v>3772436</v>
      </c>
      <c r="F13" s="664">
        <v>4069108</v>
      </c>
      <c r="G13" s="664">
        <v>4069108</v>
      </c>
      <c r="H13" s="646">
        <v>1105408</v>
      </c>
      <c r="I13" s="683">
        <f t="shared" si="0"/>
        <v>5174516</v>
      </c>
    </row>
    <row r="14" spans="1:9" s="48" customFormat="1" ht="12" customHeight="1" thickBot="1">
      <c r="A14" s="203" t="s">
        <v>72</v>
      </c>
      <c r="B14" s="191" t="s">
        <v>442</v>
      </c>
      <c r="C14" s="339"/>
      <c r="D14" s="663">
        <v>0</v>
      </c>
      <c r="E14" s="664">
        <v>0</v>
      </c>
      <c r="F14" s="666">
        <v>0</v>
      </c>
      <c r="G14" s="666">
        <v>0</v>
      </c>
      <c r="H14" s="647"/>
      <c r="I14" s="683">
        <f t="shared" si="0"/>
        <v>0</v>
      </c>
    </row>
    <row r="15" spans="1:9" s="48" customFormat="1" ht="12" customHeight="1" thickBot="1">
      <c r="A15" s="26" t="s">
        <v>8</v>
      </c>
      <c r="B15" s="113" t="s">
        <v>166</v>
      </c>
      <c r="C15" s="337">
        <f>+C16+C17+C18+C19+C21+C22</f>
        <v>5120000</v>
      </c>
      <c r="D15" s="337">
        <f>+D16+D17+D18+D19+D21+D22</f>
        <v>6639001</v>
      </c>
      <c r="E15" s="337">
        <f>+E16+E17+E18+E19+E21+E22</f>
        <v>7792675</v>
      </c>
      <c r="F15" s="337">
        <f>+F16+F17+F18+F19+F21+F22</f>
        <v>9917513</v>
      </c>
      <c r="G15" s="337">
        <f>+G16+G17+G18+G19+G21+G22</f>
        <v>9917513</v>
      </c>
      <c r="H15" s="684">
        <f>SUM(H16:H22)</f>
        <v>2462024</v>
      </c>
      <c r="I15" s="683">
        <f t="shared" si="0"/>
        <v>12379537</v>
      </c>
    </row>
    <row r="16" spans="1:9" s="48" customFormat="1" ht="12" customHeight="1" thickBot="1">
      <c r="A16" s="201" t="s">
        <v>74</v>
      </c>
      <c r="B16" s="189" t="s">
        <v>167</v>
      </c>
      <c r="C16" s="338"/>
      <c r="D16" s="663">
        <v>0</v>
      </c>
      <c r="E16" s="664">
        <v>0</v>
      </c>
      <c r="F16" s="709">
        <v>0</v>
      </c>
      <c r="G16" s="709">
        <v>0</v>
      </c>
      <c r="H16" s="645"/>
      <c r="I16" s="683">
        <f t="shared" si="0"/>
        <v>0</v>
      </c>
    </row>
    <row r="17" spans="1:9" s="48" customFormat="1" ht="12" customHeight="1" thickBot="1">
      <c r="A17" s="202" t="s">
        <v>75</v>
      </c>
      <c r="B17" s="190" t="s">
        <v>168</v>
      </c>
      <c r="C17" s="339"/>
      <c r="D17" s="663">
        <v>0</v>
      </c>
      <c r="E17" s="664">
        <v>0</v>
      </c>
      <c r="F17" s="664">
        <v>0</v>
      </c>
      <c r="G17" s="664">
        <v>0</v>
      </c>
      <c r="H17" s="649"/>
      <c r="I17" s="683">
        <f t="shared" si="0"/>
        <v>0</v>
      </c>
    </row>
    <row r="18" spans="1:9" s="48" customFormat="1" ht="12" customHeight="1" thickBot="1">
      <c r="A18" s="202" t="s">
        <v>76</v>
      </c>
      <c r="B18" s="190" t="s">
        <v>334</v>
      </c>
      <c r="C18" s="339"/>
      <c r="D18" s="663">
        <v>0</v>
      </c>
      <c r="E18" s="664">
        <v>0</v>
      </c>
      <c r="F18" s="664">
        <v>0</v>
      </c>
      <c r="G18" s="664">
        <v>0</v>
      </c>
      <c r="H18" s="649"/>
      <c r="I18" s="683">
        <f t="shared" si="0"/>
        <v>0</v>
      </c>
    </row>
    <row r="19" spans="1:9" s="48" customFormat="1" ht="12" customHeight="1" thickBot="1">
      <c r="A19" s="202" t="s">
        <v>77</v>
      </c>
      <c r="B19" s="190" t="s">
        <v>335</v>
      </c>
      <c r="C19" s="339"/>
      <c r="D19" s="663">
        <v>0</v>
      </c>
      <c r="E19" s="664">
        <v>0</v>
      </c>
      <c r="F19" s="664">
        <v>0</v>
      </c>
      <c r="G19" s="664">
        <v>0</v>
      </c>
      <c r="H19" s="649"/>
      <c r="I19" s="683">
        <f t="shared" si="0"/>
        <v>0</v>
      </c>
    </row>
    <row r="20" spans="1:9" s="48" customFormat="1" ht="12" customHeight="1" thickBot="1">
      <c r="A20" s="202"/>
      <c r="B20" s="190" t="s">
        <v>611</v>
      </c>
      <c r="C20" s="339"/>
      <c r="D20" s="663">
        <v>0</v>
      </c>
      <c r="E20" s="664">
        <v>0</v>
      </c>
      <c r="F20" s="664">
        <v>0</v>
      </c>
      <c r="G20" s="664">
        <v>0</v>
      </c>
      <c r="H20" s="649">
        <v>411800</v>
      </c>
      <c r="I20" s="683">
        <f t="shared" si="0"/>
        <v>411800</v>
      </c>
    </row>
    <row r="21" spans="1:9" s="48" customFormat="1" ht="12" customHeight="1" thickBot="1">
      <c r="A21" s="202" t="s">
        <v>78</v>
      </c>
      <c r="B21" s="190" t="s">
        <v>443</v>
      </c>
      <c r="C21" s="339">
        <v>5120000</v>
      </c>
      <c r="D21" s="663">
        <v>5120000</v>
      </c>
      <c r="E21" s="664">
        <v>5120000</v>
      </c>
      <c r="F21" s="664">
        <v>5120000</v>
      </c>
      <c r="G21" s="664">
        <v>5120000</v>
      </c>
      <c r="H21" s="649"/>
      <c r="I21" s="683">
        <f t="shared" si="0"/>
        <v>5120000</v>
      </c>
    </row>
    <row r="22" spans="1:9" s="49" customFormat="1" ht="12" customHeight="1" thickBot="1">
      <c r="A22" s="203" t="s">
        <v>84</v>
      </c>
      <c r="B22" s="191" t="s">
        <v>588</v>
      </c>
      <c r="C22" s="340"/>
      <c r="D22" s="663">
        <v>1519001</v>
      </c>
      <c r="E22" s="666">
        <v>2672675</v>
      </c>
      <c r="F22" s="666">
        <v>4797513</v>
      </c>
      <c r="G22" s="666">
        <v>4797513</v>
      </c>
      <c r="H22" s="650">
        <v>2050224</v>
      </c>
      <c r="I22" s="725">
        <f t="shared" si="0"/>
        <v>6847737</v>
      </c>
    </row>
    <row r="23" spans="1:9" s="49" customFormat="1" ht="12" customHeight="1" thickBot="1">
      <c r="A23" s="26" t="s">
        <v>9</v>
      </c>
      <c r="B23" s="17" t="s">
        <v>170</v>
      </c>
      <c r="C23" s="337">
        <f>+C24+C25+C26+C27+C28</f>
        <v>0</v>
      </c>
      <c r="D23" s="665">
        <v>0</v>
      </c>
      <c r="E23" s="727">
        <v>0</v>
      </c>
      <c r="F23" s="728">
        <v>0</v>
      </c>
      <c r="G23" s="728">
        <v>0</v>
      </c>
      <c r="H23" s="728">
        <f>SUM(H24:H29)</f>
        <v>25994526</v>
      </c>
      <c r="I23" s="729">
        <v>0</v>
      </c>
    </row>
    <row r="24" spans="1:9" s="49" customFormat="1" ht="12" customHeight="1" thickBot="1">
      <c r="A24" s="201" t="s">
        <v>57</v>
      </c>
      <c r="B24" s="189" t="s">
        <v>171</v>
      </c>
      <c r="C24" s="338"/>
      <c r="D24" s="668"/>
      <c r="E24" s="669">
        <v>0</v>
      </c>
      <c r="F24" s="669">
        <v>0</v>
      </c>
      <c r="G24" s="669">
        <v>0</v>
      </c>
      <c r="H24" s="652">
        <v>20000000</v>
      </c>
      <c r="I24" s="726">
        <f t="shared" si="0"/>
        <v>20000000</v>
      </c>
    </row>
    <row r="25" spans="1:9" s="48" customFormat="1" ht="12" customHeight="1" thickBot="1">
      <c r="A25" s="202" t="s">
        <v>58</v>
      </c>
      <c r="B25" s="190" t="s">
        <v>172</v>
      </c>
      <c r="C25" s="339"/>
      <c r="D25" s="670"/>
      <c r="E25" s="671">
        <v>0</v>
      </c>
      <c r="F25" s="671">
        <v>0</v>
      </c>
      <c r="G25" s="671">
        <v>0</v>
      </c>
      <c r="H25" s="649"/>
      <c r="I25" s="683">
        <f t="shared" si="0"/>
        <v>0</v>
      </c>
    </row>
    <row r="26" spans="1:9" s="49" customFormat="1" ht="12" customHeight="1" thickBot="1">
      <c r="A26" s="202" t="s">
        <v>59</v>
      </c>
      <c r="B26" s="190" t="s">
        <v>336</v>
      </c>
      <c r="C26" s="339"/>
      <c r="D26" s="668"/>
      <c r="E26" s="672">
        <v>0</v>
      </c>
      <c r="F26" s="672">
        <v>0</v>
      </c>
      <c r="G26" s="672">
        <v>0</v>
      </c>
      <c r="H26" s="646"/>
      <c r="I26" s="683">
        <f t="shared" si="0"/>
        <v>0</v>
      </c>
    </row>
    <row r="27" spans="1:9" s="49" customFormat="1" ht="12" customHeight="1" thickBot="1">
      <c r="A27" s="202" t="s">
        <v>60</v>
      </c>
      <c r="B27" s="190" t="s">
        <v>337</v>
      </c>
      <c r="C27" s="339"/>
      <c r="D27" s="668"/>
      <c r="E27" s="672">
        <v>0</v>
      </c>
      <c r="F27" s="672">
        <v>0</v>
      </c>
      <c r="G27" s="672">
        <v>0</v>
      </c>
      <c r="H27" s="646"/>
      <c r="I27" s="683">
        <f t="shared" si="0"/>
        <v>0</v>
      </c>
    </row>
    <row r="28" spans="1:9" s="49" customFormat="1" ht="12" customHeight="1" thickBot="1">
      <c r="A28" s="202" t="s">
        <v>107</v>
      </c>
      <c r="B28" s="190" t="s">
        <v>173</v>
      </c>
      <c r="C28" s="339"/>
      <c r="D28" s="668"/>
      <c r="E28" s="672">
        <v>0</v>
      </c>
      <c r="F28" s="672">
        <v>0</v>
      </c>
      <c r="G28" s="672">
        <v>0</v>
      </c>
      <c r="H28" s="646">
        <v>5994526</v>
      </c>
      <c r="I28" s="683">
        <f t="shared" si="0"/>
        <v>5994526</v>
      </c>
    </row>
    <row r="29" spans="1:9" s="49" customFormat="1" ht="12" customHeight="1" thickBot="1">
      <c r="A29" s="203" t="s">
        <v>108</v>
      </c>
      <c r="B29" s="191" t="s">
        <v>174</v>
      </c>
      <c r="C29" s="340"/>
      <c r="D29" s="668"/>
      <c r="E29" s="672">
        <v>0</v>
      </c>
      <c r="F29" s="711">
        <v>0</v>
      </c>
      <c r="G29" s="711">
        <v>0</v>
      </c>
      <c r="H29" s="650"/>
      <c r="I29" s="683">
        <f t="shared" si="0"/>
        <v>0</v>
      </c>
    </row>
    <row r="30" spans="1:9" s="49" customFormat="1" ht="12" customHeight="1" thickBot="1">
      <c r="A30" s="26" t="s">
        <v>109</v>
      </c>
      <c r="B30" s="17" t="s">
        <v>175</v>
      </c>
      <c r="C30" s="341">
        <f>+C31+C35+C36+C37</f>
        <v>73000000</v>
      </c>
      <c r="D30" s="341">
        <f>+D31+D35+D36+D37</f>
        <v>73000000</v>
      </c>
      <c r="E30" s="341">
        <f>+E31+E35+E36+E37</f>
        <v>73000000</v>
      </c>
      <c r="F30" s="341">
        <f>+F31+F35+F36+F37</f>
        <v>73000000</v>
      </c>
      <c r="G30" s="341">
        <f>+G31+G35+G36+G37</f>
        <v>73000000</v>
      </c>
      <c r="H30" s="653"/>
      <c r="I30" s="683">
        <f t="shared" si="0"/>
        <v>73000000</v>
      </c>
    </row>
    <row r="31" spans="1:9" s="49" customFormat="1" ht="12" customHeight="1" thickBot="1">
      <c r="A31" s="201" t="s">
        <v>176</v>
      </c>
      <c r="B31" s="189" t="s">
        <v>410</v>
      </c>
      <c r="C31" s="342">
        <f>+C32+C33+C34</f>
        <v>65850000</v>
      </c>
      <c r="D31" s="674">
        <v>65850000</v>
      </c>
      <c r="E31" s="657">
        <v>65850000</v>
      </c>
      <c r="F31" s="656">
        <v>65850000</v>
      </c>
      <c r="G31" s="656">
        <v>65850000</v>
      </c>
      <c r="H31" s="652"/>
      <c r="I31" s="683">
        <f t="shared" si="0"/>
        <v>65850000</v>
      </c>
    </row>
    <row r="32" spans="1:9" s="49" customFormat="1" ht="12" customHeight="1" thickBot="1">
      <c r="A32" s="202" t="s">
        <v>177</v>
      </c>
      <c r="B32" s="190" t="s">
        <v>182</v>
      </c>
      <c r="C32" s="339">
        <v>2850000</v>
      </c>
      <c r="D32" s="674">
        <v>2850000</v>
      </c>
      <c r="E32" s="657">
        <v>2850000</v>
      </c>
      <c r="F32" s="657">
        <v>2850000</v>
      </c>
      <c r="G32" s="657">
        <v>2850000</v>
      </c>
      <c r="H32" s="646"/>
      <c r="I32" s="683">
        <f t="shared" si="0"/>
        <v>2850000</v>
      </c>
    </row>
    <row r="33" spans="1:9" s="49" customFormat="1" ht="12" customHeight="1" thickBot="1">
      <c r="A33" s="202" t="s">
        <v>178</v>
      </c>
      <c r="B33" s="190" t="s">
        <v>183</v>
      </c>
      <c r="C33" s="339"/>
      <c r="D33" s="674">
        <v>0</v>
      </c>
      <c r="E33" s="657">
        <v>0</v>
      </c>
      <c r="F33" s="657">
        <v>0</v>
      </c>
      <c r="G33" s="657">
        <v>0</v>
      </c>
      <c r="H33" s="646"/>
      <c r="I33" s="683">
        <f t="shared" si="0"/>
        <v>0</v>
      </c>
    </row>
    <row r="34" spans="1:9" s="49" customFormat="1" ht="12" customHeight="1" thickBot="1">
      <c r="A34" s="202" t="s">
        <v>346</v>
      </c>
      <c r="B34" s="231" t="s">
        <v>347</v>
      </c>
      <c r="C34" s="339">
        <v>63000000</v>
      </c>
      <c r="D34" s="674">
        <v>63000000</v>
      </c>
      <c r="E34" s="657">
        <v>63000000</v>
      </c>
      <c r="F34" s="657">
        <v>63000000</v>
      </c>
      <c r="G34" s="657">
        <v>63000000</v>
      </c>
      <c r="H34" s="646"/>
      <c r="I34" s="683">
        <f t="shared" si="0"/>
        <v>63000000</v>
      </c>
    </row>
    <row r="35" spans="1:9" s="49" customFormat="1" ht="12" customHeight="1" thickBot="1">
      <c r="A35" s="202" t="s">
        <v>179</v>
      </c>
      <c r="B35" s="190" t="s">
        <v>184</v>
      </c>
      <c r="C35" s="339">
        <v>7000000</v>
      </c>
      <c r="D35" s="674">
        <v>7000000</v>
      </c>
      <c r="E35" s="657">
        <v>7000000</v>
      </c>
      <c r="F35" s="657">
        <v>7000000</v>
      </c>
      <c r="G35" s="657">
        <v>7000000</v>
      </c>
      <c r="H35" s="646"/>
      <c r="I35" s="683">
        <f t="shared" si="0"/>
        <v>7000000</v>
      </c>
    </row>
    <row r="36" spans="1:9" s="49" customFormat="1" ht="12" customHeight="1" thickBot="1">
      <c r="A36" s="202" t="s">
        <v>180</v>
      </c>
      <c r="B36" s="190" t="s">
        <v>185</v>
      </c>
      <c r="C36" s="339"/>
      <c r="D36" s="674">
        <v>0</v>
      </c>
      <c r="E36" s="657">
        <v>0</v>
      </c>
      <c r="F36" s="657">
        <v>0</v>
      </c>
      <c r="G36" s="657">
        <v>0</v>
      </c>
      <c r="H36" s="646"/>
      <c r="I36" s="683">
        <f t="shared" si="0"/>
        <v>0</v>
      </c>
    </row>
    <row r="37" spans="1:9" s="49" customFormat="1" ht="12" customHeight="1" thickBot="1">
      <c r="A37" s="203" t="s">
        <v>181</v>
      </c>
      <c r="B37" s="191" t="s">
        <v>186</v>
      </c>
      <c r="C37" s="340">
        <v>150000</v>
      </c>
      <c r="D37" s="674">
        <v>150000</v>
      </c>
      <c r="E37" s="657">
        <v>150000</v>
      </c>
      <c r="F37" s="658">
        <v>150000</v>
      </c>
      <c r="G37" s="658">
        <v>150000</v>
      </c>
      <c r="H37" s="650"/>
      <c r="I37" s="683">
        <f t="shared" si="0"/>
        <v>150000</v>
      </c>
    </row>
    <row r="38" spans="1:9" s="49" customFormat="1" ht="12" customHeight="1" thickBot="1">
      <c r="A38" s="26" t="s">
        <v>11</v>
      </c>
      <c r="B38" s="17" t="s">
        <v>343</v>
      </c>
      <c r="C38" s="337">
        <f>SUM(C39:C49)</f>
        <v>9967000</v>
      </c>
      <c r="D38" s="337">
        <f>SUM(D39:D49)</f>
        <v>9967000</v>
      </c>
      <c r="E38" s="337">
        <f>SUM(E39:E49)</f>
        <v>9967000</v>
      </c>
      <c r="F38" s="337">
        <f>SUM(F39:F49)</f>
        <v>9967000</v>
      </c>
      <c r="G38" s="337">
        <f>SUM(G39:G49)</f>
        <v>9967000</v>
      </c>
      <c r="H38" s="653"/>
      <c r="I38" s="683">
        <f t="shared" si="0"/>
        <v>9967000</v>
      </c>
    </row>
    <row r="39" spans="1:9" s="49" customFormat="1" ht="12" customHeight="1" thickBot="1">
      <c r="A39" s="201" t="s">
        <v>61</v>
      </c>
      <c r="B39" s="189" t="s">
        <v>189</v>
      </c>
      <c r="C39" s="338"/>
      <c r="D39" s="674">
        <v>0</v>
      </c>
      <c r="E39" s="657">
        <v>0</v>
      </c>
      <c r="F39" s="656">
        <v>0</v>
      </c>
      <c r="G39" s="656">
        <v>0</v>
      </c>
      <c r="H39" s="652"/>
      <c r="I39" s="683">
        <f t="shared" si="0"/>
        <v>0</v>
      </c>
    </row>
    <row r="40" spans="1:9" s="49" customFormat="1" ht="12" customHeight="1" thickBot="1">
      <c r="A40" s="202" t="s">
        <v>62</v>
      </c>
      <c r="B40" s="190" t="s">
        <v>190</v>
      </c>
      <c r="C40" s="339">
        <v>5737000</v>
      </c>
      <c r="D40" s="674">
        <v>5737000</v>
      </c>
      <c r="E40" s="657">
        <v>5737000</v>
      </c>
      <c r="F40" s="657">
        <v>5737000</v>
      </c>
      <c r="G40" s="657">
        <v>5737000</v>
      </c>
      <c r="H40" s="646"/>
      <c r="I40" s="683">
        <f t="shared" si="0"/>
        <v>5737000</v>
      </c>
    </row>
    <row r="41" spans="1:9" s="49" customFormat="1" ht="12" customHeight="1" thickBot="1">
      <c r="A41" s="202" t="s">
        <v>63</v>
      </c>
      <c r="B41" s="190" t="s">
        <v>191</v>
      </c>
      <c r="C41" s="339">
        <v>2110000</v>
      </c>
      <c r="D41" s="674">
        <v>2110000</v>
      </c>
      <c r="E41" s="657">
        <v>2110000</v>
      </c>
      <c r="F41" s="657">
        <v>2110000</v>
      </c>
      <c r="G41" s="657">
        <v>2110000</v>
      </c>
      <c r="H41" s="646"/>
      <c r="I41" s="683">
        <f t="shared" si="0"/>
        <v>2110000</v>
      </c>
    </row>
    <row r="42" spans="1:9" s="49" customFormat="1" ht="12" customHeight="1" thickBot="1">
      <c r="A42" s="202" t="s">
        <v>111</v>
      </c>
      <c r="B42" s="190" t="s">
        <v>192</v>
      </c>
      <c r="C42" s="339"/>
      <c r="D42" s="674">
        <v>0</v>
      </c>
      <c r="E42" s="657">
        <v>0</v>
      </c>
      <c r="F42" s="657">
        <v>0</v>
      </c>
      <c r="G42" s="657">
        <v>0</v>
      </c>
      <c r="H42" s="646"/>
      <c r="I42" s="683">
        <f t="shared" si="0"/>
        <v>0</v>
      </c>
    </row>
    <row r="43" spans="1:9" s="49" customFormat="1" ht="12" customHeight="1" thickBot="1">
      <c r="A43" s="202" t="s">
        <v>112</v>
      </c>
      <c r="B43" s="190" t="s">
        <v>193</v>
      </c>
      <c r="C43" s="339"/>
      <c r="D43" s="674">
        <v>0</v>
      </c>
      <c r="E43" s="657">
        <v>0</v>
      </c>
      <c r="F43" s="657">
        <v>0</v>
      </c>
      <c r="G43" s="657">
        <v>0</v>
      </c>
      <c r="H43" s="646"/>
      <c r="I43" s="683">
        <f t="shared" si="0"/>
        <v>0</v>
      </c>
    </row>
    <row r="44" spans="1:9" s="49" customFormat="1" ht="12" customHeight="1" thickBot="1">
      <c r="A44" s="202" t="s">
        <v>113</v>
      </c>
      <c r="B44" s="190" t="s">
        <v>194</v>
      </c>
      <c r="C44" s="339">
        <v>2120000</v>
      </c>
      <c r="D44" s="674">
        <v>2120000</v>
      </c>
      <c r="E44" s="657">
        <v>2120000</v>
      </c>
      <c r="F44" s="657">
        <v>2120000</v>
      </c>
      <c r="G44" s="657">
        <v>2120000</v>
      </c>
      <c r="H44" s="646"/>
      <c r="I44" s="683">
        <f t="shared" si="0"/>
        <v>2120000</v>
      </c>
    </row>
    <row r="45" spans="1:9" s="49" customFormat="1" ht="12" customHeight="1" thickBot="1">
      <c r="A45" s="202" t="s">
        <v>114</v>
      </c>
      <c r="B45" s="190" t="s">
        <v>195</v>
      </c>
      <c r="C45" s="339"/>
      <c r="D45" s="674">
        <v>0</v>
      </c>
      <c r="E45" s="657">
        <v>0</v>
      </c>
      <c r="F45" s="657">
        <v>0</v>
      </c>
      <c r="G45" s="657">
        <v>0</v>
      </c>
      <c r="H45" s="646"/>
      <c r="I45" s="683">
        <f t="shared" si="0"/>
        <v>0</v>
      </c>
    </row>
    <row r="46" spans="1:9" s="49" customFormat="1" ht="12" customHeight="1" thickBot="1">
      <c r="A46" s="202" t="s">
        <v>115</v>
      </c>
      <c r="B46" s="190" t="s">
        <v>196</v>
      </c>
      <c r="C46" s="339"/>
      <c r="D46" s="674">
        <v>0</v>
      </c>
      <c r="E46" s="657">
        <v>0</v>
      </c>
      <c r="F46" s="657">
        <v>0</v>
      </c>
      <c r="G46" s="657">
        <v>0</v>
      </c>
      <c r="H46" s="646"/>
      <c r="I46" s="683">
        <f t="shared" si="0"/>
        <v>0</v>
      </c>
    </row>
    <row r="47" spans="1:9" s="49" customFormat="1" ht="12" customHeight="1" thickBot="1">
      <c r="A47" s="202" t="s">
        <v>187</v>
      </c>
      <c r="B47" s="190" t="s">
        <v>197</v>
      </c>
      <c r="C47" s="343"/>
      <c r="D47" s="674">
        <v>0</v>
      </c>
      <c r="E47" s="657">
        <v>0</v>
      </c>
      <c r="F47" s="657">
        <v>0</v>
      </c>
      <c r="G47" s="657">
        <v>0</v>
      </c>
      <c r="H47" s="646"/>
      <c r="I47" s="683">
        <f t="shared" si="0"/>
        <v>0</v>
      </c>
    </row>
    <row r="48" spans="1:9" s="49" customFormat="1" ht="12" customHeight="1" thickBot="1">
      <c r="A48" s="203" t="s">
        <v>188</v>
      </c>
      <c r="B48" s="191" t="s">
        <v>345</v>
      </c>
      <c r="C48" s="344"/>
      <c r="D48" s="674">
        <v>0</v>
      </c>
      <c r="E48" s="657">
        <v>0</v>
      </c>
      <c r="F48" s="657">
        <v>0</v>
      </c>
      <c r="G48" s="657">
        <v>0</v>
      </c>
      <c r="H48" s="646"/>
      <c r="I48" s="683">
        <f t="shared" si="0"/>
        <v>0</v>
      </c>
    </row>
    <row r="49" spans="1:9" s="49" customFormat="1" ht="12" customHeight="1" thickBot="1">
      <c r="A49" s="203" t="s">
        <v>344</v>
      </c>
      <c r="B49" s="191" t="s">
        <v>198</v>
      </c>
      <c r="C49" s="344"/>
      <c r="D49" s="674">
        <v>0</v>
      </c>
      <c r="E49" s="657">
        <v>0</v>
      </c>
      <c r="F49" s="658">
        <v>0</v>
      </c>
      <c r="G49" s="658">
        <v>0</v>
      </c>
      <c r="H49" s="650"/>
      <c r="I49" s="683">
        <f t="shared" si="0"/>
        <v>0</v>
      </c>
    </row>
    <row r="50" spans="1:9" s="49" customFormat="1" ht="12" customHeight="1" thickBot="1">
      <c r="A50" s="26" t="s">
        <v>12</v>
      </c>
      <c r="B50" s="17" t="s">
        <v>199</v>
      </c>
      <c r="C50" s="337">
        <f>SUM(C51:C55)</f>
        <v>0</v>
      </c>
      <c r="D50" s="665">
        <v>0</v>
      </c>
      <c r="E50" s="665">
        <v>0</v>
      </c>
      <c r="F50" s="710">
        <v>0</v>
      </c>
      <c r="G50" s="710">
        <v>0</v>
      </c>
      <c r="H50" s="653"/>
      <c r="I50" s="683">
        <f t="shared" si="0"/>
        <v>0</v>
      </c>
    </row>
    <row r="51" spans="1:9" s="49" customFormat="1" ht="12" customHeight="1" thickBot="1">
      <c r="A51" s="201" t="s">
        <v>64</v>
      </c>
      <c r="B51" s="189" t="s">
        <v>203</v>
      </c>
      <c r="C51" s="345"/>
      <c r="D51" s="668"/>
      <c r="E51" s="672">
        <v>0</v>
      </c>
      <c r="F51" s="669">
        <v>0</v>
      </c>
      <c r="G51" s="669">
        <v>0</v>
      </c>
      <c r="H51" s="652"/>
      <c r="I51" s="683">
        <f t="shared" si="0"/>
        <v>0</v>
      </c>
    </row>
    <row r="52" spans="1:9" s="49" customFormat="1" ht="12" customHeight="1" thickBot="1">
      <c r="A52" s="202" t="s">
        <v>65</v>
      </c>
      <c r="B52" s="190" t="s">
        <v>204</v>
      </c>
      <c r="C52" s="343"/>
      <c r="D52" s="668"/>
      <c r="E52" s="672">
        <v>0</v>
      </c>
      <c r="F52" s="672">
        <v>0</v>
      </c>
      <c r="G52" s="672">
        <v>0</v>
      </c>
      <c r="H52" s="646"/>
      <c r="I52" s="683">
        <f t="shared" si="0"/>
        <v>0</v>
      </c>
    </row>
    <row r="53" spans="1:9" s="49" customFormat="1" ht="12" customHeight="1" thickBot="1">
      <c r="A53" s="202" t="s">
        <v>200</v>
      </c>
      <c r="B53" s="190" t="s">
        <v>205</v>
      </c>
      <c r="C53" s="343"/>
      <c r="D53" s="668"/>
      <c r="E53" s="672">
        <v>0</v>
      </c>
      <c r="F53" s="672">
        <v>0</v>
      </c>
      <c r="G53" s="672">
        <v>0</v>
      </c>
      <c r="H53" s="646"/>
      <c r="I53" s="683">
        <f t="shared" si="0"/>
        <v>0</v>
      </c>
    </row>
    <row r="54" spans="1:9" s="49" customFormat="1" ht="12" customHeight="1" thickBot="1">
      <c r="A54" s="202" t="s">
        <v>201</v>
      </c>
      <c r="B54" s="190" t="s">
        <v>206</v>
      </c>
      <c r="C54" s="343"/>
      <c r="D54" s="668"/>
      <c r="E54" s="672">
        <v>0</v>
      </c>
      <c r="F54" s="672">
        <v>0</v>
      </c>
      <c r="G54" s="672">
        <v>0</v>
      </c>
      <c r="H54" s="646"/>
      <c r="I54" s="683">
        <f t="shared" si="0"/>
        <v>0</v>
      </c>
    </row>
    <row r="55" spans="1:9" s="49" customFormat="1" ht="12" customHeight="1" thickBot="1">
      <c r="A55" s="203" t="s">
        <v>202</v>
      </c>
      <c r="B55" s="191" t="s">
        <v>207</v>
      </c>
      <c r="C55" s="344"/>
      <c r="D55" s="668"/>
      <c r="E55" s="672">
        <v>0</v>
      </c>
      <c r="F55" s="711">
        <v>0</v>
      </c>
      <c r="G55" s="711">
        <v>0</v>
      </c>
      <c r="H55" s="650"/>
      <c r="I55" s="683">
        <f t="shared" si="0"/>
        <v>0</v>
      </c>
    </row>
    <row r="56" spans="1:9" s="49" customFormat="1" ht="12" customHeight="1" thickBot="1">
      <c r="A56" s="26" t="s">
        <v>116</v>
      </c>
      <c r="B56" s="17" t="s">
        <v>208</v>
      </c>
      <c r="C56" s="337">
        <f>SUM(C57:C59)</f>
        <v>0</v>
      </c>
      <c r="D56" s="665">
        <v>0</v>
      </c>
      <c r="E56" s="665">
        <v>0</v>
      </c>
      <c r="F56" s="710">
        <v>0</v>
      </c>
      <c r="G56" s="710">
        <v>0</v>
      </c>
      <c r="H56" s="653"/>
      <c r="I56" s="683">
        <f t="shared" si="0"/>
        <v>0</v>
      </c>
    </row>
    <row r="57" spans="1:9" s="49" customFormat="1" ht="12" customHeight="1" thickBot="1">
      <c r="A57" s="201" t="s">
        <v>66</v>
      </c>
      <c r="B57" s="189" t="s">
        <v>209</v>
      </c>
      <c r="C57" s="338"/>
      <c r="D57" s="668"/>
      <c r="E57" s="672">
        <v>0</v>
      </c>
      <c r="F57" s="669">
        <v>0</v>
      </c>
      <c r="G57" s="669">
        <v>0</v>
      </c>
      <c r="H57" s="652"/>
      <c r="I57" s="683">
        <f t="shared" si="0"/>
        <v>0</v>
      </c>
    </row>
    <row r="58" spans="1:9" s="49" customFormat="1" ht="12" customHeight="1" thickBot="1">
      <c r="A58" s="202" t="s">
        <v>67</v>
      </c>
      <c r="B58" s="190" t="s">
        <v>338</v>
      </c>
      <c r="C58" s="339"/>
      <c r="D58" s="668"/>
      <c r="E58" s="672">
        <v>0</v>
      </c>
      <c r="F58" s="672">
        <v>0</v>
      </c>
      <c r="G58" s="672">
        <v>0</v>
      </c>
      <c r="H58" s="646"/>
      <c r="I58" s="683">
        <f t="shared" si="0"/>
        <v>0</v>
      </c>
    </row>
    <row r="59" spans="1:9" s="49" customFormat="1" ht="12" customHeight="1" thickBot="1">
      <c r="A59" s="202" t="s">
        <v>212</v>
      </c>
      <c r="B59" s="190" t="s">
        <v>210</v>
      </c>
      <c r="C59" s="339"/>
      <c r="D59" s="668"/>
      <c r="E59" s="672">
        <v>0</v>
      </c>
      <c r="F59" s="672">
        <v>0</v>
      </c>
      <c r="G59" s="672">
        <v>0</v>
      </c>
      <c r="H59" s="646"/>
      <c r="I59" s="683">
        <f t="shared" si="0"/>
        <v>0</v>
      </c>
    </row>
    <row r="60" spans="1:9" s="49" customFormat="1" ht="12" customHeight="1" thickBot="1">
      <c r="A60" s="203" t="s">
        <v>213</v>
      </c>
      <c r="B60" s="191" t="s">
        <v>211</v>
      </c>
      <c r="C60" s="340"/>
      <c r="D60" s="668"/>
      <c r="E60" s="672">
        <v>0</v>
      </c>
      <c r="F60" s="711">
        <v>0</v>
      </c>
      <c r="G60" s="711">
        <v>0</v>
      </c>
      <c r="H60" s="650"/>
      <c r="I60" s="683">
        <f t="shared" si="0"/>
        <v>0</v>
      </c>
    </row>
    <row r="61" spans="1:9" s="49" customFormat="1" ht="12" customHeight="1" thickBot="1">
      <c r="A61" s="26" t="s">
        <v>14</v>
      </c>
      <c r="B61" s="113" t="s">
        <v>214</v>
      </c>
      <c r="C61" s="337">
        <f>SUM(C62:C64)</f>
        <v>0</v>
      </c>
      <c r="D61" s="665">
        <v>0</v>
      </c>
      <c r="E61" s="665">
        <v>0</v>
      </c>
      <c r="F61" s="710">
        <v>0</v>
      </c>
      <c r="G61" s="710">
        <v>0</v>
      </c>
      <c r="H61" s="653"/>
      <c r="I61" s="683">
        <f t="shared" si="0"/>
        <v>0</v>
      </c>
    </row>
    <row r="62" spans="1:9" s="49" customFormat="1" ht="12" customHeight="1" thickBot="1">
      <c r="A62" s="201" t="s">
        <v>117</v>
      </c>
      <c r="B62" s="189" t="s">
        <v>216</v>
      </c>
      <c r="C62" s="343"/>
      <c r="D62" s="668"/>
      <c r="E62" s="672">
        <v>0</v>
      </c>
      <c r="F62" s="669">
        <v>0</v>
      </c>
      <c r="G62" s="669">
        <v>0</v>
      </c>
      <c r="H62" s="652"/>
      <c r="I62" s="683">
        <f t="shared" si="0"/>
        <v>0</v>
      </c>
    </row>
    <row r="63" spans="1:9" s="49" customFormat="1" ht="12" customHeight="1" thickBot="1">
      <c r="A63" s="202" t="s">
        <v>118</v>
      </c>
      <c r="B63" s="190" t="s">
        <v>339</v>
      </c>
      <c r="C63" s="343"/>
      <c r="D63" s="668"/>
      <c r="E63" s="672">
        <v>0</v>
      </c>
      <c r="F63" s="672">
        <v>0</v>
      </c>
      <c r="G63" s="672">
        <v>0</v>
      </c>
      <c r="H63" s="646"/>
      <c r="I63" s="683">
        <f t="shared" si="0"/>
        <v>0</v>
      </c>
    </row>
    <row r="64" spans="1:9" s="49" customFormat="1" ht="12" customHeight="1" thickBot="1">
      <c r="A64" s="202" t="s">
        <v>141</v>
      </c>
      <c r="B64" s="190" t="s">
        <v>217</v>
      </c>
      <c r="C64" s="343"/>
      <c r="D64" s="668"/>
      <c r="E64" s="672">
        <v>0</v>
      </c>
      <c r="F64" s="672">
        <v>0</v>
      </c>
      <c r="G64" s="672">
        <v>0</v>
      </c>
      <c r="H64" s="646"/>
      <c r="I64" s="683">
        <f t="shared" si="0"/>
        <v>0</v>
      </c>
    </row>
    <row r="65" spans="1:9" s="49" customFormat="1" ht="12" customHeight="1" thickBot="1">
      <c r="A65" s="203" t="s">
        <v>215</v>
      </c>
      <c r="B65" s="191" t="s">
        <v>218</v>
      </c>
      <c r="C65" s="343"/>
      <c r="D65" s="668"/>
      <c r="E65" s="672">
        <v>0</v>
      </c>
      <c r="F65" s="711">
        <v>0</v>
      </c>
      <c r="G65" s="711">
        <v>0</v>
      </c>
      <c r="H65" s="650"/>
      <c r="I65" s="683">
        <f t="shared" si="0"/>
        <v>0</v>
      </c>
    </row>
    <row r="66" spans="1:9" s="49" customFormat="1" ht="12" customHeight="1" thickBot="1">
      <c r="A66" s="26" t="s">
        <v>15</v>
      </c>
      <c r="B66" s="17" t="s">
        <v>219</v>
      </c>
      <c r="C66" s="341">
        <f>+C8+C15+C23+C30+C38+C50+C56+C61</f>
        <v>214125000</v>
      </c>
      <c r="D66" s="341">
        <f>+D8+D15+D23+D30+D38+D50+D56+D61</f>
        <v>216669661</v>
      </c>
      <c r="E66" s="341">
        <f>+E8+E15+E23+E30+E38+E50+E56+E61</f>
        <v>218314357</v>
      </c>
      <c r="F66" s="341">
        <f>+F8+F15+F23+F30+F38+F50+F56+F61</f>
        <v>221279940</v>
      </c>
      <c r="G66" s="341">
        <f>+G8+G15+G23+G30+G38+G50+G56+G61</f>
        <v>221279940</v>
      </c>
      <c r="H66" s="684">
        <f>H8+H15+H23+H30+H38+H50+H56+H61</f>
        <v>29619161</v>
      </c>
      <c r="I66" s="683">
        <f t="shared" si="0"/>
        <v>250899101</v>
      </c>
    </row>
    <row r="67" spans="1:9" s="49" customFormat="1" ht="12" customHeight="1" thickBot="1">
      <c r="A67" s="204" t="s">
        <v>310</v>
      </c>
      <c r="B67" s="113" t="s">
        <v>221</v>
      </c>
      <c r="C67" s="337">
        <f>SUM(C68:C70)</f>
        <v>0</v>
      </c>
      <c r="D67" s="676"/>
      <c r="E67" s="677">
        <v>0</v>
      </c>
      <c r="F67" s="677">
        <v>0</v>
      </c>
      <c r="G67" s="677">
        <v>0</v>
      </c>
      <c r="H67" s="651"/>
      <c r="I67" s="683">
        <f t="shared" si="0"/>
        <v>0</v>
      </c>
    </row>
    <row r="68" spans="1:9" s="49" customFormat="1" ht="12" customHeight="1" thickBot="1">
      <c r="A68" s="201" t="s">
        <v>252</v>
      </c>
      <c r="B68" s="189" t="s">
        <v>222</v>
      </c>
      <c r="C68" s="343"/>
      <c r="D68" s="678"/>
      <c r="E68" s="669">
        <v>0</v>
      </c>
      <c r="F68" s="669">
        <v>0</v>
      </c>
      <c r="G68" s="669">
        <v>0</v>
      </c>
      <c r="H68" s="652"/>
      <c r="I68" s="683">
        <f t="shared" si="0"/>
        <v>0</v>
      </c>
    </row>
    <row r="69" spans="1:9" s="49" customFormat="1" ht="12" customHeight="1" thickBot="1">
      <c r="A69" s="202" t="s">
        <v>261</v>
      </c>
      <c r="B69" s="190" t="s">
        <v>223</v>
      </c>
      <c r="C69" s="343"/>
      <c r="D69" s="668"/>
      <c r="E69" s="672">
        <v>0</v>
      </c>
      <c r="F69" s="672">
        <v>0</v>
      </c>
      <c r="G69" s="672">
        <v>0</v>
      </c>
      <c r="H69" s="646"/>
      <c r="I69" s="683">
        <f t="shared" si="0"/>
        <v>0</v>
      </c>
    </row>
    <row r="70" spans="1:9" s="49" customFormat="1" ht="12" customHeight="1" thickBot="1">
      <c r="A70" s="203" t="s">
        <v>262</v>
      </c>
      <c r="B70" s="192" t="s">
        <v>224</v>
      </c>
      <c r="C70" s="343"/>
      <c r="D70" s="668"/>
      <c r="E70" s="672">
        <v>0</v>
      </c>
      <c r="F70" s="711">
        <v>0</v>
      </c>
      <c r="G70" s="711">
        <v>0</v>
      </c>
      <c r="H70" s="650"/>
      <c r="I70" s="683">
        <f t="shared" si="0"/>
        <v>0</v>
      </c>
    </row>
    <row r="71" spans="1:9" s="49" customFormat="1" ht="12" customHeight="1" thickBot="1">
      <c r="A71" s="204" t="s">
        <v>225</v>
      </c>
      <c r="B71" s="113" t="s">
        <v>226</v>
      </c>
      <c r="C71" s="337">
        <f aca="true" t="shared" si="1" ref="C71:H71">SUM(C72:C75)</f>
        <v>27118000</v>
      </c>
      <c r="D71" s="337">
        <f t="shared" si="1"/>
        <v>81372000</v>
      </c>
      <c r="E71" s="337">
        <f t="shared" si="1"/>
        <v>81372000</v>
      </c>
      <c r="F71" s="337">
        <f t="shared" si="1"/>
        <v>106370869</v>
      </c>
      <c r="G71" s="337">
        <f t="shared" si="1"/>
        <v>106370869</v>
      </c>
      <c r="H71" s="684">
        <f t="shared" si="1"/>
        <v>0</v>
      </c>
      <c r="I71" s="683">
        <f t="shared" si="0"/>
        <v>106370869</v>
      </c>
    </row>
    <row r="72" spans="1:9" s="49" customFormat="1" ht="12" customHeight="1" thickBot="1">
      <c r="A72" s="201" t="s">
        <v>95</v>
      </c>
      <c r="B72" s="189" t="s">
        <v>227</v>
      </c>
      <c r="C72" s="343">
        <v>27118000</v>
      </c>
      <c r="D72" s="674">
        <v>81372000</v>
      </c>
      <c r="E72" s="657">
        <v>81372000</v>
      </c>
      <c r="F72" s="656">
        <v>106370869</v>
      </c>
      <c r="G72" s="656">
        <v>106370869</v>
      </c>
      <c r="H72" s="652"/>
      <c r="I72" s="683">
        <f t="shared" si="0"/>
        <v>106370869</v>
      </c>
    </row>
    <row r="73" spans="1:9" s="49" customFormat="1" ht="12" customHeight="1" thickBot="1">
      <c r="A73" s="202" t="s">
        <v>96</v>
      </c>
      <c r="B73" s="190" t="s">
        <v>228</v>
      </c>
      <c r="C73" s="343"/>
      <c r="D73" s="674"/>
      <c r="E73" s="657">
        <v>0</v>
      </c>
      <c r="F73" s="657">
        <v>0</v>
      </c>
      <c r="G73" s="657">
        <v>0</v>
      </c>
      <c r="H73" s="646"/>
      <c r="I73" s="683">
        <f t="shared" si="0"/>
        <v>0</v>
      </c>
    </row>
    <row r="74" spans="1:9" s="49" customFormat="1" ht="12" customHeight="1" thickBot="1">
      <c r="A74" s="202" t="s">
        <v>253</v>
      </c>
      <c r="B74" s="190" t="s">
        <v>229</v>
      </c>
      <c r="C74" s="343"/>
      <c r="D74" s="674"/>
      <c r="E74" s="657">
        <v>0</v>
      </c>
      <c r="F74" s="657">
        <v>0</v>
      </c>
      <c r="G74" s="657">
        <v>0</v>
      </c>
      <c r="H74" s="646"/>
      <c r="I74" s="683">
        <f aca="true" t="shared" si="2" ref="I74:I137">SUM(G74:H74)</f>
        <v>0</v>
      </c>
    </row>
    <row r="75" spans="1:9" s="49" customFormat="1" ht="12" customHeight="1" thickBot="1">
      <c r="A75" s="203" t="s">
        <v>254</v>
      </c>
      <c r="B75" s="191" t="s">
        <v>230</v>
      </c>
      <c r="C75" s="343"/>
      <c r="D75" s="674"/>
      <c r="E75" s="657">
        <v>0</v>
      </c>
      <c r="F75" s="658">
        <v>0</v>
      </c>
      <c r="G75" s="658">
        <v>0</v>
      </c>
      <c r="H75" s="650"/>
      <c r="I75" s="683">
        <f t="shared" si="2"/>
        <v>0</v>
      </c>
    </row>
    <row r="76" spans="1:9" s="49" customFormat="1" ht="12" customHeight="1" thickBot="1">
      <c r="A76" s="204" t="s">
        <v>231</v>
      </c>
      <c r="B76" s="113" t="s">
        <v>232</v>
      </c>
      <c r="C76" s="337">
        <f>SUM(C77:C78)</f>
        <v>0</v>
      </c>
      <c r="D76" s="665">
        <v>12462000</v>
      </c>
      <c r="E76" s="665">
        <v>12462000</v>
      </c>
      <c r="F76" s="710">
        <v>12462000</v>
      </c>
      <c r="G76" s="710">
        <v>12462000</v>
      </c>
      <c r="H76" s="653"/>
      <c r="I76" s="683">
        <f t="shared" si="2"/>
        <v>12462000</v>
      </c>
    </row>
    <row r="77" spans="1:9" s="49" customFormat="1" ht="12" customHeight="1" thickBot="1">
      <c r="A77" s="201" t="s">
        <v>255</v>
      </c>
      <c r="B77" s="189" t="s">
        <v>233</v>
      </c>
      <c r="C77" s="343"/>
      <c r="D77" s="674">
        <v>12462000</v>
      </c>
      <c r="E77" s="657">
        <v>12462000</v>
      </c>
      <c r="F77" s="656">
        <v>12462000</v>
      </c>
      <c r="G77" s="656">
        <v>12462000</v>
      </c>
      <c r="H77" s="652"/>
      <c r="I77" s="683">
        <f t="shared" si="2"/>
        <v>12462000</v>
      </c>
    </row>
    <row r="78" spans="1:9" s="49" customFormat="1" ht="12" customHeight="1" thickBot="1">
      <c r="A78" s="203" t="s">
        <v>256</v>
      </c>
      <c r="B78" s="191" t="s">
        <v>234</v>
      </c>
      <c r="C78" s="343"/>
      <c r="D78" s="674"/>
      <c r="E78" s="657">
        <v>0</v>
      </c>
      <c r="F78" s="658">
        <v>0</v>
      </c>
      <c r="G78" s="658">
        <v>0</v>
      </c>
      <c r="H78" s="650"/>
      <c r="I78" s="683">
        <f t="shared" si="2"/>
        <v>0</v>
      </c>
    </row>
    <row r="79" spans="1:9" s="48" customFormat="1" ht="12" customHeight="1" thickBot="1">
      <c r="A79" s="204" t="s">
        <v>235</v>
      </c>
      <c r="B79" s="113" t="s">
        <v>236</v>
      </c>
      <c r="C79" s="337">
        <f>SUM(C80:C82)</f>
        <v>0</v>
      </c>
      <c r="D79" s="667">
        <v>0</v>
      </c>
      <c r="E79" s="665">
        <v>0</v>
      </c>
      <c r="F79" s="710">
        <v>0</v>
      </c>
      <c r="G79" s="710">
        <v>0</v>
      </c>
      <c r="H79" s="648"/>
      <c r="I79" s="683">
        <f t="shared" si="2"/>
        <v>0</v>
      </c>
    </row>
    <row r="80" spans="1:9" s="49" customFormat="1" ht="12" customHeight="1" thickBot="1">
      <c r="A80" s="201" t="s">
        <v>257</v>
      </c>
      <c r="B80" s="189" t="s">
        <v>237</v>
      </c>
      <c r="C80" s="343"/>
      <c r="D80" s="668"/>
      <c r="E80" s="672">
        <v>0</v>
      </c>
      <c r="F80" s="669">
        <v>0</v>
      </c>
      <c r="G80" s="669">
        <v>0</v>
      </c>
      <c r="H80" s="652"/>
      <c r="I80" s="683">
        <f t="shared" si="2"/>
        <v>0</v>
      </c>
    </row>
    <row r="81" spans="1:9" s="49" customFormat="1" ht="12" customHeight="1" thickBot="1">
      <c r="A81" s="202" t="s">
        <v>258</v>
      </c>
      <c r="B81" s="190" t="s">
        <v>238</v>
      </c>
      <c r="C81" s="343"/>
      <c r="D81" s="668"/>
      <c r="E81" s="672">
        <v>0</v>
      </c>
      <c r="F81" s="672">
        <v>0</v>
      </c>
      <c r="G81" s="672">
        <v>0</v>
      </c>
      <c r="H81" s="646"/>
      <c r="I81" s="683">
        <f t="shared" si="2"/>
        <v>0</v>
      </c>
    </row>
    <row r="82" spans="1:9" s="49" customFormat="1" ht="12" customHeight="1" thickBot="1">
      <c r="A82" s="203" t="s">
        <v>259</v>
      </c>
      <c r="B82" s="191" t="s">
        <v>239</v>
      </c>
      <c r="C82" s="343"/>
      <c r="D82" s="668"/>
      <c r="E82" s="672">
        <v>0</v>
      </c>
      <c r="F82" s="711">
        <v>0</v>
      </c>
      <c r="G82" s="711">
        <v>0</v>
      </c>
      <c r="H82" s="650"/>
      <c r="I82" s="683">
        <f t="shared" si="2"/>
        <v>0</v>
      </c>
    </row>
    <row r="83" spans="1:9" s="49" customFormat="1" ht="12" customHeight="1" thickBot="1">
      <c r="A83" s="204" t="s">
        <v>240</v>
      </c>
      <c r="B83" s="113" t="s">
        <v>260</v>
      </c>
      <c r="C83" s="337">
        <f>SUM(C84:C87)</f>
        <v>0</v>
      </c>
      <c r="D83" s="665">
        <v>0</v>
      </c>
      <c r="E83" s="665">
        <v>0</v>
      </c>
      <c r="F83" s="710">
        <v>0</v>
      </c>
      <c r="G83" s="710">
        <v>0</v>
      </c>
      <c r="H83" s="653"/>
      <c r="I83" s="683">
        <f t="shared" si="2"/>
        <v>0</v>
      </c>
    </row>
    <row r="84" spans="1:9" s="49" customFormat="1" ht="12" customHeight="1" thickBot="1">
      <c r="A84" s="205" t="s">
        <v>241</v>
      </c>
      <c r="B84" s="189" t="s">
        <v>242</v>
      </c>
      <c r="C84" s="343"/>
      <c r="D84" s="668"/>
      <c r="E84" s="672">
        <v>0</v>
      </c>
      <c r="F84" s="669">
        <v>0</v>
      </c>
      <c r="G84" s="669">
        <v>0</v>
      </c>
      <c r="H84" s="652"/>
      <c r="I84" s="683">
        <f t="shared" si="2"/>
        <v>0</v>
      </c>
    </row>
    <row r="85" spans="1:9" s="49" customFormat="1" ht="12" customHeight="1" thickBot="1">
      <c r="A85" s="206" t="s">
        <v>243</v>
      </c>
      <c r="B85" s="190" t="s">
        <v>244</v>
      </c>
      <c r="C85" s="343"/>
      <c r="D85" s="668"/>
      <c r="E85" s="672">
        <v>0</v>
      </c>
      <c r="F85" s="672">
        <v>0</v>
      </c>
      <c r="G85" s="672">
        <v>0</v>
      </c>
      <c r="H85" s="646"/>
      <c r="I85" s="683">
        <f t="shared" si="2"/>
        <v>0</v>
      </c>
    </row>
    <row r="86" spans="1:9" s="49" customFormat="1" ht="12" customHeight="1" thickBot="1">
      <c r="A86" s="206" t="s">
        <v>245</v>
      </c>
      <c r="B86" s="190" t="s">
        <v>246</v>
      </c>
      <c r="C86" s="343"/>
      <c r="D86" s="668"/>
      <c r="E86" s="672">
        <v>0</v>
      </c>
      <c r="F86" s="672">
        <v>0</v>
      </c>
      <c r="G86" s="672">
        <v>0</v>
      </c>
      <c r="H86" s="646"/>
      <c r="I86" s="683">
        <f t="shared" si="2"/>
        <v>0</v>
      </c>
    </row>
    <row r="87" spans="1:9" s="48" customFormat="1" ht="12" customHeight="1" thickBot="1">
      <c r="A87" s="207" t="s">
        <v>247</v>
      </c>
      <c r="B87" s="191" t="s">
        <v>248</v>
      </c>
      <c r="C87" s="343"/>
      <c r="D87" s="679"/>
      <c r="E87" s="680">
        <v>0</v>
      </c>
      <c r="F87" s="680">
        <v>0</v>
      </c>
      <c r="G87" s="680">
        <v>0</v>
      </c>
      <c r="H87" s="647"/>
      <c r="I87" s="683">
        <f t="shared" si="2"/>
        <v>0</v>
      </c>
    </row>
    <row r="88" spans="1:9" s="48" customFormat="1" ht="12" customHeight="1" thickBot="1">
      <c r="A88" s="204" t="s">
        <v>249</v>
      </c>
      <c r="B88" s="113" t="s">
        <v>387</v>
      </c>
      <c r="C88" s="346"/>
      <c r="D88" s="681"/>
      <c r="E88" s="682">
        <v>0</v>
      </c>
      <c r="F88" s="713">
        <v>0</v>
      </c>
      <c r="G88" s="713">
        <v>0</v>
      </c>
      <c r="H88" s="648"/>
      <c r="I88" s="683">
        <f t="shared" si="2"/>
        <v>0</v>
      </c>
    </row>
    <row r="89" spans="1:9" s="48" customFormat="1" ht="12" customHeight="1" thickBot="1">
      <c r="A89" s="204" t="s">
        <v>411</v>
      </c>
      <c r="B89" s="113" t="s">
        <v>250</v>
      </c>
      <c r="C89" s="346"/>
      <c r="D89" s="681"/>
      <c r="E89" s="682">
        <v>0</v>
      </c>
      <c r="F89" s="713">
        <v>0</v>
      </c>
      <c r="G89" s="713">
        <v>0</v>
      </c>
      <c r="H89" s="648"/>
      <c r="I89" s="683">
        <f t="shared" si="2"/>
        <v>0</v>
      </c>
    </row>
    <row r="90" spans="1:9" s="48" customFormat="1" ht="12" customHeight="1" thickBot="1">
      <c r="A90" s="204" t="s">
        <v>412</v>
      </c>
      <c r="B90" s="196" t="s">
        <v>390</v>
      </c>
      <c r="C90" s="341">
        <f>+C67+C71+C76+C79+C83+C89+C88</f>
        <v>27118000</v>
      </c>
      <c r="D90" s="675">
        <v>93834000</v>
      </c>
      <c r="E90" s="673">
        <v>93834000</v>
      </c>
      <c r="F90" s="712">
        <v>118832869</v>
      </c>
      <c r="G90" s="712">
        <v>118832869</v>
      </c>
      <c r="H90" s="684">
        <f>H67+H76+H71+H79+H83+H88+H89</f>
        <v>0</v>
      </c>
      <c r="I90" s="683">
        <f t="shared" si="2"/>
        <v>118832869</v>
      </c>
    </row>
    <row r="91" spans="1:9" s="48" customFormat="1" ht="12" customHeight="1" thickBot="1">
      <c r="A91" s="208" t="s">
        <v>413</v>
      </c>
      <c r="B91" s="197" t="s">
        <v>414</v>
      </c>
      <c r="C91" s="341">
        <f>+C66+C90</f>
        <v>241243000</v>
      </c>
      <c r="D91" s="673">
        <v>310503661</v>
      </c>
      <c r="E91" s="673">
        <v>312148357</v>
      </c>
      <c r="F91" s="712">
        <v>340112809</v>
      </c>
      <c r="G91" s="712">
        <v>340112809</v>
      </c>
      <c r="H91" s="684">
        <f>H66+H90</f>
        <v>29619161</v>
      </c>
      <c r="I91" s="683">
        <f t="shared" si="2"/>
        <v>369731970</v>
      </c>
    </row>
    <row r="92" spans="1:9" s="49" customFormat="1" ht="15" customHeight="1" thickBot="1">
      <c r="A92" s="99"/>
      <c r="B92" s="100"/>
      <c r="C92" s="163"/>
      <c r="G92" s="49">
        <v>0</v>
      </c>
      <c r="H92" s="654"/>
      <c r="I92" s="683">
        <f t="shared" si="2"/>
        <v>0</v>
      </c>
    </row>
    <row r="93" spans="1:9" s="40" customFormat="1" ht="16.5" customHeight="1" thickBot="1">
      <c r="A93" s="103"/>
      <c r="B93" s="104" t="s">
        <v>47</v>
      </c>
      <c r="C93" s="507"/>
      <c r="D93" s="537"/>
      <c r="E93" s="544"/>
      <c r="F93" s="714"/>
      <c r="G93" s="714">
        <v>0</v>
      </c>
      <c r="H93" s="655"/>
      <c r="I93" s="683">
        <f t="shared" si="2"/>
        <v>0</v>
      </c>
    </row>
    <row r="94" spans="1:9" s="50" customFormat="1" ht="12" customHeight="1" thickBot="1">
      <c r="A94" s="185" t="s">
        <v>7</v>
      </c>
      <c r="B94" s="22" t="s">
        <v>418</v>
      </c>
      <c r="C94" s="407">
        <f>SUM(C95:C99)</f>
        <v>92542000</v>
      </c>
      <c r="D94" s="407">
        <f>SUM(D95:D99)</f>
        <v>109422199</v>
      </c>
      <c r="E94" s="407">
        <f>SUM(E95:E99)</f>
        <v>110605970</v>
      </c>
      <c r="F94" s="407">
        <f>SUM(F95:F99)</f>
        <v>113416087</v>
      </c>
      <c r="G94" s="407">
        <f>SUM(G95:G99)</f>
        <v>112002379</v>
      </c>
      <c r="H94" s="684">
        <f>SUM(H95:H114)</f>
        <v>3493264</v>
      </c>
      <c r="I94" s="683">
        <f>SUM(G94:H94)</f>
        <v>115495643</v>
      </c>
    </row>
    <row r="95" spans="1:9" ht="12" customHeight="1" thickBot="1">
      <c r="A95" s="209" t="s">
        <v>68</v>
      </c>
      <c r="B95" s="6" t="s">
        <v>38</v>
      </c>
      <c r="C95" s="349">
        <v>21440000</v>
      </c>
      <c r="D95" s="541">
        <v>22825727</v>
      </c>
      <c r="E95" s="545">
        <v>23865880</v>
      </c>
      <c r="F95" s="545">
        <v>25642855</v>
      </c>
      <c r="G95" s="545">
        <v>25642855</v>
      </c>
      <c r="H95" s="656">
        <v>1806365</v>
      </c>
      <c r="I95" s="683">
        <f t="shared" si="2"/>
        <v>27449220</v>
      </c>
    </row>
    <row r="96" spans="1:9" ht="12" customHeight="1" thickBot="1">
      <c r="A96" s="202" t="s">
        <v>69</v>
      </c>
      <c r="B96" s="4" t="s">
        <v>119</v>
      </c>
      <c r="C96" s="339">
        <v>6137000</v>
      </c>
      <c r="D96" s="533">
        <v>7072472</v>
      </c>
      <c r="E96" s="545">
        <v>7216090</v>
      </c>
      <c r="F96" s="545">
        <v>7594052</v>
      </c>
      <c r="G96" s="545">
        <v>7594052</v>
      </c>
      <c r="H96" s="657">
        <v>243859</v>
      </c>
      <c r="I96" s="683">
        <f t="shared" si="2"/>
        <v>7837911</v>
      </c>
    </row>
    <row r="97" spans="1:9" ht="12" customHeight="1" thickBot="1">
      <c r="A97" s="202" t="s">
        <v>70</v>
      </c>
      <c r="B97" s="4" t="s">
        <v>93</v>
      </c>
      <c r="C97" s="340">
        <v>52365000</v>
      </c>
      <c r="D97" s="533">
        <v>54438000</v>
      </c>
      <c r="E97" s="545">
        <v>54438000</v>
      </c>
      <c r="F97" s="545">
        <v>54438000</v>
      </c>
      <c r="G97" s="545">
        <v>54438000</v>
      </c>
      <c r="H97" s="657"/>
      <c r="I97" s="683">
        <f t="shared" si="2"/>
        <v>54438000</v>
      </c>
    </row>
    <row r="98" spans="1:9" ht="12" customHeight="1" thickBot="1">
      <c r="A98" s="202" t="s">
        <v>71</v>
      </c>
      <c r="B98" s="7" t="s">
        <v>120</v>
      </c>
      <c r="C98" s="340">
        <v>9600000</v>
      </c>
      <c r="D98" s="533">
        <v>9600000</v>
      </c>
      <c r="E98" s="545">
        <v>9600000</v>
      </c>
      <c r="F98" s="545">
        <v>9673660</v>
      </c>
      <c r="G98" s="545">
        <v>9673660</v>
      </c>
      <c r="H98" s="657">
        <v>1443040</v>
      </c>
      <c r="I98" s="683">
        <f t="shared" si="2"/>
        <v>11116700</v>
      </c>
    </row>
    <row r="99" spans="1:9" ht="12" customHeight="1" thickBot="1">
      <c r="A99" s="202" t="s">
        <v>79</v>
      </c>
      <c r="B99" s="15" t="s">
        <v>121</v>
      </c>
      <c r="C99" s="340">
        <v>3000000</v>
      </c>
      <c r="D99" s="533">
        <v>15486000</v>
      </c>
      <c r="E99" s="545">
        <v>15486000</v>
      </c>
      <c r="F99" s="545">
        <v>16067520</v>
      </c>
      <c r="G99" s="545">
        <v>14653812</v>
      </c>
      <c r="H99" s="657"/>
      <c r="I99" s="683">
        <f t="shared" si="2"/>
        <v>14653812</v>
      </c>
    </row>
    <row r="100" spans="1:9" ht="12" customHeight="1" thickBot="1">
      <c r="A100" s="202" t="s">
        <v>72</v>
      </c>
      <c r="B100" s="4" t="s">
        <v>415</v>
      </c>
      <c r="C100" s="340"/>
      <c r="D100" s="533">
        <v>0</v>
      </c>
      <c r="E100" s="545">
        <v>0</v>
      </c>
      <c r="F100" s="545">
        <v>0</v>
      </c>
      <c r="G100" s="545">
        <v>0</v>
      </c>
      <c r="H100" s="657"/>
      <c r="I100" s="683">
        <f t="shared" si="2"/>
        <v>0</v>
      </c>
    </row>
    <row r="101" spans="1:9" ht="12" customHeight="1" thickBot="1">
      <c r="A101" s="202" t="s">
        <v>73</v>
      </c>
      <c r="B101" s="65" t="s">
        <v>353</v>
      </c>
      <c r="C101" s="340"/>
      <c r="D101" s="533">
        <v>7240000</v>
      </c>
      <c r="E101" s="545">
        <v>7240000</v>
      </c>
      <c r="F101" s="545">
        <v>7371520</v>
      </c>
      <c r="G101" s="545">
        <v>7371520</v>
      </c>
      <c r="H101" s="657"/>
      <c r="I101" s="683">
        <f t="shared" si="2"/>
        <v>7371520</v>
      </c>
    </row>
    <row r="102" spans="1:9" ht="12" customHeight="1" thickBot="1">
      <c r="A102" s="202" t="s">
        <v>80</v>
      </c>
      <c r="B102" s="65" t="s">
        <v>352</v>
      </c>
      <c r="C102" s="340"/>
      <c r="D102" s="533">
        <v>0</v>
      </c>
      <c r="E102" s="545">
        <v>0</v>
      </c>
      <c r="F102" s="545">
        <v>0</v>
      </c>
      <c r="G102" s="545">
        <v>0</v>
      </c>
      <c r="H102" s="657"/>
      <c r="I102" s="683">
        <f t="shared" si="2"/>
        <v>0</v>
      </c>
    </row>
    <row r="103" spans="1:9" ht="12" customHeight="1" thickBot="1">
      <c r="A103" s="202" t="s">
        <v>81</v>
      </c>
      <c r="B103" s="65" t="s">
        <v>266</v>
      </c>
      <c r="C103" s="340"/>
      <c r="D103" s="533">
        <v>0</v>
      </c>
      <c r="E103" s="545">
        <v>0</v>
      </c>
      <c r="F103" s="545">
        <v>0</v>
      </c>
      <c r="G103" s="545">
        <v>0</v>
      </c>
      <c r="H103" s="657"/>
      <c r="I103" s="683">
        <f t="shared" si="2"/>
        <v>0</v>
      </c>
    </row>
    <row r="104" spans="1:9" ht="12" customHeight="1" thickBot="1">
      <c r="A104" s="202" t="s">
        <v>82</v>
      </c>
      <c r="B104" s="66" t="s">
        <v>267</v>
      </c>
      <c r="C104" s="340"/>
      <c r="D104" s="533">
        <v>0</v>
      </c>
      <c r="E104" s="545">
        <v>0</v>
      </c>
      <c r="F104" s="545">
        <v>0</v>
      </c>
      <c r="G104" s="545">
        <v>0</v>
      </c>
      <c r="H104" s="657"/>
      <c r="I104" s="683">
        <f t="shared" si="2"/>
        <v>0</v>
      </c>
    </row>
    <row r="105" spans="1:9" ht="12" customHeight="1" thickBot="1">
      <c r="A105" s="202" t="s">
        <v>83</v>
      </c>
      <c r="B105" s="66" t="s">
        <v>268</v>
      </c>
      <c r="C105" s="340"/>
      <c r="D105" s="533">
        <v>0</v>
      </c>
      <c r="E105" s="545">
        <v>0</v>
      </c>
      <c r="F105" s="545">
        <v>0</v>
      </c>
      <c r="G105" s="545">
        <v>0</v>
      </c>
      <c r="H105" s="657"/>
      <c r="I105" s="683">
        <f t="shared" si="2"/>
        <v>0</v>
      </c>
    </row>
    <row r="106" spans="1:9" ht="12" customHeight="1" thickBot="1">
      <c r="A106" s="202" t="s">
        <v>85</v>
      </c>
      <c r="B106" s="65" t="s">
        <v>269</v>
      </c>
      <c r="C106" s="340"/>
      <c r="D106" s="533">
        <v>0</v>
      </c>
      <c r="E106" s="545">
        <v>0</v>
      </c>
      <c r="F106" s="545">
        <v>0</v>
      </c>
      <c r="G106" s="545">
        <v>0</v>
      </c>
      <c r="H106" s="657"/>
      <c r="I106" s="683">
        <f t="shared" si="2"/>
        <v>0</v>
      </c>
    </row>
    <row r="107" spans="1:9" ht="12" customHeight="1" thickBot="1">
      <c r="A107" s="202" t="s">
        <v>122</v>
      </c>
      <c r="B107" s="65" t="s">
        <v>270</v>
      </c>
      <c r="C107" s="340"/>
      <c r="D107" s="533">
        <v>0</v>
      </c>
      <c r="E107" s="545">
        <v>0</v>
      </c>
      <c r="F107" s="545">
        <v>0</v>
      </c>
      <c r="G107" s="545">
        <v>0</v>
      </c>
      <c r="H107" s="657"/>
      <c r="I107" s="683">
        <f t="shared" si="2"/>
        <v>0</v>
      </c>
    </row>
    <row r="108" spans="1:9" ht="12" customHeight="1" thickBot="1">
      <c r="A108" s="202" t="s">
        <v>264</v>
      </c>
      <c r="B108" s="66" t="s">
        <v>271</v>
      </c>
      <c r="C108" s="340"/>
      <c r="D108" s="533">
        <v>0</v>
      </c>
      <c r="E108" s="545">
        <v>0</v>
      </c>
      <c r="F108" s="545">
        <v>0</v>
      </c>
      <c r="G108" s="545">
        <v>0</v>
      </c>
      <c r="H108" s="657"/>
      <c r="I108" s="683">
        <f t="shared" si="2"/>
        <v>0</v>
      </c>
    </row>
    <row r="109" spans="1:9" ht="12" customHeight="1" thickBot="1">
      <c r="A109" s="210" t="s">
        <v>265</v>
      </c>
      <c r="B109" s="67" t="s">
        <v>272</v>
      </c>
      <c r="C109" s="340"/>
      <c r="D109" s="533">
        <v>0</v>
      </c>
      <c r="E109" s="545">
        <v>0</v>
      </c>
      <c r="F109" s="545">
        <v>0</v>
      </c>
      <c r="G109" s="545">
        <v>0</v>
      </c>
      <c r="H109" s="657"/>
      <c r="I109" s="683">
        <f t="shared" si="2"/>
        <v>0</v>
      </c>
    </row>
    <row r="110" spans="1:9" ht="12" customHeight="1" thickBot="1">
      <c r="A110" s="202" t="s">
        <v>350</v>
      </c>
      <c r="B110" s="67" t="s">
        <v>273</v>
      </c>
      <c r="C110" s="340"/>
      <c r="D110" s="533">
        <v>0</v>
      </c>
      <c r="E110" s="545">
        <v>0</v>
      </c>
      <c r="F110" s="545">
        <v>0</v>
      </c>
      <c r="G110" s="545">
        <v>0</v>
      </c>
      <c r="H110" s="657"/>
      <c r="I110" s="683">
        <f t="shared" si="2"/>
        <v>0</v>
      </c>
    </row>
    <row r="111" spans="1:9" ht="12" customHeight="1" thickBot="1">
      <c r="A111" s="202" t="s">
        <v>351</v>
      </c>
      <c r="B111" s="66" t="s">
        <v>274</v>
      </c>
      <c r="C111" s="339">
        <v>2045000</v>
      </c>
      <c r="D111" s="533">
        <v>2045000</v>
      </c>
      <c r="E111" s="545">
        <v>2045000</v>
      </c>
      <c r="F111" s="545">
        <v>2495000</v>
      </c>
      <c r="G111" s="545">
        <v>2495000</v>
      </c>
      <c r="H111" s="657"/>
      <c r="I111" s="683">
        <f t="shared" si="2"/>
        <v>2495000</v>
      </c>
    </row>
    <row r="112" spans="1:9" ht="12" customHeight="1" thickBot="1">
      <c r="A112" s="202" t="s">
        <v>355</v>
      </c>
      <c r="B112" s="7" t="s">
        <v>39</v>
      </c>
      <c r="C112" s="339"/>
      <c r="D112" s="533">
        <v>0</v>
      </c>
      <c r="E112" s="545">
        <v>0</v>
      </c>
      <c r="F112" s="545">
        <v>1573438</v>
      </c>
      <c r="G112" s="545">
        <v>159730</v>
      </c>
      <c r="H112" s="657"/>
      <c r="I112" s="683">
        <f t="shared" si="2"/>
        <v>159730</v>
      </c>
    </row>
    <row r="113" spans="1:9" ht="12" customHeight="1" thickBot="1">
      <c r="A113" s="203" t="s">
        <v>356</v>
      </c>
      <c r="B113" s="4" t="s">
        <v>416</v>
      </c>
      <c r="C113" s="340"/>
      <c r="D113" s="533">
        <v>0</v>
      </c>
      <c r="E113" s="545">
        <v>0</v>
      </c>
      <c r="F113" s="545">
        <v>0</v>
      </c>
      <c r="G113" s="545">
        <v>0</v>
      </c>
      <c r="H113" s="657"/>
      <c r="I113" s="683">
        <f t="shared" si="2"/>
        <v>0</v>
      </c>
    </row>
    <row r="114" spans="1:9" ht="12" customHeight="1" thickBot="1">
      <c r="A114" s="211" t="s">
        <v>357</v>
      </c>
      <c r="B114" s="68" t="s">
        <v>417</v>
      </c>
      <c r="C114" s="350"/>
      <c r="D114" s="533">
        <v>0</v>
      </c>
      <c r="E114" s="545">
        <v>0</v>
      </c>
      <c r="F114" s="715">
        <v>0</v>
      </c>
      <c r="G114" s="715">
        <v>0</v>
      </c>
      <c r="H114" s="658"/>
      <c r="I114" s="683">
        <f t="shared" si="2"/>
        <v>0</v>
      </c>
    </row>
    <row r="115" spans="1:9" ht="12" customHeight="1" thickBot="1">
      <c r="A115" s="26" t="s">
        <v>8</v>
      </c>
      <c r="B115" s="21" t="s">
        <v>275</v>
      </c>
      <c r="C115" s="337">
        <f>+C116+C118+C120</f>
        <v>15850000</v>
      </c>
      <c r="D115" s="492">
        <v>37265000</v>
      </c>
      <c r="E115" s="337">
        <v>37265000</v>
      </c>
      <c r="F115" s="407">
        <v>40035251</v>
      </c>
      <c r="G115" s="407">
        <v>40035251</v>
      </c>
      <c r="H115" s="684">
        <f>SUM(H116:H128)</f>
        <v>25994526</v>
      </c>
      <c r="I115" s="683">
        <f t="shared" si="2"/>
        <v>66029777</v>
      </c>
    </row>
    <row r="116" spans="1:9" ht="12" customHeight="1" thickBot="1">
      <c r="A116" s="201" t="s">
        <v>74</v>
      </c>
      <c r="B116" s="4" t="s">
        <v>140</v>
      </c>
      <c r="C116" s="338">
        <v>8850000</v>
      </c>
      <c r="D116" s="685">
        <v>28395000</v>
      </c>
      <c r="E116" s="445">
        <v>28395000</v>
      </c>
      <c r="F116" s="552">
        <v>26105992</v>
      </c>
      <c r="G116" s="552">
        <v>26105992</v>
      </c>
      <c r="H116" s="656">
        <v>5994526</v>
      </c>
      <c r="I116" s="683">
        <f t="shared" si="2"/>
        <v>32100518</v>
      </c>
    </row>
    <row r="117" spans="1:9" ht="12" customHeight="1" thickBot="1">
      <c r="A117" s="201" t="s">
        <v>75</v>
      </c>
      <c r="B117" s="8" t="s">
        <v>279</v>
      </c>
      <c r="C117" s="338"/>
      <c r="D117" s="685">
        <v>0</v>
      </c>
      <c r="E117" s="445">
        <v>0</v>
      </c>
      <c r="F117" s="445">
        <v>0</v>
      </c>
      <c r="G117" s="445">
        <v>0</v>
      </c>
      <c r="H117" s="657"/>
      <c r="I117" s="683">
        <f t="shared" si="2"/>
        <v>0</v>
      </c>
    </row>
    <row r="118" spans="1:9" ht="12" customHeight="1" thickBot="1">
      <c r="A118" s="201" t="s">
        <v>76</v>
      </c>
      <c r="B118" s="8" t="s">
        <v>123</v>
      </c>
      <c r="C118" s="339">
        <v>7000000</v>
      </c>
      <c r="D118" s="685">
        <v>8870000</v>
      </c>
      <c r="E118" s="445">
        <v>8870000</v>
      </c>
      <c r="F118" s="445">
        <v>11159008</v>
      </c>
      <c r="G118" s="445">
        <v>11159008</v>
      </c>
      <c r="H118" s="657">
        <v>20000000</v>
      </c>
      <c r="I118" s="683">
        <f t="shared" si="2"/>
        <v>31159008</v>
      </c>
    </row>
    <row r="119" spans="1:9" ht="12" customHeight="1" thickBot="1">
      <c r="A119" s="201" t="s">
        <v>77</v>
      </c>
      <c r="B119" s="8" t="s">
        <v>280</v>
      </c>
      <c r="C119" s="352"/>
      <c r="D119" s="685">
        <v>0</v>
      </c>
      <c r="E119" s="445">
        <v>0</v>
      </c>
      <c r="F119" s="445">
        <v>0</v>
      </c>
      <c r="G119" s="445">
        <v>0</v>
      </c>
      <c r="H119" s="657"/>
      <c r="I119" s="683">
        <f t="shared" si="2"/>
        <v>0</v>
      </c>
    </row>
    <row r="120" spans="1:9" ht="12" customHeight="1" thickBot="1">
      <c r="A120" s="201" t="s">
        <v>78</v>
      </c>
      <c r="B120" s="115" t="s">
        <v>142</v>
      </c>
      <c r="C120" s="352"/>
      <c r="D120" s="532">
        <v>0</v>
      </c>
      <c r="E120" s="445">
        <v>0</v>
      </c>
      <c r="F120" s="445">
        <v>0</v>
      </c>
      <c r="G120" s="445">
        <v>0</v>
      </c>
      <c r="H120" s="657"/>
      <c r="I120" s="683">
        <f t="shared" si="2"/>
        <v>0</v>
      </c>
    </row>
    <row r="121" spans="1:9" ht="12" customHeight="1" thickBot="1">
      <c r="A121" s="201" t="s">
        <v>84</v>
      </c>
      <c r="B121" s="114" t="s">
        <v>340</v>
      </c>
      <c r="C121" s="352"/>
      <c r="D121" s="532">
        <v>0</v>
      </c>
      <c r="E121" s="445">
        <v>0</v>
      </c>
      <c r="F121" s="445">
        <v>0</v>
      </c>
      <c r="G121" s="445">
        <v>0</v>
      </c>
      <c r="H121" s="657"/>
      <c r="I121" s="683">
        <f t="shared" si="2"/>
        <v>0</v>
      </c>
    </row>
    <row r="122" spans="1:9" ht="12" customHeight="1" thickBot="1">
      <c r="A122" s="201" t="s">
        <v>86</v>
      </c>
      <c r="B122" s="187" t="s">
        <v>285</v>
      </c>
      <c r="C122" s="352"/>
      <c r="D122" s="532">
        <v>0</v>
      </c>
      <c r="E122" s="445">
        <v>0</v>
      </c>
      <c r="F122" s="445">
        <v>0</v>
      </c>
      <c r="G122" s="445">
        <v>0</v>
      </c>
      <c r="H122" s="657"/>
      <c r="I122" s="683">
        <f t="shared" si="2"/>
        <v>0</v>
      </c>
    </row>
    <row r="123" spans="1:9" ht="12" customHeight="1" thickBot="1">
      <c r="A123" s="201" t="s">
        <v>124</v>
      </c>
      <c r="B123" s="66" t="s">
        <v>268</v>
      </c>
      <c r="C123" s="352"/>
      <c r="D123" s="532">
        <v>0</v>
      </c>
      <c r="E123" s="445">
        <v>0</v>
      </c>
      <c r="F123" s="445">
        <v>0</v>
      </c>
      <c r="G123" s="445">
        <v>0</v>
      </c>
      <c r="H123" s="657"/>
      <c r="I123" s="683">
        <f t="shared" si="2"/>
        <v>0</v>
      </c>
    </row>
    <row r="124" spans="1:9" ht="12" customHeight="1" thickBot="1">
      <c r="A124" s="201" t="s">
        <v>125</v>
      </c>
      <c r="B124" s="66" t="s">
        <v>284</v>
      </c>
      <c r="C124" s="352"/>
      <c r="D124" s="532">
        <v>0</v>
      </c>
      <c r="E124" s="445">
        <v>0</v>
      </c>
      <c r="F124" s="445">
        <v>0</v>
      </c>
      <c r="G124" s="445">
        <v>0</v>
      </c>
      <c r="H124" s="657"/>
      <c r="I124" s="683">
        <f t="shared" si="2"/>
        <v>0</v>
      </c>
    </row>
    <row r="125" spans="1:9" ht="12" customHeight="1" thickBot="1">
      <c r="A125" s="201" t="s">
        <v>126</v>
      </c>
      <c r="B125" s="66" t="s">
        <v>283</v>
      </c>
      <c r="C125" s="352"/>
      <c r="D125" s="532">
        <v>0</v>
      </c>
      <c r="E125" s="445">
        <v>0</v>
      </c>
      <c r="F125" s="445">
        <v>0</v>
      </c>
      <c r="G125" s="445">
        <v>0</v>
      </c>
      <c r="H125" s="657"/>
      <c r="I125" s="683">
        <f t="shared" si="2"/>
        <v>0</v>
      </c>
    </row>
    <row r="126" spans="1:9" ht="12" customHeight="1" thickBot="1">
      <c r="A126" s="201" t="s">
        <v>276</v>
      </c>
      <c r="B126" s="66" t="s">
        <v>271</v>
      </c>
      <c r="C126" s="352"/>
      <c r="D126" s="532">
        <v>0</v>
      </c>
      <c r="E126" s="445">
        <v>0</v>
      </c>
      <c r="F126" s="445">
        <v>0</v>
      </c>
      <c r="G126" s="445">
        <v>0</v>
      </c>
      <c r="H126" s="657"/>
      <c r="I126" s="683">
        <f t="shared" si="2"/>
        <v>0</v>
      </c>
    </row>
    <row r="127" spans="1:9" ht="12" customHeight="1" thickBot="1">
      <c r="A127" s="201" t="s">
        <v>277</v>
      </c>
      <c r="B127" s="66" t="s">
        <v>282</v>
      </c>
      <c r="C127" s="352"/>
      <c r="D127" s="532">
        <v>0</v>
      </c>
      <c r="E127" s="445">
        <v>0</v>
      </c>
      <c r="F127" s="445">
        <v>0</v>
      </c>
      <c r="G127" s="445">
        <v>0</v>
      </c>
      <c r="H127" s="657"/>
      <c r="I127" s="683">
        <f t="shared" si="2"/>
        <v>0</v>
      </c>
    </row>
    <row r="128" spans="1:9" ht="12" customHeight="1" thickBot="1">
      <c r="A128" s="210" t="s">
        <v>278</v>
      </c>
      <c r="B128" s="66" t="s">
        <v>281</v>
      </c>
      <c r="C128" s="353"/>
      <c r="D128" s="532">
        <v>0</v>
      </c>
      <c r="E128" s="445">
        <v>0</v>
      </c>
      <c r="F128" s="716">
        <v>2770251</v>
      </c>
      <c r="G128" s="716">
        <v>2770251</v>
      </c>
      <c r="H128" s="658"/>
      <c r="I128" s="683">
        <f t="shared" si="2"/>
        <v>2770251</v>
      </c>
    </row>
    <row r="129" spans="1:9" ht="12" customHeight="1" thickBot="1">
      <c r="A129" s="26" t="s">
        <v>9</v>
      </c>
      <c r="B129" s="53" t="s">
        <v>360</v>
      </c>
      <c r="C129" s="337">
        <f>+C94+C115</f>
        <v>108392000</v>
      </c>
      <c r="D129" s="492">
        <v>142206199</v>
      </c>
      <c r="E129" s="337">
        <v>143389970</v>
      </c>
      <c r="F129" s="407">
        <v>150543776</v>
      </c>
      <c r="G129" s="407">
        <v>149130068</v>
      </c>
      <c r="H129" s="653">
        <f>H94+H115</f>
        <v>29487790</v>
      </c>
      <c r="I129" s="683">
        <f t="shared" si="2"/>
        <v>178617858</v>
      </c>
    </row>
    <row r="130" spans="1:9" ht="12" customHeight="1" thickBot="1">
      <c r="A130" s="26" t="s">
        <v>10</v>
      </c>
      <c r="B130" s="53" t="s">
        <v>361</v>
      </c>
      <c r="C130" s="337">
        <f>+C131+C132+C133</f>
        <v>0</v>
      </c>
      <c r="D130" s="535"/>
      <c r="E130" s="546">
        <v>0</v>
      </c>
      <c r="F130" s="717">
        <v>0</v>
      </c>
      <c r="G130" s="717">
        <v>0</v>
      </c>
      <c r="H130" s="653"/>
      <c r="I130" s="683">
        <f t="shared" si="2"/>
        <v>0</v>
      </c>
    </row>
    <row r="131" spans="1:9" s="50" customFormat="1" ht="12" customHeight="1" thickBot="1">
      <c r="A131" s="201" t="s">
        <v>176</v>
      </c>
      <c r="B131" s="5" t="s">
        <v>420</v>
      </c>
      <c r="C131" s="352"/>
      <c r="D131" s="536"/>
      <c r="E131" s="547">
        <v>0</v>
      </c>
      <c r="F131" s="547">
        <v>0</v>
      </c>
      <c r="G131" s="547">
        <v>0</v>
      </c>
      <c r="H131" s="659"/>
      <c r="I131" s="683">
        <f t="shared" si="2"/>
        <v>0</v>
      </c>
    </row>
    <row r="132" spans="1:9" ht="12" customHeight="1" thickBot="1">
      <c r="A132" s="201" t="s">
        <v>179</v>
      </c>
      <c r="B132" s="5" t="s">
        <v>369</v>
      </c>
      <c r="C132" s="352"/>
      <c r="D132" s="532"/>
      <c r="E132" s="548">
        <v>0</v>
      </c>
      <c r="F132" s="548">
        <v>0</v>
      </c>
      <c r="G132" s="548">
        <v>0</v>
      </c>
      <c r="H132" s="657"/>
      <c r="I132" s="683">
        <f t="shared" si="2"/>
        <v>0</v>
      </c>
    </row>
    <row r="133" spans="1:9" ht="12" customHeight="1" thickBot="1">
      <c r="A133" s="210" t="s">
        <v>180</v>
      </c>
      <c r="B133" s="3" t="s">
        <v>419</v>
      </c>
      <c r="C133" s="352"/>
      <c r="D133" s="534"/>
      <c r="E133" s="549">
        <v>0</v>
      </c>
      <c r="F133" s="549">
        <v>0</v>
      </c>
      <c r="G133" s="549">
        <v>0</v>
      </c>
      <c r="H133" s="658"/>
      <c r="I133" s="683">
        <f t="shared" si="2"/>
        <v>0</v>
      </c>
    </row>
    <row r="134" spans="1:9" ht="12" customHeight="1" thickBot="1">
      <c r="A134" s="26" t="s">
        <v>11</v>
      </c>
      <c r="B134" s="53" t="s">
        <v>362</v>
      </c>
      <c r="C134" s="337">
        <f>+C135+C136+C137+C138+C139+C140</f>
        <v>0</v>
      </c>
      <c r="D134" s="535"/>
      <c r="E134" s="546">
        <v>0</v>
      </c>
      <c r="F134" s="717">
        <v>0</v>
      </c>
      <c r="G134" s="717">
        <v>0</v>
      </c>
      <c r="H134" s="653"/>
      <c r="I134" s="683">
        <f t="shared" si="2"/>
        <v>0</v>
      </c>
    </row>
    <row r="135" spans="1:9" ht="12" customHeight="1" thickBot="1">
      <c r="A135" s="201" t="s">
        <v>61</v>
      </c>
      <c r="B135" s="5" t="s">
        <v>371</v>
      </c>
      <c r="C135" s="352"/>
      <c r="D135" s="538"/>
      <c r="E135" s="550">
        <v>0</v>
      </c>
      <c r="F135" s="550">
        <v>0</v>
      </c>
      <c r="G135" s="550">
        <v>0</v>
      </c>
      <c r="H135" s="656"/>
      <c r="I135" s="683">
        <f t="shared" si="2"/>
        <v>0</v>
      </c>
    </row>
    <row r="136" spans="1:9" ht="12" customHeight="1" thickBot="1">
      <c r="A136" s="201" t="s">
        <v>62</v>
      </c>
      <c r="B136" s="5" t="s">
        <v>363</v>
      </c>
      <c r="C136" s="352"/>
      <c r="D136" s="532"/>
      <c r="E136" s="548">
        <v>0</v>
      </c>
      <c r="F136" s="548">
        <v>0</v>
      </c>
      <c r="G136" s="548">
        <v>0</v>
      </c>
      <c r="H136" s="657"/>
      <c r="I136" s="683">
        <f t="shared" si="2"/>
        <v>0</v>
      </c>
    </row>
    <row r="137" spans="1:9" ht="12" customHeight="1" thickBot="1">
      <c r="A137" s="201" t="s">
        <v>63</v>
      </c>
      <c r="B137" s="5" t="s">
        <v>364</v>
      </c>
      <c r="C137" s="352"/>
      <c r="D137" s="532"/>
      <c r="E137" s="548">
        <v>0</v>
      </c>
      <c r="F137" s="548">
        <v>0</v>
      </c>
      <c r="G137" s="548">
        <v>0</v>
      </c>
      <c r="H137" s="657"/>
      <c r="I137" s="683">
        <f t="shared" si="2"/>
        <v>0</v>
      </c>
    </row>
    <row r="138" spans="1:9" ht="12" customHeight="1" thickBot="1">
      <c r="A138" s="201" t="s">
        <v>111</v>
      </c>
      <c r="B138" s="5" t="s">
        <v>444</v>
      </c>
      <c r="C138" s="352"/>
      <c r="D138" s="532"/>
      <c r="E138" s="548">
        <v>0</v>
      </c>
      <c r="F138" s="548">
        <v>0</v>
      </c>
      <c r="G138" s="548">
        <v>0</v>
      </c>
      <c r="H138" s="657"/>
      <c r="I138" s="683">
        <f aca="true" t="shared" si="3" ref="I138:I159">SUM(G138:H138)</f>
        <v>0</v>
      </c>
    </row>
    <row r="139" spans="1:9" ht="12" customHeight="1" thickBot="1">
      <c r="A139" s="201" t="s">
        <v>112</v>
      </c>
      <c r="B139" s="5" t="s">
        <v>366</v>
      </c>
      <c r="C139" s="352"/>
      <c r="D139" s="532"/>
      <c r="E139" s="548">
        <v>0</v>
      </c>
      <c r="F139" s="548">
        <v>0</v>
      </c>
      <c r="G139" s="548">
        <v>0</v>
      </c>
      <c r="H139" s="657"/>
      <c r="I139" s="683">
        <f t="shared" si="3"/>
        <v>0</v>
      </c>
    </row>
    <row r="140" spans="1:9" s="50" customFormat="1" ht="12" customHeight="1" thickBot="1">
      <c r="A140" s="210" t="s">
        <v>113</v>
      </c>
      <c r="B140" s="3" t="s">
        <v>367</v>
      </c>
      <c r="C140" s="352"/>
      <c r="D140" s="539"/>
      <c r="E140" s="551">
        <v>0</v>
      </c>
      <c r="F140" s="551">
        <v>0</v>
      </c>
      <c r="G140" s="551">
        <v>0</v>
      </c>
      <c r="H140" s="660"/>
      <c r="I140" s="683">
        <f t="shared" si="3"/>
        <v>0</v>
      </c>
    </row>
    <row r="141" spans="1:13" ht="12" customHeight="1" thickBot="1">
      <c r="A141" s="26" t="s">
        <v>12</v>
      </c>
      <c r="B141" s="53" t="s">
        <v>434</v>
      </c>
      <c r="C141" s="341">
        <f>+C142+C143+C145+C146+C144</f>
        <v>132851000</v>
      </c>
      <c r="D141" s="494">
        <v>138297462</v>
      </c>
      <c r="E141" s="341">
        <v>138758387</v>
      </c>
      <c r="F141" s="718">
        <v>139569033</v>
      </c>
      <c r="G141" s="718">
        <v>140982741</v>
      </c>
      <c r="H141" s="684">
        <f>SUM(H142:H146)</f>
        <v>131371</v>
      </c>
      <c r="I141" s="683">
        <f t="shared" si="3"/>
        <v>141114112</v>
      </c>
      <c r="M141" s="111"/>
    </row>
    <row r="142" spans="1:9" ht="13.5" thickBot="1">
      <c r="A142" s="201" t="s">
        <v>64</v>
      </c>
      <c r="B142" s="5" t="s">
        <v>286</v>
      </c>
      <c r="C142" s="352"/>
      <c r="D142" s="538">
        <v>0</v>
      </c>
      <c r="E142" s="552">
        <v>0</v>
      </c>
      <c r="F142" s="552">
        <v>0</v>
      </c>
      <c r="G142" s="552">
        <v>0</v>
      </c>
      <c r="H142" s="656"/>
      <c r="I142" s="683">
        <f t="shared" si="3"/>
        <v>0</v>
      </c>
    </row>
    <row r="143" spans="1:9" ht="12" customHeight="1" thickBot="1">
      <c r="A143" s="201" t="s">
        <v>65</v>
      </c>
      <c r="B143" s="5" t="s">
        <v>287</v>
      </c>
      <c r="C143" s="352"/>
      <c r="D143" s="533">
        <v>4481000</v>
      </c>
      <c r="E143" s="552">
        <v>4481000</v>
      </c>
      <c r="F143" s="552">
        <v>4481000</v>
      </c>
      <c r="G143" s="552">
        <v>4481000</v>
      </c>
      <c r="H143" s="657"/>
      <c r="I143" s="683">
        <f t="shared" si="3"/>
        <v>4481000</v>
      </c>
    </row>
    <row r="144" spans="1:9" ht="12" customHeight="1" thickBot="1">
      <c r="A144" s="201" t="s">
        <v>200</v>
      </c>
      <c r="B144" s="5" t="s">
        <v>433</v>
      </c>
      <c r="C144" s="352">
        <v>132851000</v>
      </c>
      <c r="D144" s="533">
        <v>133816462</v>
      </c>
      <c r="E144" s="552">
        <v>134277387</v>
      </c>
      <c r="F144" s="552">
        <v>135088033</v>
      </c>
      <c r="G144" s="552">
        <v>136501741</v>
      </c>
      <c r="H144" s="657">
        <v>131371</v>
      </c>
      <c r="I144" s="683">
        <f t="shared" si="3"/>
        <v>136633112</v>
      </c>
    </row>
    <row r="145" spans="1:9" s="50" customFormat="1" ht="12" customHeight="1" thickBot="1">
      <c r="A145" s="201" t="s">
        <v>201</v>
      </c>
      <c r="B145" s="5" t="s">
        <v>376</v>
      </c>
      <c r="C145" s="352"/>
      <c r="D145" s="533">
        <v>0</v>
      </c>
      <c r="E145" s="552">
        <v>0</v>
      </c>
      <c r="F145" s="552">
        <v>0</v>
      </c>
      <c r="G145" s="552">
        <v>0</v>
      </c>
      <c r="H145" s="661"/>
      <c r="I145" s="683">
        <f t="shared" si="3"/>
        <v>0</v>
      </c>
    </row>
    <row r="146" spans="1:9" s="50" customFormat="1" ht="12" customHeight="1" thickBot="1">
      <c r="A146" s="210" t="s">
        <v>202</v>
      </c>
      <c r="B146" s="3" t="s">
        <v>306</v>
      </c>
      <c r="C146" s="352"/>
      <c r="D146" s="539">
        <v>0</v>
      </c>
      <c r="E146" s="552">
        <v>0</v>
      </c>
      <c r="F146" s="719">
        <v>0</v>
      </c>
      <c r="G146" s="719">
        <v>0</v>
      </c>
      <c r="H146" s="660"/>
      <c r="I146" s="683">
        <f t="shared" si="3"/>
        <v>0</v>
      </c>
    </row>
    <row r="147" spans="1:9" s="50" customFormat="1" ht="12" customHeight="1" thickBot="1">
      <c r="A147" s="26" t="s">
        <v>13</v>
      </c>
      <c r="B147" s="53" t="s">
        <v>377</v>
      </c>
      <c r="C147" s="354">
        <f>+C148+C149+C150+C151+C152</f>
        <v>0</v>
      </c>
      <c r="D147" s="543">
        <v>30000000</v>
      </c>
      <c r="E147" s="354">
        <v>30000000</v>
      </c>
      <c r="F147" s="720">
        <v>50000000</v>
      </c>
      <c r="G147" s="720">
        <v>50000000</v>
      </c>
      <c r="H147" s="684">
        <f>SUM(H148:H152)</f>
        <v>0</v>
      </c>
      <c r="I147" s="683">
        <f t="shared" si="3"/>
        <v>50000000</v>
      </c>
    </row>
    <row r="148" spans="1:9" s="50" customFormat="1" ht="12" customHeight="1" thickBot="1">
      <c r="A148" s="201" t="s">
        <v>66</v>
      </c>
      <c r="B148" s="5" t="s">
        <v>372</v>
      </c>
      <c r="C148" s="352"/>
      <c r="D148" s="541">
        <v>0</v>
      </c>
      <c r="E148" s="545">
        <v>0</v>
      </c>
      <c r="F148" s="545">
        <v>0</v>
      </c>
      <c r="G148" s="545">
        <v>0</v>
      </c>
      <c r="H148" s="659"/>
      <c r="I148" s="683">
        <f t="shared" si="3"/>
        <v>0</v>
      </c>
    </row>
    <row r="149" spans="1:9" s="50" customFormat="1" ht="12" customHeight="1" thickBot="1">
      <c r="A149" s="201" t="s">
        <v>67</v>
      </c>
      <c r="B149" s="5" t="s">
        <v>379</v>
      </c>
      <c r="C149" s="352"/>
      <c r="D149" s="533">
        <v>30000000</v>
      </c>
      <c r="E149" s="545">
        <v>30000000</v>
      </c>
      <c r="F149" s="545">
        <v>50000000</v>
      </c>
      <c r="G149" s="545">
        <v>50000000</v>
      </c>
      <c r="H149" s="664"/>
      <c r="I149" s="683">
        <f t="shared" si="3"/>
        <v>50000000</v>
      </c>
    </row>
    <row r="150" spans="1:9" s="50" customFormat="1" ht="12" customHeight="1" thickBot="1">
      <c r="A150" s="201" t="s">
        <v>212</v>
      </c>
      <c r="B150" s="5" t="s">
        <v>374</v>
      </c>
      <c r="C150" s="352"/>
      <c r="D150" s="533">
        <v>0</v>
      </c>
      <c r="E150" s="545">
        <v>0</v>
      </c>
      <c r="F150" s="545">
        <v>0</v>
      </c>
      <c r="G150" s="545">
        <v>0</v>
      </c>
      <c r="H150" s="661"/>
      <c r="I150" s="683">
        <f t="shared" si="3"/>
        <v>0</v>
      </c>
    </row>
    <row r="151" spans="1:9" s="50" customFormat="1" ht="12" customHeight="1" thickBot="1">
      <c r="A151" s="201" t="s">
        <v>213</v>
      </c>
      <c r="B151" s="5" t="s">
        <v>421</v>
      </c>
      <c r="C151" s="352"/>
      <c r="D151" s="533">
        <v>0</v>
      </c>
      <c r="E151" s="545">
        <v>0</v>
      </c>
      <c r="F151" s="545">
        <v>0</v>
      </c>
      <c r="G151" s="545">
        <v>0</v>
      </c>
      <c r="H151" s="661"/>
      <c r="I151" s="683">
        <f t="shared" si="3"/>
        <v>0</v>
      </c>
    </row>
    <row r="152" spans="1:9" ht="12.75" customHeight="1" thickBot="1">
      <c r="A152" s="210" t="s">
        <v>378</v>
      </c>
      <c r="B152" s="3" t="s">
        <v>381</v>
      </c>
      <c r="C152" s="353"/>
      <c r="D152" s="542">
        <v>0</v>
      </c>
      <c r="E152" s="545">
        <v>0</v>
      </c>
      <c r="F152" s="715">
        <v>0</v>
      </c>
      <c r="G152" s="715">
        <v>0</v>
      </c>
      <c r="H152" s="658"/>
      <c r="I152" s="683">
        <f t="shared" si="3"/>
        <v>0</v>
      </c>
    </row>
    <row r="153" spans="1:9" ht="12.75" customHeight="1" thickBot="1">
      <c r="A153" s="239" t="s">
        <v>14</v>
      </c>
      <c r="B153" s="53" t="s">
        <v>382</v>
      </c>
      <c r="C153" s="354"/>
      <c r="D153" s="535"/>
      <c r="E153" s="546">
        <v>0</v>
      </c>
      <c r="F153" s="717">
        <v>0</v>
      </c>
      <c r="G153" s="717">
        <v>0</v>
      </c>
      <c r="H153" s="653"/>
      <c r="I153" s="683">
        <f t="shared" si="3"/>
        <v>0</v>
      </c>
    </row>
    <row r="154" spans="1:9" ht="12.75" customHeight="1" thickBot="1">
      <c r="A154" s="239" t="s">
        <v>15</v>
      </c>
      <c r="B154" s="53" t="s">
        <v>383</v>
      </c>
      <c r="C154" s="354"/>
      <c r="D154" s="538"/>
      <c r="E154" s="550">
        <v>0</v>
      </c>
      <c r="F154" s="721">
        <v>0</v>
      </c>
      <c r="G154" s="721">
        <v>0</v>
      </c>
      <c r="H154" s="662"/>
      <c r="I154" s="683">
        <f t="shared" si="3"/>
        <v>0</v>
      </c>
    </row>
    <row r="155" spans="1:9" ht="12" customHeight="1" thickBot="1">
      <c r="A155" s="26" t="s">
        <v>16</v>
      </c>
      <c r="B155" s="53" t="s">
        <v>385</v>
      </c>
      <c r="C155" s="531">
        <f>+C130+C134+C141+C147+C153+C154</f>
        <v>132851000</v>
      </c>
      <c r="D155" s="540">
        <v>168297462</v>
      </c>
      <c r="E155" s="531">
        <v>168758387</v>
      </c>
      <c r="F155" s="722">
        <v>189569033</v>
      </c>
      <c r="G155" s="722">
        <v>190982741</v>
      </c>
      <c r="H155" s="684">
        <f>H130+H134+H141+H147+H153+H154</f>
        <v>131371</v>
      </c>
      <c r="I155" s="683">
        <f t="shared" si="3"/>
        <v>191114112</v>
      </c>
    </row>
    <row r="156" spans="1:9" ht="15" customHeight="1" thickBot="1">
      <c r="A156" s="212" t="s">
        <v>17</v>
      </c>
      <c r="B156" s="172" t="s">
        <v>384</v>
      </c>
      <c r="C156" s="531">
        <f>+C129+C155</f>
        <v>241243000</v>
      </c>
      <c r="D156" s="540">
        <v>310503661</v>
      </c>
      <c r="E156" s="531">
        <v>312148357</v>
      </c>
      <c r="F156" s="722">
        <v>340112809</v>
      </c>
      <c r="G156" s="722">
        <v>340112809</v>
      </c>
      <c r="H156" s="684">
        <f>H155+H129</f>
        <v>29619161</v>
      </c>
      <c r="I156" s="683">
        <f>SUM(G156:H156)</f>
        <v>369731970</v>
      </c>
    </row>
    <row r="157" spans="1:9" ht="13.5" thickBot="1">
      <c r="A157" s="173"/>
      <c r="B157" s="174"/>
      <c r="C157" s="175"/>
      <c r="D157" s="534"/>
      <c r="E157" s="549"/>
      <c r="F157" s="721">
        <v>0</v>
      </c>
      <c r="G157" s="721">
        <v>0</v>
      </c>
      <c r="H157" s="653"/>
      <c r="I157" s="683">
        <f t="shared" si="3"/>
        <v>0</v>
      </c>
    </row>
    <row r="158" spans="1:9" ht="15" customHeight="1" thickBot="1">
      <c r="A158" s="108" t="s">
        <v>422</v>
      </c>
      <c r="B158" s="109"/>
      <c r="C158" s="510">
        <v>3.25</v>
      </c>
      <c r="D158" s="535">
        <v>3</v>
      </c>
      <c r="E158" s="553">
        <v>3</v>
      </c>
      <c r="F158" s="723">
        <v>3</v>
      </c>
      <c r="G158" s="723">
        <v>0</v>
      </c>
      <c r="H158" s="653"/>
      <c r="I158" s="683">
        <f t="shared" si="3"/>
        <v>0</v>
      </c>
    </row>
    <row r="159" spans="1:9" ht="14.25" customHeight="1" thickBot="1">
      <c r="A159" s="108" t="s">
        <v>136</v>
      </c>
      <c r="B159" s="109"/>
      <c r="C159" s="510">
        <v>7</v>
      </c>
      <c r="D159" s="535">
        <v>7</v>
      </c>
      <c r="E159" s="553">
        <v>7</v>
      </c>
      <c r="F159" s="723">
        <v>7</v>
      </c>
      <c r="G159" s="723">
        <v>0</v>
      </c>
      <c r="H159" s="653"/>
      <c r="I159" s="683">
        <f t="shared" si="3"/>
        <v>0</v>
      </c>
    </row>
  </sheetData>
  <sheetProtection formatCells="0"/>
  <printOptions horizontalCentered="1"/>
  <pageMargins left="0.7874015748031497" right="0.7874015748031497" top="0.1968503937007874" bottom="0.1968503937007874" header="0.7874015748031497" footer="0.7874015748031497"/>
  <pageSetup horizontalDpi="600" verticalDpi="600" orientation="portrait" paperSize="9" scale="45" r:id="rId1"/>
  <rowBreaks count="1" manualBreakCount="1">
    <brk id="9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skati</cp:lastModifiedBy>
  <cp:lastPrinted>2017-02-22T07:32:44Z</cp:lastPrinted>
  <dcterms:created xsi:type="dcterms:W3CDTF">1999-10-30T10:30:45Z</dcterms:created>
  <dcterms:modified xsi:type="dcterms:W3CDTF">2017-02-22T08:00:16Z</dcterms:modified>
  <cp:category/>
  <cp:version/>
  <cp:contentType/>
  <cp:contentStatus/>
</cp:coreProperties>
</file>