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endeletek\2019. évi KV\"/>
    </mc:Choice>
  </mc:AlternateContent>
  <xr:revisionPtr revIDLastSave="0" documentId="13_ncr:1_{946D85AC-8DDC-4627-A32B-7683CE5C611E}" xr6:coauthVersionLast="45" xr6:coauthVersionMax="45" xr10:uidLastSave="{00000000-0000-0000-0000-000000000000}"/>
  <bookViews>
    <workbookView xWindow="-120" yWindow="-120" windowWidth="29040" windowHeight="15840" tabRatio="973" firstSheet="18" activeTab="28" xr2:uid="{00000000-000D-0000-FFFF-FFFF00000000}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3.sz.mell." sheetId="62" r:id="rId10"/>
    <sheet name="KV_4.sz.mell." sheetId="77" r:id="rId11"/>
    <sheet name="KV_5.sz.mell." sheetId="78" r:id="rId12"/>
    <sheet name="KV_6.sz.mell." sheetId="63" r:id="rId13"/>
    <sheet name="KV_7.sz.mell." sheetId="64" r:id="rId14"/>
    <sheet name="KV_8.sz.mell." sheetId="71" r:id="rId15"/>
    <sheet name="KV_9.1.sz.mell" sheetId="3" r:id="rId16"/>
    <sheet name="KV_9.2.sz.mell" sheetId="79" r:id="rId17"/>
    <sheet name="KV_9.3.sz.mell" sheetId="105" r:id="rId18"/>
    <sheet name="KV_10.sz.mell" sheetId="89" r:id="rId19"/>
    <sheet name="KV_1.sz.tájékoztató_t." sheetId="87" r:id="rId20"/>
    <sheet name="KV_2.sz.tájékoztató_t." sheetId="66" r:id="rId21"/>
    <sheet name="KV_3.sz.tájékoztató_t." sheetId="88" r:id="rId22"/>
    <sheet name="KV_4.sz.tájékoztató_t." sheetId="24" r:id="rId23"/>
    <sheet name="KV_5.sz.tájékoztató_t" sheetId="172" r:id="rId24"/>
    <sheet name="KV_6.sz.tájékoztató_t." sheetId="70" r:id="rId25"/>
    <sheet name="KV_7.sz.tájékoztató_t." sheetId="128" r:id="rId26"/>
    <sheet name="KV_8_sz.tájékoztató" sheetId="173" r:id="rId27"/>
    <sheet name="KV_9.tájékoztató_t" sheetId="174" r:id="rId28"/>
    <sheet name="KV_10.tájékoztató_t" sheetId="175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_xlnm.Print_Titles" localSheetId="24">'KV_6.sz.tájékoztató_t.'!$4:$4</definedName>
    <definedName name="_xlnm.Print_Titles" localSheetId="26">KV_8_sz.tájékoztató!$2:$2</definedName>
    <definedName name="_xlnm.Print_Titles" localSheetId="15">'KV_9.1.sz.mell'!$1:$6</definedName>
    <definedName name="_xlnm.Print_Titles" localSheetId="16">'KV_9.2.sz.mell'!$1:$6</definedName>
    <definedName name="_xlnm.Print_Titles" localSheetId="17">'KV_9.3.sz.mell'!$1:$6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19">'KV_1.sz.tájékoztató_t.'!$A$1:$G$157</definedName>
    <definedName name="_xlnm.Print_Area" localSheetId="23">'KV_5.sz.tájékoztató_t'!$A$1:$E$77</definedName>
    <definedName name="_xlnm.Print_Area" localSheetId="12">'KV_6.sz.mell.'!$A$1:$G$26</definedName>
    <definedName name="_xlnm.Print_Area" localSheetId="13">'KV_7.sz.mell.'!$A$1:$G$26</definedName>
    <definedName name="_xlnm.Print_Area" localSheetId="25">'KV_7.sz.tájékoztató_t.'!$A$2:$E$40</definedName>
    <definedName name="_xlnm.Print_Area" localSheetId="26">KV_8_sz.tájékoztató!$A$1:$D$76</definedName>
    <definedName name="_xlnm.Print_Area" localSheetId="15">'KV_9.1.sz.mell'!$A$1:$C$158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" i="105" l="1"/>
  <c r="K1" i="79"/>
  <c r="B1" i="3"/>
  <c r="C1" i="64"/>
  <c r="C1" i="63"/>
  <c r="J1" i="61"/>
  <c r="J1" i="73"/>
  <c r="B1" i="132"/>
  <c r="B1" i="131"/>
  <c r="B1" i="130"/>
  <c r="B1" i="1"/>
  <c r="B66" i="175" l="1"/>
  <c r="B57" i="175"/>
  <c r="B67" i="175" s="1"/>
  <c r="E28" i="174" l="1"/>
  <c r="E21" i="174"/>
  <c r="E8" i="174"/>
  <c r="E29" i="174" l="1"/>
  <c r="J119" i="70"/>
  <c r="J71" i="70"/>
  <c r="I5" i="70"/>
  <c r="I49" i="173"/>
  <c r="I8" i="173"/>
  <c r="H19" i="173"/>
  <c r="H4" i="173" s="1"/>
  <c r="J60" i="105" l="1"/>
  <c r="K60" i="105" s="1"/>
  <c r="J59" i="105"/>
  <c r="K59" i="105" s="1"/>
  <c r="F57" i="105"/>
  <c r="K56" i="105"/>
  <c r="J56" i="105"/>
  <c r="K55" i="105"/>
  <c r="J55" i="105"/>
  <c r="K54" i="105"/>
  <c r="J54" i="105"/>
  <c r="K53" i="105"/>
  <c r="J53" i="105"/>
  <c r="K52" i="105"/>
  <c r="K51" i="105" s="1"/>
  <c r="J52" i="105"/>
  <c r="J51" i="105"/>
  <c r="I51" i="105"/>
  <c r="H51" i="105"/>
  <c r="G51" i="105"/>
  <c r="F51" i="105"/>
  <c r="E51" i="105"/>
  <c r="D51" i="105"/>
  <c r="C51" i="105"/>
  <c r="J50" i="105"/>
  <c r="K50" i="105" s="1"/>
  <c r="J49" i="105"/>
  <c r="K49" i="105" s="1"/>
  <c r="J48" i="105"/>
  <c r="K48" i="105" s="1"/>
  <c r="J47" i="105"/>
  <c r="K47" i="105" s="1"/>
  <c r="J46" i="105"/>
  <c r="J45" i="105" s="1"/>
  <c r="J57" i="105" s="1"/>
  <c r="I45" i="105"/>
  <c r="I57" i="105" s="1"/>
  <c r="H45" i="105"/>
  <c r="H57" i="105" s="1"/>
  <c r="G45" i="105"/>
  <c r="G57" i="105" s="1"/>
  <c r="F45" i="105"/>
  <c r="E45" i="105"/>
  <c r="E57" i="105" s="1"/>
  <c r="D45" i="105"/>
  <c r="D57" i="105" s="1"/>
  <c r="C45" i="105"/>
  <c r="C57" i="105" s="1"/>
  <c r="J42" i="105"/>
  <c r="K42" i="105" s="1"/>
  <c r="J41" i="105"/>
  <c r="K41" i="105" s="1"/>
  <c r="J40" i="105"/>
  <c r="J39" i="105" s="1"/>
  <c r="I39" i="105"/>
  <c r="H39" i="105"/>
  <c r="G39" i="105"/>
  <c r="F39" i="105"/>
  <c r="E39" i="105"/>
  <c r="D39" i="105"/>
  <c r="C39" i="105"/>
  <c r="I38" i="105"/>
  <c r="I43" i="105" s="1"/>
  <c r="E38" i="105"/>
  <c r="E43" i="105" s="1"/>
  <c r="J37" i="105"/>
  <c r="K37" i="105" s="1"/>
  <c r="J36" i="105"/>
  <c r="K36" i="105" s="1"/>
  <c r="J35" i="105"/>
  <c r="K35" i="105" s="1"/>
  <c r="J34" i="105"/>
  <c r="K34" i="105" s="1"/>
  <c r="J33" i="105"/>
  <c r="J32" i="105" s="1"/>
  <c r="I32" i="105"/>
  <c r="H32" i="105"/>
  <c r="G32" i="105"/>
  <c r="F32" i="105"/>
  <c r="E32" i="105"/>
  <c r="D32" i="105"/>
  <c r="C32" i="105"/>
  <c r="J31" i="105"/>
  <c r="K31" i="105" s="1"/>
  <c r="K30" i="105"/>
  <c r="J30" i="105"/>
  <c r="J29" i="105"/>
  <c r="J28" i="105" s="1"/>
  <c r="I28" i="105"/>
  <c r="H28" i="105"/>
  <c r="G28" i="105"/>
  <c r="F28" i="105"/>
  <c r="E28" i="105"/>
  <c r="D28" i="105"/>
  <c r="C28" i="105"/>
  <c r="J26" i="105"/>
  <c r="K26" i="105" s="1"/>
  <c r="J25" i="105"/>
  <c r="K25" i="105" s="1"/>
  <c r="J24" i="105"/>
  <c r="K24" i="105" s="1"/>
  <c r="J23" i="105"/>
  <c r="J22" i="105" s="1"/>
  <c r="I22" i="105"/>
  <c r="H22" i="105"/>
  <c r="G22" i="105"/>
  <c r="F22" i="105"/>
  <c r="E22" i="105"/>
  <c r="D22" i="105"/>
  <c r="C22" i="105"/>
  <c r="J21" i="105"/>
  <c r="K21" i="105" s="1"/>
  <c r="K20" i="105"/>
  <c r="J20" i="105"/>
  <c r="J19" i="105"/>
  <c r="K19" i="105" s="1"/>
  <c r="K18" i="105"/>
  <c r="J18" i="105"/>
  <c r="J17" i="105"/>
  <c r="K17" i="105" s="1"/>
  <c r="K16" i="105"/>
  <c r="J16" i="105"/>
  <c r="J15" i="105"/>
  <c r="K15" i="105" s="1"/>
  <c r="K14" i="105"/>
  <c r="J14" i="105"/>
  <c r="J13" i="105"/>
  <c r="K13" i="105" s="1"/>
  <c r="K12" i="105"/>
  <c r="J12" i="105"/>
  <c r="J11" i="105"/>
  <c r="K11" i="105" s="1"/>
  <c r="J10" i="105"/>
  <c r="J38" i="105" s="1"/>
  <c r="J43" i="105" s="1"/>
  <c r="I10" i="105"/>
  <c r="H10" i="105"/>
  <c r="H38" i="105" s="1"/>
  <c r="H43" i="105" s="1"/>
  <c r="G10" i="105"/>
  <c r="G38" i="105" s="1"/>
  <c r="G43" i="105" s="1"/>
  <c r="F10" i="105"/>
  <c r="F38" i="105" s="1"/>
  <c r="F43" i="105" s="1"/>
  <c r="E10" i="105"/>
  <c r="D10" i="105"/>
  <c r="D38" i="105" s="1"/>
  <c r="D43" i="105" s="1"/>
  <c r="C10" i="105"/>
  <c r="C38" i="105" s="1"/>
  <c r="C43" i="105" s="1"/>
  <c r="C58" i="105" s="1"/>
  <c r="I5" i="105"/>
  <c r="H5" i="105"/>
  <c r="G5" i="105"/>
  <c r="F5" i="105"/>
  <c r="E5" i="105"/>
  <c r="D5" i="105"/>
  <c r="B2" i="105"/>
  <c r="J61" i="79"/>
  <c r="K61" i="79" s="1"/>
  <c r="J60" i="79"/>
  <c r="K60" i="79" s="1"/>
  <c r="G58" i="79"/>
  <c r="F58" i="79"/>
  <c r="C58" i="79"/>
  <c r="K57" i="79"/>
  <c r="J57" i="79"/>
  <c r="J56" i="79"/>
  <c r="K56" i="79" s="1"/>
  <c r="K55" i="79"/>
  <c r="J55" i="79"/>
  <c r="J54" i="79"/>
  <c r="K54" i="79" s="1"/>
  <c r="K53" i="79"/>
  <c r="K52" i="79" s="1"/>
  <c r="J53" i="79"/>
  <c r="J52" i="79"/>
  <c r="I52" i="79"/>
  <c r="H52" i="79"/>
  <c r="G52" i="79"/>
  <c r="F52" i="79"/>
  <c r="E52" i="79"/>
  <c r="D52" i="79"/>
  <c r="C52" i="79"/>
  <c r="J51" i="79"/>
  <c r="K51" i="79" s="1"/>
  <c r="J50" i="79"/>
  <c r="K50" i="79" s="1"/>
  <c r="J49" i="79"/>
  <c r="K49" i="79" s="1"/>
  <c r="J48" i="79"/>
  <c r="K48" i="79" s="1"/>
  <c r="J47" i="79"/>
  <c r="J46" i="79" s="1"/>
  <c r="J58" i="79" s="1"/>
  <c r="I46" i="79"/>
  <c r="I58" i="79" s="1"/>
  <c r="H46" i="79"/>
  <c r="H58" i="79" s="1"/>
  <c r="G46" i="79"/>
  <c r="F46" i="79"/>
  <c r="E46" i="79"/>
  <c r="E58" i="79" s="1"/>
  <c r="D46" i="79"/>
  <c r="D58" i="79" s="1"/>
  <c r="C46" i="79"/>
  <c r="J43" i="79"/>
  <c r="K43" i="79" s="1"/>
  <c r="J42" i="79"/>
  <c r="K42" i="79" s="1"/>
  <c r="J41" i="79"/>
  <c r="J40" i="79" s="1"/>
  <c r="I40" i="79"/>
  <c r="H40" i="79"/>
  <c r="G40" i="79"/>
  <c r="F40" i="79"/>
  <c r="E40" i="79"/>
  <c r="D40" i="79"/>
  <c r="C40" i="79"/>
  <c r="J38" i="79"/>
  <c r="K38" i="79" s="1"/>
  <c r="J37" i="79"/>
  <c r="K37" i="79" s="1"/>
  <c r="J36" i="79"/>
  <c r="K36" i="79" s="1"/>
  <c r="J35" i="79"/>
  <c r="K35" i="79" s="1"/>
  <c r="J34" i="79"/>
  <c r="J33" i="79" s="1"/>
  <c r="I33" i="79"/>
  <c r="H33" i="79"/>
  <c r="G33" i="79"/>
  <c r="F33" i="79"/>
  <c r="E33" i="79"/>
  <c r="D33" i="79"/>
  <c r="C33" i="79"/>
  <c r="J32" i="79"/>
  <c r="K32" i="79" s="1"/>
  <c r="K31" i="79"/>
  <c r="J31" i="79"/>
  <c r="J30" i="79"/>
  <c r="K30" i="79" s="1"/>
  <c r="K29" i="79"/>
  <c r="K28" i="79" s="1"/>
  <c r="J29" i="79"/>
  <c r="J28" i="79"/>
  <c r="I28" i="79"/>
  <c r="I39" i="79" s="1"/>
  <c r="I44" i="79" s="1"/>
  <c r="H28" i="79"/>
  <c r="G28" i="79"/>
  <c r="F28" i="79"/>
  <c r="E28" i="79"/>
  <c r="E39" i="79" s="1"/>
  <c r="E44" i="79" s="1"/>
  <c r="D28" i="79"/>
  <c r="C28" i="79"/>
  <c r="K27" i="79"/>
  <c r="K26" i="79"/>
  <c r="J26" i="79"/>
  <c r="J25" i="79"/>
  <c r="K25" i="79" s="1"/>
  <c r="K24" i="79"/>
  <c r="J24" i="79"/>
  <c r="J23" i="79"/>
  <c r="J22" i="79" s="1"/>
  <c r="I22" i="79"/>
  <c r="H22" i="79"/>
  <c r="G22" i="79"/>
  <c r="F22" i="79"/>
  <c r="E22" i="79"/>
  <c r="D22" i="79"/>
  <c r="C22" i="79"/>
  <c r="J21" i="79"/>
  <c r="K21" i="79" s="1"/>
  <c r="J20" i="79"/>
  <c r="K20" i="79" s="1"/>
  <c r="J19" i="79"/>
  <c r="K19" i="79" s="1"/>
  <c r="J18" i="79"/>
  <c r="K18" i="79" s="1"/>
  <c r="J17" i="79"/>
  <c r="K17" i="79" s="1"/>
  <c r="J16" i="79"/>
  <c r="K16" i="79" s="1"/>
  <c r="J15" i="79"/>
  <c r="K15" i="79" s="1"/>
  <c r="J14" i="79"/>
  <c r="K14" i="79" s="1"/>
  <c r="J13" i="79"/>
  <c r="K13" i="79" s="1"/>
  <c r="J12" i="79"/>
  <c r="K12" i="79" s="1"/>
  <c r="J11" i="79"/>
  <c r="K11" i="79" s="1"/>
  <c r="J10" i="79"/>
  <c r="I10" i="79"/>
  <c r="H10" i="79"/>
  <c r="H39" i="79" s="1"/>
  <c r="H44" i="79" s="1"/>
  <c r="G10" i="79"/>
  <c r="G39" i="79" s="1"/>
  <c r="G44" i="79" s="1"/>
  <c r="F10" i="79"/>
  <c r="F39" i="79" s="1"/>
  <c r="F44" i="79" s="1"/>
  <c r="E10" i="79"/>
  <c r="D10" i="79"/>
  <c r="D39" i="79" s="1"/>
  <c r="D44" i="79" s="1"/>
  <c r="C10" i="79"/>
  <c r="C39" i="79" s="1"/>
  <c r="C44" i="79" s="1"/>
  <c r="C59" i="79" s="1"/>
  <c r="I5" i="79"/>
  <c r="H5" i="79"/>
  <c r="G5" i="79"/>
  <c r="F5" i="79"/>
  <c r="E5" i="79"/>
  <c r="D5" i="79"/>
  <c r="B2" i="79"/>
  <c r="J158" i="3"/>
  <c r="K158" i="3" s="1"/>
  <c r="J157" i="3"/>
  <c r="K157" i="3" s="1"/>
  <c r="G154" i="3"/>
  <c r="C154" i="3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I146" i="3"/>
  <c r="H146" i="3"/>
  <c r="G146" i="3"/>
  <c r="F146" i="3"/>
  <c r="E146" i="3"/>
  <c r="D146" i="3"/>
  <c r="C146" i="3"/>
  <c r="K145" i="3"/>
  <c r="J145" i="3"/>
  <c r="K144" i="3"/>
  <c r="J144" i="3"/>
  <c r="K143" i="3"/>
  <c r="J143" i="3"/>
  <c r="K142" i="3"/>
  <c r="J142" i="3"/>
  <c r="K141" i="3"/>
  <c r="K140" i="3" s="1"/>
  <c r="J141" i="3"/>
  <c r="J140" i="3" s="1"/>
  <c r="I140" i="3"/>
  <c r="H140" i="3"/>
  <c r="G140" i="3"/>
  <c r="F140" i="3"/>
  <c r="E140" i="3"/>
  <c r="D140" i="3"/>
  <c r="C140" i="3"/>
  <c r="J139" i="3"/>
  <c r="K139" i="3" s="1"/>
  <c r="J138" i="3"/>
  <c r="K138" i="3" s="1"/>
  <c r="J137" i="3"/>
  <c r="K137" i="3" s="1"/>
  <c r="J136" i="3"/>
  <c r="K136" i="3" s="1"/>
  <c r="J135" i="3"/>
  <c r="J133" i="3" s="1"/>
  <c r="J134" i="3"/>
  <c r="K134" i="3" s="1"/>
  <c r="I133" i="3"/>
  <c r="H133" i="3"/>
  <c r="G133" i="3"/>
  <c r="F133" i="3"/>
  <c r="E133" i="3"/>
  <c r="D133" i="3"/>
  <c r="C133" i="3"/>
  <c r="K132" i="3"/>
  <c r="J132" i="3"/>
  <c r="K131" i="3"/>
  <c r="J131" i="3"/>
  <c r="K130" i="3"/>
  <c r="K129" i="3" s="1"/>
  <c r="J130" i="3"/>
  <c r="J129" i="3" s="1"/>
  <c r="J154" i="3" s="1"/>
  <c r="I129" i="3"/>
  <c r="I154" i="3" s="1"/>
  <c r="H129" i="3"/>
  <c r="H154" i="3" s="1"/>
  <c r="G129" i="3"/>
  <c r="F129" i="3"/>
  <c r="F154" i="3" s="1"/>
  <c r="E129" i="3"/>
  <c r="E154" i="3" s="1"/>
  <c r="D129" i="3"/>
  <c r="D154" i="3" s="1"/>
  <c r="C129" i="3"/>
  <c r="K127" i="3"/>
  <c r="J127" i="3"/>
  <c r="K126" i="3"/>
  <c r="J126" i="3"/>
  <c r="K125" i="3"/>
  <c r="J125" i="3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K114" i="3" s="1"/>
  <c r="J115" i="3"/>
  <c r="J114" i="3" s="1"/>
  <c r="I114" i="3"/>
  <c r="H114" i="3"/>
  <c r="G114" i="3"/>
  <c r="F114" i="3"/>
  <c r="E114" i="3"/>
  <c r="D114" i="3"/>
  <c r="C114" i="3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I93" i="3"/>
  <c r="I128" i="3" s="1"/>
  <c r="I155" i="3" s="1"/>
  <c r="H93" i="3"/>
  <c r="H128" i="3" s="1"/>
  <c r="H155" i="3" s="1"/>
  <c r="G93" i="3"/>
  <c r="G128" i="3" s="1"/>
  <c r="G155" i="3" s="1"/>
  <c r="F93" i="3"/>
  <c r="F128" i="3" s="1"/>
  <c r="F155" i="3" s="1"/>
  <c r="E93" i="3"/>
  <c r="E128" i="3" s="1"/>
  <c r="E155" i="3" s="1"/>
  <c r="D93" i="3"/>
  <c r="D128" i="3" s="1"/>
  <c r="D155" i="3" s="1"/>
  <c r="C93" i="3"/>
  <c r="C128" i="3" s="1"/>
  <c r="C155" i="3" s="1"/>
  <c r="K88" i="3"/>
  <c r="J88" i="3"/>
  <c r="K87" i="3"/>
  <c r="J87" i="3"/>
  <c r="K86" i="3"/>
  <c r="J86" i="3"/>
  <c r="K85" i="3"/>
  <c r="J85" i="3"/>
  <c r="K84" i="3"/>
  <c r="J84" i="3"/>
  <c r="K83" i="3"/>
  <c r="K82" i="3" s="1"/>
  <c r="J83" i="3"/>
  <c r="J82" i="3"/>
  <c r="I82" i="3"/>
  <c r="H82" i="3"/>
  <c r="G82" i="3"/>
  <c r="F82" i="3"/>
  <c r="E82" i="3"/>
  <c r="D82" i="3"/>
  <c r="C82" i="3"/>
  <c r="J81" i="3"/>
  <c r="K81" i="3" s="1"/>
  <c r="J80" i="3"/>
  <c r="K80" i="3" s="1"/>
  <c r="J79" i="3"/>
  <c r="J78" i="3" s="1"/>
  <c r="I78" i="3"/>
  <c r="H78" i="3"/>
  <c r="H89" i="3" s="1"/>
  <c r="G78" i="3"/>
  <c r="F78" i="3"/>
  <c r="E78" i="3"/>
  <c r="D78" i="3"/>
  <c r="D89" i="3" s="1"/>
  <c r="C78" i="3"/>
  <c r="K77" i="3"/>
  <c r="J77" i="3"/>
  <c r="K76" i="3"/>
  <c r="K75" i="3" s="1"/>
  <c r="J76" i="3"/>
  <c r="J75" i="3" s="1"/>
  <c r="I75" i="3"/>
  <c r="H75" i="3"/>
  <c r="G75" i="3"/>
  <c r="F75" i="3"/>
  <c r="E75" i="3"/>
  <c r="D75" i="3"/>
  <c r="C75" i="3"/>
  <c r="J74" i="3"/>
  <c r="K74" i="3" s="1"/>
  <c r="J73" i="3"/>
  <c r="K73" i="3" s="1"/>
  <c r="J72" i="3"/>
  <c r="K72" i="3" s="1"/>
  <c r="J71" i="3"/>
  <c r="K71" i="3" s="1"/>
  <c r="J70" i="3"/>
  <c r="I70" i="3"/>
  <c r="H70" i="3"/>
  <c r="G70" i="3"/>
  <c r="F70" i="3"/>
  <c r="F89" i="3" s="1"/>
  <c r="E70" i="3"/>
  <c r="D70" i="3"/>
  <c r="C70" i="3"/>
  <c r="K69" i="3"/>
  <c r="J69" i="3"/>
  <c r="K68" i="3"/>
  <c r="J68" i="3"/>
  <c r="K67" i="3"/>
  <c r="K66" i="3" s="1"/>
  <c r="J67" i="3"/>
  <c r="J66" i="3" s="1"/>
  <c r="I66" i="3"/>
  <c r="I89" i="3" s="1"/>
  <c r="H66" i="3"/>
  <c r="G66" i="3"/>
  <c r="G89" i="3" s="1"/>
  <c r="F66" i="3"/>
  <c r="E66" i="3"/>
  <c r="E89" i="3" s="1"/>
  <c r="D66" i="3"/>
  <c r="C66" i="3"/>
  <c r="C89" i="3" s="1"/>
  <c r="K64" i="3"/>
  <c r="J64" i="3"/>
  <c r="K63" i="3"/>
  <c r="J63" i="3"/>
  <c r="K62" i="3"/>
  <c r="K60" i="3" s="1"/>
  <c r="J62" i="3"/>
  <c r="K61" i="3"/>
  <c r="J61" i="3"/>
  <c r="J60" i="3"/>
  <c r="I60" i="3"/>
  <c r="H60" i="3"/>
  <c r="G60" i="3"/>
  <c r="F60" i="3"/>
  <c r="E60" i="3"/>
  <c r="D60" i="3"/>
  <c r="C60" i="3"/>
  <c r="J59" i="3"/>
  <c r="K59" i="3" s="1"/>
  <c r="J58" i="3"/>
  <c r="K58" i="3" s="1"/>
  <c r="J57" i="3"/>
  <c r="K57" i="3" s="1"/>
  <c r="J56" i="3"/>
  <c r="J55" i="3" s="1"/>
  <c r="I55" i="3"/>
  <c r="H55" i="3"/>
  <c r="G55" i="3"/>
  <c r="F55" i="3"/>
  <c r="E55" i="3"/>
  <c r="D55" i="3"/>
  <c r="C55" i="3"/>
  <c r="K54" i="3"/>
  <c r="J54" i="3"/>
  <c r="K53" i="3"/>
  <c r="J53" i="3"/>
  <c r="K52" i="3"/>
  <c r="J52" i="3"/>
  <c r="K51" i="3"/>
  <c r="K49" i="3" s="1"/>
  <c r="J51" i="3"/>
  <c r="K50" i="3"/>
  <c r="J50" i="3"/>
  <c r="J49" i="3"/>
  <c r="I49" i="3"/>
  <c r="H49" i="3"/>
  <c r="G49" i="3"/>
  <c r="F49" i="3"/>
  <c r="E49" i="3"/>
  <c r="D49" i="3"/>
  <c r="C49" i="3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J37" i="3" s="1"/>
  <c r="J38" i="3"/>
  <c r="K38" i="3" s="1"/>
  <c r="I37" i="3"/>
  <c r="H37" i="3"/>
  <c r="G37" i="3"/>
  <c r="F37" i="3"/>
  <c r="E37" i="3"/>
  <c r="D37" i="3"/>
  <c r="C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K29" i="3" s="1"/>
  <c r="J30" i="3"/>
  <c r="J29" i="3" s="1"/>
  <c r="I29" i="3"/>
  <c r="H29" i="3"/>
  <c r="G29" i="3"/>
  <c r="F29" i="3"/>
  <c r="E29" i="3"/>
  <c r="D29" i="3"/>
  <c r="C29" i="3"/>
  <c r="J28" i="3"/>
  <c r="K28" i="3" s="1"/>
  <c r="J27" i="3"/>
  <c r="K27" i="3" s="1"/>
  <c r="J26" i="3"/>
  <c r="K26" i="3" s="1"/>
  <c r="J25" i="3"/>
  <c r="K25" i="3" s="1"/>
  <c r="J24" i="3"/>
  <c r="J22" i="3" s="1"/>
  <c r="J23" i="3"/>
  <c r="K23" i="3" s="1"/>
  <c r="I22" i="3"/>
  <c r="H22" i="3"/>
  <c r="G22" i="3"/>
  <c r="F22" i="3"/>
  <c r="F65" i="3" s="1"/>
  <c r="E22" i="3"/>
  <c r="D22" i="3"/>
  <c r="C22" i="3"/>
  <c r="K21" i="3"/>
  <c r="J21" i="3"/>
  <c r="K20" i="3"/>
  <c r="J20" i="3"/>
  <c r="K19" i="3"/>
  <c r="J19" i="3"/>
  <c r="K18" i="3"/>
  <c r="J18" i="3"/>
  <c r="K17" i="3"/>
  <c r="J17" i="3"/>
  <c r="K16" i="3"/>
  <c r="J16" i="3"/>
  <c r="J15" i="3" s="1"/>
  <c r="K15" i="3"/>
  <c r="I15" i="3"/>
  <c r="H15" i="3"/>
  <c r="G15" i="3"/>
  <c r="F15" i="3"/>
  <c r="E15" i="3"/>
  <c r="D15" i="3"/>
  <c r="C15" i="3"/>
  <c r="J14" i="3"/>
  <c r="K14" i="3" s="1"/>
  <c r="J13" i="3"/>
  <c r="K13" i="3" s="1"/>
  <c r="J12" i="3"/>
  <c r="K12" i="3" s="1"/>
  <c r="J11" i="3"/>
  <c r="K11" i="3" s="1"/>
  <c r="J10" i="3"/>
  <c r="K10" i="3" s="1"/>
  <c r="J9" i="3"/>
  <c r="J8" i="3" s="1"/>
  <c r="I8" i="3"/>
  <c r="I65" i="3" s="1"/>
  <c r="I90" i="3" s="1"/>
  <c r="H8" i="3"/>
  <c r="H65" i="3" s="1"/>
  <c r="G8" i="3"/>
  <c r="G65" i="3" s="1"/>
  <c r="F8" i="3"/>
  <c r="E8" i="3"/>
  <c r="E65" i="3" s="1"/>
  <c r="E90" i="3" s="1"/>
  <c r="D8" i="3"/>
  <c r="D65" i="3" s="1"/>
  <c r="C8" i="3"/>
  <c r="C65" i="3" s="1"/>
  <c r="I5" i="3"/>
  <c r="H5" i="3"/>
  <c r="G5" i="3"/>
  <c r="F5" i="3"/>
  <c r="E5" i="3"/>
  <c r="D5" i="3"/>
  <c r="C5" i="3"/>
  <c r="K4" i="3"/>
  <c r="B2" i="3"/>
  <c r="G35" i="64"/>
  <c r="F35" i="64"/>
  <c r="E35" i="64"/>
  <c r="D35" i="64"/>
  <c r="B35" i="64"/>
  <c r="I34" i="64"/>
  <c r="H34" i="64"/>
  <c r="I33" i="64"/>
  <c r="I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I35" i="64" s="1"/>
  <c r="H7" i="64"/>
  <c r="H35" i="64" s="1"/>
  <c r="I5" i="64"/>
  <c r="H5" i="64"/>
  <c r="G5" i="64"/>
  <c r="F5" i="64"/>
  <c r="E5" i="64"/>
  <c r="D5" i="64"/>
  <c r="I4" i="64"/>
  <c r="G34" i="63"/>
  <c r="F34" i="63"/>
  <c r="E34" i="63"/>
  <c r="D34" i="63"/>
  <c r="B34" i="63"/>
  <c r="I33" i="63"/>
  <c r="H33" i="63"/>
  <c r="H32" i="63"/>
  <c r="I32" i="63" s="1"/>
  <c r="I31" i="63"/>
  <c r="H31" i="63"/>
  <c r="H30" i="63"/>
  <c r="I30" i="63" s="1"/>
  <c r="I29" i="63"/>
  <c r="H29" i="63"/>
  <c r="H28" i="63"/>
  <c r="I28" i="63" s="1"/>
  <c r="I27" i="63"/>
  <c r="H27" i="63"/>
  <c r="H26" i="63"/>
  <c r="I26" i="63" s="1"/>
  <c r="I25" i="63"/>
  <c r="H25" i="63"/>
  <c r="H24" i="63"/>
  <c r="I24" i="63" s="1"/>
  <c r="I23" i="63"/>
  <c r="H23" i="63"/>
  <c r="H22" i="63"/>
  <c r="I22" i="63" s="1"/>
  <c r="I21" i="63"/>
  <c r="H21" i="63"/>
  <c r="H20" i="63"/>
  <c r="I20" i="63" s="1"/>
  <c r="I19" i="63"/>
  <c r="H19" i="63"/>
  <c r="H18" i="63"/>
  <c r="I18" i="63" s="1"/>
  <c r="I17" i="63"/>
  <c r="H17" i="63"/>
  <c r="H16" i="63"/>
  <c r="I16" i="63" s="1"/>
  <c r="I15" i="63"/>
  <c r="H15" i="63"/>
  <c r="H14" i="63"/>
  <c r="I14" i="63" s="1"/>
  <c r="I13" i="63"/>
  <c r="H13" i="63"/>
  <c r="H12" i="63"/>
  <c r="I12" i="63" s="1"/>
  <c r="I11" i="63"/>
  <c r="H11" i="63"/>
  <c r="H10" i="63"/>
  <c r="I10" i="63" s="1"/>
  <c r="I9" i="63"/>
  <c r="H9" i="63"/>
  <c r="H8" i="63"/>
  <c r="I8" i="63" s="1"/>
  <c r="I7" i="63"/>
  <c r="H7" i="63"/>
  <c r="H34" i="63" s="1"/>
  <c r="E5" i="63"/>
  <c r="D5" i="63"/>
  <c r="I4" i="63"/>
  <c r="H32" i="61"/>
  <c r="C32" i="61"/>
  <c r="H30" i="61"/>
  <c r="G30" i="61"/>
  <c r="I29" i="61"/>
  <c r="E29" i="61"/>
  <c r="I28" i="61"/>
  <c r="E28" i="61"/>
  <c r="I27" i="61"/>
  <c r="E27" i="61"/>
  <c r="I26" i="61"/>
  <c r="E26" i="61"/>
  <c r="I25" i="61"/>
  <c r="E25" i="61"/>
  <c r="I24" i="61"/>
  <c r="E24" i="61"/>
  <c r="D24" i="61"/>
  <c r="C24" i="61"/>
  <c r="I23" i="61"/>
  <c r="E23" i="61"/>
  <c r="I22" i="61"/>
  <c r="E22" i="61"/>
  <c r="I21" i="61"/>
  <c r="E21" i="61"/>
  <c r="I20" i="61"/>
  <c r="E20" i="61"/>
  <c r="I19" i="61"/>
  <c r="E19" i="61"/>
  <c r="E18" i="61" s="1"/>
  <c r="E30" i="61" s="1"/>
  <c r="I18" i="61"/>
  <c r="I30" i="61" s="1"/>
  <c r="D18" i="61"/>
  <c r="D30" i="61" s="1"/>
  <c r="C18" i="61"/>
  <c r="C30" i="61" s="1"/>
  <c r="H17" i="61"/>
  <c r="H31" i="61" s="1"/>
  <c r="G17" i="61"/>
  <c r="G31" i="61" s="1"/>
  <c r="D17" i="61"/>
  <c r="D31" i="61" s="1"/>
  <c r="C17" i="61"/>
  <c r="G32" i="61" s="1"/>
  <c r="I16" i="61"/>
  <c r="E16" i="61"/>
  <c r="I15" i="61"/>
  <c r="E15" i="61"/>
  <c r="I14" i="61"/>
  <c r="E14" i="61"/>
  <c r="I13" i="61"/>
  <c r="E13" i="61"/>
  <c r="I12" i="61"/>
  <c r="E12" i="61"/>
  <c r="I11" i="61"/>
  <c r="E11" i="61"/>
  <c r="I10" i="61"/>
  <c r="E10" i="61"/>
  <c r="I9" i="61"/>
  <c r="E9" i="61"/>
  <c r="I8" i="61"/>
  <c r="E8" i="61"/>
  <c r="I7" i="61"/>
  <c r="E7" i="61"/>
  <c r="I6" i="61"/>
  <c r="I17" i="61" s="1"/>
  <c r="I31" i="61" s="1"/>
  <c r="E6" i="61"/>
  <c r="E17" i="61" s="1"/>
  <c r="E4" i="61"/>
  <c r="I4" i="61" s="1"/>
  <c r="D4" i="61"/>
  <c r="H4" i="61" s="1"/>
  <c r="C4" i="61"/>
  <c r="G4" i="61" s="1"/>
  <c r="I2" i="61"/>
  <c r="G31" i="73"/>
  <c r="C31" i="73"/>
  <c r="H29" i="73"/>
  <c r="G29" i="73"/>
  <c r="I28" i="73"/>
  <c r="E28" i="73"/>
  <c r="I27" i="73"/>
  <c r="E27" i="73"/>
  <c r="I26" i="73"/>
  <c r="E26" i="73"/>
  <c r="I25" i="73"/>
  <c r="E25" i="73"/>
  <c r="E24" i="73" s="1"/>
  <c r="I24" i="73"/>
  <c r="D24" i="73"/>
  <c r="C24" i="73"/>
  <c r="I23" i="73"/>
  <c r="E23" i="73"/>
  <c r="I22" i="73"/>
  <c r="E22" i="73"/>
  <c r="I21" i="73"/>
  <c r="E21" i="73"/>
  <c r="I20" i="73"/>
  <c r="E20" i="73"/>
  <c r="E19" i="73" s="1"/>
  <c r="E29" i="73" s="1"/>
  <c r="I19" i="73"/>
  <c r="I29" i="73" s="1"/>
  <c r="D19" i="73"/>
  <c r="D29" i="73" s="1"/>
  <c r="C19" i="73"/>
  <c r="C29" i="73" s="1"/>
  <c r="H18" i="73"/>
  <c r="H30" i="73" s="1"/>
  <c r="G18" i="73"/>
  <c r="G30" i="73" s="1"/>
  <c r="D18" i="73"/>
  <c r="D31" i="73" s="1"/>
  <c r="C18" i="73"/>
  <c r="C30" i="73" s="1"/>
  <c r="I17" i="73"/>
  <c r="I16" i="73"/>
  <c r="E16" i="73"/>
  <c r="I15" i="73"/>
  <c r="E15" i="73"/>
  <c r="I14" i="73"/>
  <c r="E14" i="73"/>
  <c r="I13" i="73"/>
  <c r="E13" i="73"/>
  <c r="I12" i="73"/>
  <c r="E12" i="73"/>
  <c r="I11" i="73"/>
  <c r="I10" i="73"/>
  <c r="E10" i="73"/>
  <c r="I9" i="73"/>
  <c r="E9" i="73"/>
  <c r="I8" i="73"/>
  <c r="E8" i="73"/>
  <c r="I7" i="73"/>
  <c r="I18" i="73" s="1"/>
  <c r="I30" i="73" s="1"/>
  <c r="E7" i="73"/>
  <c r="I6" i="73"/>
  <c r="E6" i="73"/>
  <c r="E18" i="73" s="1"/>
  <c r="I4" i="73"/>
  <c r="H4" i="73"/>
  <c r="E4" i="73"/>
  <c r="C4" i="73"/>
  <c r="G4" i="73" s="1"/>
  <c r="I2" i="73"/>
  <c r="K159" i="132"/>
  <c r="J159" i="132"/>
  <c r="J158" i="132"/>
  <c r="K158" i="132" s="1"/>
  <c r="K157" i="132"/>
  <c r="J157" i="132"/>
  <c r="J156" i="132"/>
  <c r="K156" i="132" s="1"/>
  <c r="K155" i="132"/>
  <c r="J155" i="132"/>
  <c r="J154" i="132"/>
  <c r="K154" i="132" s="1"/>
  <c r="K153" i="132"/>
  <c r="K152" i="132" s="1"/>
  <c r="J153" i="132"/>
  <c r="J152" i="132" s="1"/>
  <c r="I152" i="132"/>
  <c r="H152" i="132"/>
  <c r="G152" i="132"/>
  <c r="F152" i="132"/>
  <c r="E152" i="132"/>
  <c r="D152" i="132"/>
  <c r="C152" i="132"/>
  <c r="J151" i="132"/>
  <c r="K151" i="132" s="1"/>
  <c r="K150" i="132"/>
  <c r="J150" i="132"/>
  <c r="J149" i="132"/>
  <c r="K149" i="132" s="1"/>
  <c r="K148" i="132"/>
  <c r="J148" i="132"/>
  <c r="J147" i="132"/>
  <c r="I147" i="132"/>
  <c r="H147" i="132"/>
  <c r="G147" i="132"/>
  <c r="F147" i="132"/>
  <c r="E147" i="132"/>
  <c r="D147" i="132"/>
  <c r="C147" i="132"/>
  <c r="K146" i="132"/>
  <c r="J146" i="132"/>
  <c r="J145" i="132"/>
  <c r="K145" i="132" s="1"/>
  <c r="K144" i="132"/>
  <c r="J144" i="132"/>
  <c r="J143" i="132"/>
  <c r="K143" i="132" s="1"/>
  <c r="K142" i="132"/>
  <c r="J142" i="132"/>
  <c r="J141" i="132"/>
  <c r="K141" i="132" s="1"/>
  <c r="J140" i="132"/>
  <c r="I140" i="132"/>
  <c r="H140" i="132"/>
  <c r="G140" i="132"/>
  <c r="F140" i="132"/>
  <c r="E140" i="132"/>
  <c r="D140" i="132"/>
  <c r="C140" i="132"/>
  <c r="K139" i="132"/>
  <c r="J139" i="132"/>
  <c r="J138" i="132"/>
  <c r="K138" i="132" s="1"/>
  <c r="K137" i="132"/>
  <c r="J137" i="132"/>
  <c r="J136" i="132"/>
  <c r="J160" i="132" s="1"/>
  <c r="I136" i="132"/>
  <c r="I160" i="132" s="1"/>
  <c r="H136" i="132"/>
  <c r="H160" i="132" s="1"/>
  <c r="G136" i="132"/>
  <c r="G160" i="132" s="1"/>
  <c r="F136" i="132"/>
  <c r="F160" i="132" s="1"/>
  <c r="E136" i="132"/>
  <c r="E160" i="132" s="1"/>
  <c r="D136" i="132"/>
  <c r="D160" i="132" s="1"/>
  <c r="C136" i="132"/>
  <c r="C160" i="132" s="1"/>
  <c r="K134" i="132"/>
  <c r="J134" i="132"/>
  <c r="J133" i="132"/>
  <c r="K133" i="132" s="1"/>
  <c r="K132" i="132"/>
  <c r="J132" i="132"/>
  <c r="J131" i="132"/>
  <c r="K131" i="132" s="1"/>
  <c r="K130" i="132"/>
  <c r="J130" i="132"/>
  <c r="J129" i="132"/>
  <c r="K129" i="132" s="1"/>
  <c r="K128" i="132"/>
  <c r="J128" i="132"/>
  <c r="J127" i="132"/>
  <c r="K127" i="132" s="1"/>
  <c r="K126" i="132"/>
  <c r="J126" i="132"/>
  <c r="J125" i="132"/>
  <c r="K125" i="132" s="1"/>
  <c r="K124" i="132"/>
  <c r="J124" i="132"/>
  <c r="J123" i="132"/>
  <c r="K123" i="132" s="1"/>
  <c r="K122" i="132"/>
  <c r="K121" i="132" s="1"/>
  <c r="J122" i="132"/>
  <c r="J121" i="132"/>
  <c r="I121" i="132"/>
  <c r="H121" i="132"/>
  <c r="G121" i="132"/>
  <c r="F121" i="132"/>
  <c r="E121" i="132"/>
  <c r="D121" i="132"/>
  <c r="C121" i="132"/>
  <c r="K120" i="132"/>
  <c r="J120" i="132"/>
  <c r="K119" i="132"/>
  <c r="J119" i="132"/>
  <c r="K118" i="132"/>
  <c r="J118" i="132"/>
  <c r="K117" i="132"/>
  <c r="J117" i="132"/>
  <c r="K116" i="132"/>
  <c r="J116" i="132"/>
  <c r="K115" i="132"/>
  <c r="J115" i="132"/>
  <c r="K114" i="132"/>
  <c r="J114" i="132"/>
  <c r="K113" i="132"/>
  <c r="J113" i="132"/>
  <c r="K112" i="132"/>
  <c r="J112" i="132"/>
  <c r="J111" i="132"/>
  <c r="K111" i="132" s="1"/>
  <c r="K110" i="132"/>
  <c r="J110" i="132"/>
  <c r="J109" i="132"/>
  <c r="K109" i="132" s="1"/>
  <c r="K108" i="132"/>
  <c r="J108" i="132"/>
  <c r="J107" i="132"/>
  <c r="K107" i="132" s="1"/>
  <c r="K106" i="132"/>
  <c r="J106" i="132"/>
  <c r="J105" i="132"/>
  <c r="K105" i="132" s="1"/>
  <c r="K104" i="132"/>
  <c r="J104" i="132"/>
  <c r="J103" i="132"/>
  <c r="K103" i="132" s="1"/>
  <c r="K102" i="132"/>
  <c r="J102" i="132"/>
  <c r="J101" i="132"/>
  <c r="K101" i="132" s="1"/>
  <c r="K100" i="132" s="1"/>
  <c r="K135" i="132" s="1"/>
  <c r="J100" i="132"/>
  <c r="J135" i="132" s="1"/>
  <c r="J161" i="132" s="1"/>
  <c r="I100" i="132"/>
  <c r="I135" i="132" s="1"/>
  <c r="H100" i="132"/>
  <c r="H135" i="132" s="1"/>
  <c r="G100" i="132"/>
  <c r="G135" i="132" s="1"/>
  <c r="G161" i="132" s="1"/>
  <c r="F100" i="132"/>
  <c r="F135" i="132" s="1"/>
  <c r="F161" i="132" s="1"/>
  <c r="E100" i="132"/>
  <c r="E135" i="132" s="1"/>
  <c r="D100" i="132"/>
  <c r="D135" i="132" s="1"/>
  <c r="C100" i="132"/>
  <c r="C135" i="132" s="1"/>
  <c r="C161" i="132" s="1"/>
  <c r="G98" i="132"/>
  <c r="C97" i="132"/>
  <c r="K96" i="132"/>
  <c r="K164" i="132" s="1"/>
  <c r="K91" i="132"/>
  <c r="J91" i="132"/>
  <c r="J90" i="132"/>
  <c r="K90" i="132" s="1"/>
  <c r="K89" i="132"/>
  <c r="J89" i="132"/>
  <c r="J88" i="132"/>
  <c r="K88" i="132" s="1"/>
  <c r="K87" i="132"/>
  <c r="J87" i="132"/>
  <c r="J86" i="132"/>
  <c r="K86" i="132" s="1"/>
  <c r="K85" i="132" s="1"/>
  <c r="J85" i="132"/>
  <c r="I85" i="132"/>
  <c r="H85" i="132"/>
  <c r="G85" i="132"/>
  <c r="F85" i="132"/>
  <c r="E85" i="132"/>
  <c r="D85" i="132"/>
  <c r="C85" i="132"/>
  <c r="K84" i="132"/>
  <c r="J84" i="132"/>
  <c r="J83" i="132"/>
  <c r="K83" i="132" s="1"/>
  <c r="K82" i="132"/>
  <c r="K81" i="132" s="1"/>
  <c r="J82" i="132"/>
  <c r="I81" i="132"/>
  <c r="I92" i="132" s="1"/>
  <c r="H81" i="132"/>
  <c r="G81" i="132"/>
  <c r="F81" i="132"/>
  <c r="F92" i="132" s="1"/>
  <c r="F166" i="132" s="1"/>
  <c r="E81" i="132"/>
  <c r="E92" i="132" s="1"/>
  <c r="D81" i="132"/>
  <c r="C81" i="132"/>
  <c r="K80" i="132"/>
  <c r="J80" i="132"/>
  <c r="J79" i="132"/>
  <c r="K79" i="132" s="1"/>
  <c r="K78" i="132" s="1"/>
  <c r="J78" i="132"/>
  <c r="I78" i="132"/>
  <c r="H78" i="132"/>
  <c r="G78" i="132"/>
  <c r="F78" i="132"/>
  <c r="E78" i="132"/>
  <c r="D78" i="132"/>
  <c r="C78" i="132"/>
  <c r="K77" i="132"/>
  <c r="J77" i="132"/>
  <c r="J76" i="132"/>
  <c r="K76" i="132" s="1"/>
  <c r="K75" i="132"/>
  <c r="J75" i="132"/>
  <c r="J74" i="132"/>
  <c r="J73" i="132" s="1"/>
  <c r="I73" i="132"/>
  <c r="H73" i="132"/>
  <c r="G73" i="132"/>
  <c r="F73" i="132"/>
  <c r="E73" i="132"/>
  <c r="D73" i="132"/>
  <c r="C73" i="132"/>
  <c r="J72" i="132"/>
  <c r="K72" i="132" s="1"/>
  <c r="K71" i="132"/>
  <c r="J71" i="132"/>
  <c r="J70" i="132"/>
  <c r="K70" i="132" s="1"/>
  <c r="K69" i="132" s="1"/>
  <c r="J69" i="132"/>
  <c r="I69" i="132"/>
  <c r="H69" i="132"/>
  <c r="H92" i="132" s="1"/>
  <c r="G69" i="132"/>
  <c r="G92" i="132" s="1"/>
  <c r="G166" i="132" s="1"/>
  <c r="F69" i="132"/>
  <c r="E69" i="132"/>
  <c r="D69" i="132"/>
  <c r="D92" i="132" s="1"/>
  <c r="C69" i="132"/>
  <c r="C92" i="132" s="1"/>
  <c r="C166" i="132" s="1"/>
  <c r="J67" i="132"/>
  <c r="K67" i="132" s="1"/>
  <c r="K66" i="132"/>
  <c r="J66" i="132"/>
  <c r="J65" i="132"/>
  <c r="K65" i="132" s="1"/>
  <c r="K64" i="132"/>
  <c r="J64" i="132"/>
  <c r="J63" i="132" s="1"/>
  <c r="I63" i="132"/>
  <c r="H63" i="132"/>
  <c r="G63" i="132"/>
  <c r="F63" i="132"/>
  <c r="E63" i="132"/>
  <c r="D63" i="132"/>
  <c r="C63" i="132"/>
  <c r="J62" i="132"/>
  <c r="K62" i="132" s="1"/>
  <c r="K61" i="132"/>
  <c r="J61" i="132"/>
  <c r="J60" i="132"/>
  <c r="J58" i="132" s="1"/>
  <c r="K59" i="132"/>
  <c r="J59" i="132"/>
  <c r="I58" i="132"/>
  <c r="H58" i="132"/>
  <c r="G58" i="132"/>
  <c r="F58" i="132"/>
  <c r="E58" i="132"/>
  <c r="D58" i="132"/>
  <c r="C58" i="132"/>
  <c r="K57" i="132"/>
  <c r="J57" i="132"/>
  <c r="J56" i="132"/>
  <c r="K56" i="132" s="1"/>
  <c r="K55" i="132"/>
  <c r="J55" i="132"/>
  <c r="J54" i="132"/>
  <c r="K54" i="132" s="1"/>
  <c r="K53" i="132"/>
  <c r="J53" i="132"/>
  <c r="J52" i="132" s="1"/>
  <c r="I52" i="132"/>
  <c r="H52" i="132"/>
  <c r="G52" i="132"/>
  <c r="F52" i="132"/>
  <c r="E52" i="132"/>
  <c r="D52" i="132"/>
  <c r="C52" i="132"/>
  <c r="J51" i="132"/>
  <c r="K51" i="132" s="1"/>
  <c r="K50" i="132"/>
  <c r="J50" i="132"/>
  <c r="J49" i="132"/>
  <c r="K49" i="132" s="1"/>
  <c r="K48" i="132"/>
  <c r="J48" i="132"/>
  <c r="J47" i="132"/>
  <c r="K47" i="132" s="1"/>
  <c r="K46" i="132"/>
  <c r="J46" i="132"/>
  <c r="J45" i="132"/>
  <c r="K45" i="132" s="1"/>
  <c r="K44" i="132"/>
  <c r="J44" i="132"/>
  <c r="J43" i="132"/>
  <c r="K43" i="132" s="1"/>
  <c r="K42" i="132"/>
  <c r="J42" i="132"/>
  <c r="J41" i="132"/>
  <c r="J40" i="132" s="1"/>
  <c r="I40" i="132"/>
  <c r="H40" i="132"/>
  <c r="G40" i="132"/>
  <c r="F40" i="132"/>
  <c r="E40" i="132"/>
  <c r="D40" i="132"/>
  <c r="C40" i="132"/>
  <c r="K39" i="132"/>
  <c r="J39" i="132"/>
  <c r="K38" i="132"/>
  <c r="J38" i="132"/>
  <c r="J37" i="132"/>
  <c r="K37" i="132" s="1"/>
  <c r="K36" i="132"/>
  <c r="J36" i="132"/>
  <c r="J35" i="132"/>
  <c r="K35" i="132" s="1"/>
  <c r="K34" i="132"/>
  <c r="J34" i="132"/>
  <c r="J33" i="132"/>
  <c r="K33" i="132" s="1"/>
  <c r="J32" i="132"/>
  <c r="I32" i="132"/>
  <c r="H32" i="132"/>
  <c r="G32" i="132"/>
  <c r="F32" i="132"/>
  <c r="E32" i="132"/>
  <c r="D32" i="132"/>
  <c r="C32" i="132"/>
  <c r="K31" i="132"/>
  <c r="J31" i="132"/>
  <c r="J30" i="132"/>
  <c r="K30" i="132" s="1"/>
  <c r="K29" i="132"/>
  <c r="J29" i="132"/>
  <c r="J28" i="132"/>
  <c r="K28" i="132" s="1"/>
  <c r="K27" i="132"/>
  <c r="J27" i="132"/>
  <c r="J26" i="132"/>
  <c r="J25" i="132" s="1"/>
  <c r="I25" i="132"/>
  <c r="H25" i="132"/>
  <c r="H68" i="132" s="1"/>
  <c r="G25" i="132"/>
  <c r="F25" i="132"/>
  <c r="E25" i="132"/>
  <c r="D25" i="132"/>
  <c r="D68" i="132" s="1"/>
  <c r="C25" i="132"/>
  <c r="K24" i="132"/>
  <c r="J24" i="132"/>
  <c r="K23" i="132"/>
  <c r="J23" i="132"/>
  <c r="J22" i="132"/>
  <c r="K22" i="132" s="1"/>
  <c r="K21" i="132"/>
  <c r="J21" i="132"/>
  <c r="J20" i="132"/>
  <c r="K20" i="132" s="1"/>
  <c r="K19" i="132"/>
  <c r="K18" i="132" s="1"/>
  <c r="J19" i="132"/>
  <c r="J18" i="132" s="1"/>
  <c r="I18" i="132"/>
  <c r="H18" i="132"/>
  <c r="G18" i="132"/>
  <c r="F18" i="132"/>
  <c r="E18" i="132"/>
  <c r="D18" i="132"/>
  <c r="C18" i="132"/>
  <c r="J17" i="132"/>
  <c r="K17" i="132" s="1"/>
  <c r="K16" i="132"/>
  <c r="J16" i="132"/>
  <c r="J15" i="132"/>
  <c r="K15" i="132" s="1"/>
  <c r="K14" i="132"/>
  <c r="J14" i="132"/>
  <c r="J13" i="132"/>
  <c r="K13" i="132" s="1"/>
  <c r="K12" i="132"/>
  <c r="K11" i="132" s="1"/>
  <c r="J12" i="132"/>
  <c r="I11" i="132"/>
  <c r="I68" i="132" s="1"/>
  <c r="H11" i="132"/>
  <c r="G11" i="132"/>
  <c r="G68" i="132" s="1"/>
  <c r="F11" i="132"/>
  <c r="F68" i="132" s="1"/>
  <c r="E11" i="132"/>
  <c r="E68" i="132" s="1"/>
  <c r="D11" i="132"/>
  <c r="C11" i="132"/>
  <c r="C68" i="132" s="1"/>
  <c r="K9" i="132"/>
  <c r="K98" i="132" s="1"/>
  <c r="I9" i="132"/>
  <c r="I98" i="132" s="1"/>
  <c r="H9" i="132"/>
  <c r="H98" i="132" s="1"/>
  <c r="G9" i="132"/>
  <c r="F9" i="132"/>
  <c r="F98" i="132" s="1"/>
  <c r="E9" i="132"/>
  <c r="E98" i="132" s="1"/>
  <c r="D9" i="132"/>
  <c r="D98" i="132" s="1"/>
  <c r="C8" i="132"/>
  <c r="A3" i="132"/>
  <c r="K159" i="131"/>
  <c r="J159" i="131"/>
  <c r="J158" i="131"/>
  <c r="K158" i="131" s="1"/>
  <c r="K157" i="131"/>
  <c r="J157" i="131"/>
  <c r="J156" i="131"/>
  <c r="K156" i="131" s="1"/>
  <c r="K155" i="131"/>
  <c r="J155" i="131"/>
  <c r="J154" i="131"/>
  <c r="K154" i="131" s="1"/>
  <c r="K153" i="131"/>
  <c r="K152" i="131" s="1"/>
  <c r="J153" i="131"/>
  <c r="J152" i="131"/>
  <c r="I152" i="131"/>
  <c r="H152" i="131"/>
  <c r="G152" i="131"/>
  <c r="F152" i="131"/>
  <c r="E152" i="131"/>
  <c r="D152" i="131"/>
  <c r="C152" i="131"/>
  <c r="J151" i="131"/>
  <c r="K151" i="131" s="1"/>
  <c r="J150" i="131"/>
  <c r="K150" i="131" s="1"/>
  <c r="J149" i="131"/>
  <c r="K149" i="131" s="1"/>
  <c r="J148" i="131"/>
  <c r="K148" i="131" s="1"/>
  <c r="J147" i="131"/>
  <c r="I147" i="131"/>
  <c r="H147" i="131"/>
  <c r="G147" i="131"/>
  <c r="F147" i="131"/>
  <c r="E147" i="131"/>
  <c r="D147" i="131"/>
  <c r="C147" i="131"/>
  <c r="K146" i="131"/>
  <c r="J146" i="131"/>
  <c r="J145" i="131"/>
  <c r="K145" i="131" s="1"/>
  <c r="K144" i="131"/>
  <c r="J144" i="131"/>
  <c r="J143" i="131"/>
  <c r="K143" i="131" s="1"/>
  <c r="K142" i="131"/>
  <c r="J142" i="131"/>
  <c r="J141" i="131"/>
  <c r="K141" i="131" s="1"/>
  <c r="K140" i="131" s="1"/>
  <c r="J140" i="131"/>
  <c r="I140" i="131"/>
  <c r="H140" i="131"/>
  <c r="G140" i="131"/>
  <c r="F140" i="131"/>
  <c r="E140" i="131"/>
  <c r="D140" i="131"/>
  <c r="C140" i="131"/>
  <c r="J139" i="131"/>
  <c r="K139" i="131" s="1"/>
  <c r="J138" i="131"/>
  <c r="K138" i="131" s="1"/>
  <c r="J137" i="131"/>
  <c r="K137" i="131" s="1"/>
  <c r="I136" i="131"/>
  <c r="I160" i="131" s="1"/>
  <c r="H136" i="131"/>
  <c r="H160" i="131" s="1"/>
  <c r="G136" i="131"/>
  <c r="G160" i="131" s="1"/>
  <c r="F136" i="131"/>
  <c r="F160" i="131" s="1"/>
  <c r="E136" i="131"/>
  <c r="E160" i="131" s="1"/>
  <c r="D136" i="131"/>
  <c r="D160" i="131" s="1"/>
  <c r="C136" i="131"/>
  <c r="C160" i="131" s="1"/>
  <c r="J134" i="131"/>
  <c r="K134" i="131" s="1"/>
  <c r="J133" i="131"/>
  <c r="K133" i="131" s="1"/>
  <c r="J132" i="131"/>
  <c r="K132" i="131" s="1"/>
  <c r="J131" i="131"/>
  <c r="K131" i="131" s="1"/>
  <c r="J130" i="131"/>
  <c r="K130" i="131" s="1"/>
  <c r="J129" i="131"/>
  <c r="K129" i="131" s="1"/>
  <c r="J128" i="131"/>
  <c r="K128" i="131" s="1"/>
  <c r="J127" i="131"/>
  <c r="K127" i="131" s="1"/>
  <c r="J126" i="131"/>
  <c r="K126" i="131" s="1"/>
  <c r="J125" i="131"/>
  <c r="K125" i="131" s="1"/>
  <c r="J124" i="131"/>
  <c r="K124" i="131" s="1"/>
  <c r="J123" i="131"/>
  <c r="K123" i="131" s="1"/>
  <c r="J122" i="131"/>
  <c r="K122" i="131" s="1"/>
  <c r="J121" i="131"/>
  <c r="I121" i="131"/>
  <c r="H121" i="131"/>
  <c r="G121" i="131"/>
  <c r="F121" i="131"/>
  <c r="E121" i="131"/>
  <c r="D121" i="131"/>
  <c r="C121" i="131"/>
  <c r="K120" i="131"/>
  <c r="J120" i="131"/>
  <c r="K119" i="131"/>
  <c r="J119" i="131"/>
  <c r="K118" i="131"/>
  <c r="J118" i="131"/>
  <c r="K117" i="131"/>
  <c r="J117" i="131"/>
  <c r="K116" i="131"/>
  <c r="J116" i="131"/>
  <c r="K115" i="131"/>
  <c r="J115" i="131"/>
  <c r="K114" i="131"/>
  <c r="J114" i="131"/>
  <c r="K113" i="131"/>
  <c r="J113" i="131"/>
  <c r="K112" i="131"/>
  <c r="J112" i="131"/>
  <c r="K111" i="131"/>
  <c r="J111" i="131"/>
  <c r="K110" i="131"/>
  <c r="J110" i="131"/>
  <c r="K109" i="131"/>
  <c r="J109" i="131"/>
  <c r="K108" i="131"/>
  <c r="J108" i="131"/>
  <c r="K107" i="131"/>
  <c r="J107" i="131"/>
  <c r="K106" i="131"/>
  <c r="J106" i="131"/>
  <c r="K105" i="131"/>
  <c r="J105" i="131"/>
  <c r="K104" i="131"/>
  <c r="J104" i="131"/>
  <c r="K103" i="131"/>
  <c r="J103" i="131"/>
  <c r="K102" i="131"/>
  <c r="J102" i="131"/>
  <c r="J101" i="131"/>
  <c r="K101" i="131" s="1"/>
  <c r="K100" i="131" s="1"/>
  <c r="J100" i="131"/>
  <c r="J135" i="131" s="1"/>
  <c r="I100" i="131"/>
  <c r="I135" i="131" s="1"/>
  <c r="I161" i="131" s="1"/>
  <c r="H100" i="131"/>
  <c r="H135" i="131" s="1"/>
  <c r="H161" i="131" s="1"/>
  <c r="G100" i="131"/>
  <c r="G135" i="131" s="1"/>
  <c r="G161" i="131" s="1"/>
  <c r="F100" i="131"/>
  <c r="F135" i="131" s="1"/>
  <c r="F161" i="131" s="1"/>
  <c r="E100" i="131"/>
  <c r="E135" i="131" s="1"/>
  <c r="E161" i="131" s="1"/>
  <c r="D100" i="131"/>
  <c r="D135" i="131" s="1"/>
  <c r="D161" i="131" s="1"/>
  <c r="C100" i="131"/>
  <c r="C135" i="131" s="1"/>
  <c r="C161" i="131" s="1"/>
  <c r="C97" i="131"/>
  <c r="K96" i="131"/>
  <c r="K164" i="131" s="1"/>
  <c r="K91" i="131"/>
  <c r="J91" i="131"/>
  <c r="J90" i="131"/>
  <c r="K90" i="131" s="1"/>
  <c r="K89" i="131"/>
  <c r="J89" i="131"/>
  <c r="J88" i="131"/>
  <c r="K88" i="131" s="1"/>
  <c r="K87" i="131"/>
  <c r="J87" i="131"/>
  <c r="J86" i="131"/>
  <c r="K86" i="131" s="1"/>
  <c r="K85" i="131" s="1"/>
  <c r="J85" i="131"/>
  <c r="I85" i="131"/>
  <c r="H85" i="131"/>
  <c r="G85" i="131"/>
  <c r="F85" i="131"/>
  <c r="E85" i="131"/>
  <c r="D85" i="131"/>
  <c r="C85" i="131"/>
  <c r="K84" i="131"/>
  <c r="J84" i="131"/>
  <c r="J83" i="131"/>
  <c r="K83" i="131" s="1"/>
  <c r="K82" i="131"/>
  <c r="J82" i="131"/>
  <c r="I81" i="131"/>
  <c r="H81" i="131"/>
  <c r="G81" i="131"/>
  <c r="F81" i="131"/>
  <c r="F92" i="131" s="1"/>
  <c r="F166" i="131" s="1"/>
  <c r="E81" i="131"/>
  <c r="D81" i="131"/>
  <c r="C81" i="131"/>
  <c r="K80" i="131"/>
  <c r="J80" i="131"/>
  <c r="J79" i="131"/>
  <c r="K79" i="131" s="1"/>
  <c r="K78" i="131" s="1"/>
  <c r="J78" i="131"/>
  <c r="I78" i="131"/>
  <c r="H78" i="131"/>
  <c r="G78" i="131"/>
  <c r="F78" i="131"/>
  <c r="E78" i="131"/>
  <c r="D78" i="131"/>
  <c r="C78" i="131"/>
  <c r="K77" i="131"/>
  <c r="J77" i="131"/>
  <c r="J76" i="131"/>
  <c r="K76" i="131" s="1"/>
  <c r="K75" i="131"/>
  <c r="J75" i="131"/>
  <c r="J74" i="131"/>
  <c r="J73" i="131" s="1"/>
  <c r="I73" i="131"/>
  <c r="H73" i="131"/>
  <c r="G73" i="131"/>
  <c r="F73" i="131"/>
  <c r="E73" i="131"/>
  <c r="D73" i="131"/>
  <c r="C73" i="131"/>
  <c r="J72" i="131"/>
  <c r="K72" i="131" s="1"/>
  <c r="K71" i="131"/>
  <c r="J71" i="131"/>
  <c r="J70" i="131"/>
  <c r="K70" i="131" s="1"/>
  <c r="K69" i="131" s="1"/>
  <c r="J69" i="131"/>
  <c r="I69" i="131"/>
  <c r="I92" i="131" s="1"/>
  <c r="I166" i="131" s="1"/>
  <c r="H69" i="131"/>
  <c r="H92" i="131" s="1"/>
  <c r="H166" i="131" s="1"/>
  <c r="G69" i="131"/>
  <c r="G92" i="131" s="1"/>
  <c r="G166" i="131" s="1"/>
  <c r="F69" i="131"/>
  <c r="E69" i="131"/>
  <c r="E92" i="131" s="1"/>
  <c r="E166" i="131" s="1"/>
  <c r="D69" i="131"/>
  <c r="D92" i="131" s="1"/>
  <c r="D166" i="131" s="1"/>
  <c r="C69" i="131"/>
  <c r="C92" i="131" s="1"/>
  <c r="C166" i="131" s="1"/>
  <c r="J67" i="131"/>
  <c r="K67" i="131" s="1"/>
  <c r="K66" i="131"/>
  <c r="J66" i="131"/>
  <c r="J65" i="131"/>
  <c r="K65" i="131" s="1"/>
  <c r="K64" i="131"/>
  <c r="J64" i="131"/>
  <c r="J63" i="131" s="1"/>
  <c r="I63" i="131"/>
  <c r="H63" i="131"/>
  <c r="G63" i="131"/>
  <c r="F63" i="131"/>
  <c r="E63" i="131"/>
  <c r="D63" i="131"/>
  <c r="C63" i="131"/>
  <c r="J62" i="131"/>
  <c r="K62" i="131" s="1"/>
  <c r="J61" i="131"/>
  <c r="K61" i="131" s="1"/>
  <c r="J60" i="131"/>
  <c r="J58" i="131" s="1"/>
  <c r="J59" i="131"/>
  <c r="K59" i="131" s="1"/>
  <c r="I58" i="131"/>
  <c r="H58" i="131"/>
  <c r="G58" i="131"/>
  <c r="F58" i="131"/>
  <c r="E58" i="131"/>
  <c r="D58" i="131"/>
  <c r="C58" i="131"/>
  <c r="K57" i="131"/>
  <c r="J57" i="131"/>
  <c r="J56" i="131"/>
  <c r="K56" i="131" s="1"/>
  <c r="K55" i="131"/>
  <c r="J55" i="131"/>
  <c r="J54" i="131"/>
  <c r="K54" i="131" s="1"/>
  <c r="K53" i="131"/>
  <c r="J53" i="131"/>
  <c r="J52" i="131" s="1"/>
  <c r="I52" i="131"/>
  <c r="H52" i="131"/>
  <c r="G52" i="131"/>
  <c r="F52" i="131"/>
  <c r="E52" i="131"/>
  <c r="D52" i="131"/>
  <c r="C52" i="131"/>
  <c r="J51" i="131"/>
  <c r="K51" i="131" s="1"/>
  <c r="J50" i="131"/>
  <c r="K50" i="131" s="1"/>
  <c r="J49" i="131"/>
  <c r="K49" i="131" s="1"/>
  <c r="J48" i="131"/>
  <c r="K48" i="131" s="1"/>
  <c r="J47" i="131"/>
  <c r="K47" i="131" s="1"/>
  <c r="J46" i="131"/>
  <c r="K46" i="131" s="1"/>
  <c r="J45" i="131"/>
  <c r="K45" i="131" s="1"/>
  <c r="J44" i="131"/>
  <c r="K44" i="131" s="1"/>
  <c r="J43" i="131"/>
  <c r="K43" i="131" s="1"/>
  <c r="J42" i="131"/>
  <c r="K42" i="131" s="1"/>
  <c r="J41" i="131"/>
  <c r="J40" i="131" s="1"/>
  <c r="I40" i="131"/>
  <c r="H40" i="131"/>
  <c r="G40" i="131"/>
  <c r="F40" i="131"/>
  <c r="E40" i="131"/>
  <c r="D40" i="131"/>
  <c r="C40" i="131"/>
  <c r="K39" i="131"/>
  <c r="J39" i="131"/>
  <c r="K38" i="131"/>
  <c r="J38" i="131"/>
  <c r="K37" i="131"/>
  <c r="J37" i="131"/>
  <c r="K36" i="131"/>
  <c r="J36" i="131"/>
  <c r="K35" i="131"/>
  <c r="J35" i="131"/>
  <c r="K34" i="131"/>
  <c r="K32" i="131" s="1"/>
  <c r="J34" i="131"/>
  <c r="K33" i="131"/>
  <c r="J33" i="131"/>
  <c r="J32" i="131"/>
  <c r="I32" i="131"/>
  <c r="H32" i="131"/>
  <c r="G32" i="131"/>
  <c r="F32" i="131"/>
  <c r="E32" i="131"/>
  <c r="D32" i="131"/>
  <c r="C32" i="131"/>
  <c r="J31" i="131"/>
  <c r="K31" i="131" s="1"/>
  <c r="J30" i="131"/>
  <c r="K30" i="131" s="1"/>
  <c r="J29" i="131"/>
  <c r="K29" i="131" s="1"/>
  <c r="J28" i="131"/>
  <c r="K28" i="131" s="1"/>
  <c r="J27" i="131"/>
  <c r="K27" i="131" s="1"/>
  <c r="J26" i="131"/>
  <c r="J25" i="131" s="1"/>
  <c r="I25" i="131"/>
  <c r="H25" i="131"/>
  <c r="H68" i="131" s="1"/>
  <c r="G25" i="131"/>
  <c r="F25" i="131"/>
  <c r="E25" i="131"/>
  <c r="D25" i="131"/>
  <c r="D68" i="131" s="1"/>
  <c r="C25" i="131"/>
  <c r="K24" i="131"/>
  <c r="J24" i="131"/>
  <c r="K23" i="131"/>
  <c r="J23" i="131"/>
  <c r="K22" i="131"/>
  <c r="J22" i="131"/>
  <c r="K21" i="131"/>
  <c r="J21" i="131"/>
  <c r="K20" i="131"/>
  <c r="J20" i="131"/>
  <c r="K19" i="131"/>
  <c r="K18" i="131" s="1"/>
  <c r="J19" i="131"/>
  <c r="J18" i="131" s="1"/>
  <c r="I18" i="131"/>
  <c r="H18" i="131"/>
  <c r="G18" i="131"/>
  <c r="F18" i="131"/>
  <c r="E18" i="131"/>
  <c r="D18" i="131"/>
  <c r="C18" i="131"/>
  <c r="J17" i="131"/>
  <c r="K17" i="131" s="1"/>
  <c r="J16" i="131"/>
  <c r="K16" i="131" s="1"/>
  <c r="J15" i="131"/>
  <c r="K15" i="131" s="1"/>
  <c r="J14" i="131"/>
  <c r="K14" i="131" s="1"/>
  <c r="J13" i="131"/>
  <c r="J11" i="131" s="1"/>
  <c r="J68" i="131" s="1"/>
  <c r="J12" i="131"/>
  <c r="K12" i="131" s="1"/>
  <c r="I11" i="131"/>
  <c r="I68" i="131" s="1"/>
  <c r="H11" i="131"/>
  <c r="G11" i="131"/>
  <c r="G68" i="131" s="1"/>
  <c r="F11" i="131"/>
  <c r="F68" i="131" s="1"/>
  <c r="E11" i="131"/>
  <c r="E68" i="131" s="1"/>
  <c r="D11" i="131"/>
  <c r="C11" i="131"/>
  <c r="C68" i="131" s="1"/>
  <c r="K9" i="131"/>
  <c r="K98" i="131" s="1"/>
  <c r="I9" i="131"/>
  <c r="I98" i="131" s="1"/>
  <c r="H9" i="131"/>
  <c r="H98" i="131" s="1"/>
  <c r="G9" i="131"/>
  <c r="G98" i="131" s="1"/>
  <c r="F9" i="131"/>
  <c r="F98" i="131" s="1"/>
  <c r="E9" i="131"/>
  <c r="E98" i="131" s="1"/>
  <c r="D9" i="131"/>
  <c r="D98" i="131" s="1"/>
  <c r="C8" i="131"/>
  <c r="A3" i="131"/>
  <c r="K159" i="130"/>
  <c r="J159" i="130"/>
  <c r="J158" i="130"/>
  <c r="K158" i="130" s="1"/>
  <c r="K157" i="130"/>
  <c r="J157" i="130"/>
  <c r="J156" i="130"/>
  <c r="K156" i="130" s="1"/>
  <c r="K155" i="130"/>
  <c r="J155" i="130"/>
  <c r="J154" i="130"/>
  <c r="K154" i="130" s="1"/>
  <c r="K153" i="130"/>
  <c r="K152" i="130" s="1"/>
  <c r="J153" i="130"/>
  <c r="J152" i="130" s="1"/>
  <c r="I152" i="130"/>
  <c r="H152" i="130"/>
  <c r="G152" i="130"/>
  <c r="F152" i="130"/>
  <c r="E152" i="130"/>
  <c r="D152" i="130"/>
  <c r="C152" i="130"/>
  <c r="J151" i="130"/>
  <c r="K151" i="130" s="1"/>
  <c r="J150" i="130"/>
  <c r="K150" i="130" s="1"/>
  <c r="J149" i="130"/>
  <c r="J147" i="130" s="1"/>
  <c r="J148" i="130"/>
  <c r="K148" i="130" s="1"/>
  <c r="I147" i="130"/>
  <c r="H147" i="130"/>
  <c r="G147" i="130"/>
  <c r="F147" i="130"/>
  <c r="E147" i="130"/>
  <c r="D147" i="130"/>
  <c r="C147" i="130"/>
  <c r="K146" i="130"/>
  <c r="J146" i="130"/>
  <c r="J145" i="130"/>
  <c r="K145" i="130" s="1"/>
  <c r="K144" i="130"/>
  <c r="J144" i="130"/>
  <c r="J143" i="130"/>
  <c r="K143" i="130" s="1"/>
  <c r="K142" i="130"/>
  <c r="J142" i="130"/>
  <c r="J141" i="130"/>
  <c r="J140" i="130" s="1"/>
  <c r="I140" i="130"/>
  <c r="H140" i="130"/>
  <c r="G140" i="130"/>
  <c r="F140" i="130"/>
  <c r="E140" i="130"/>
  <c r="D140" i="130"/>
  <c r="C140" i="130"/>
  <c r="K139" i="130"/>
  <c r="J139" i="130"/>
  <c r="J138" i="130"/>
  <c r="J136" i="130" s="1"/>
  <c r="J160" i="130" s="1"/>
  <c r="J137" i="130"/>
  <c r="K137" i="130" s="1"/>
  <c r="I136" i="130"/>
  <c r="I160" i="130" s="1"/>
  <c r="H136" i="130"/>
  <c r="H160" i="130" s="1"/>
  <c r="G136" i="130"/>
  <c r="G160" i="130" s="1"/>
  <c r="F136" i="130"/>
  <c r="F160" i="130" s="1"/>
  <c r="E136" i="130"/>
  <c r="E160" i="130" s="1"/>
  <c r="D136" i="130"/>
  <c r="D160" i="130" s="1"/>
  <c r="C136" i="130"/>
  <c r="C160" i="130" s="1"/>
  <c r="G135" i="130"/>
  <c r="C135" i="130"/>
  <c r="J134" i="130"/>
  <c r="K134" i="130" s="1"/>
  <c r="J133" i="130"/>
  <c r="K133" i="130" s="1"/>
  <c r="J132" i="130"/>
  <c r="K132" i="130" s="1"/>
  <c r="J131" i="130"/>
  <c r="K131" i="130" s="1"/>
  <c r="J130" i="130"/>
  <c r="K130" i="130" s="1"/>
  <c r="J129" i="130"/>
  <c r="K129" i="130" s="1"/>
  <c r="J128" i="130"/>
  <c r="K128" i="130" s="1"/>
  <c r="J127" i="130"/>
  <c r="K127" i="130" s="1"/>
  <c r="J126" i="130"/>
  <c r="K126" i="130" s="1"/>
  <c r="J125" i="130"/>
  <c r="K125" i="130" s="1"/>
  <c r="J124" i="130"/>
  <c r="K124" i="130" s="1"/>
  <c r="J123" i="130"/>
  <c r="K123" i="130" s="1"/>
  <c r="J122" i="130"/>
  <c r="K122" i="130" s="1"/>
  <c r="K121" i="130" s="1"/>
  <c r="J121" i="130"/>
  <c r="I121" i="130"/>
  <c r="H121" i="130"/>
  <c r="G121" i="130"/>
  <c r="F121" i="130"/>
  <c r="E121" i="130"/>
  <c r="D121" i="130"/>
  <c r="C121" i="130"/>
  <c r="K120" i="130"/>
  <c r="J120" i="130"/>
  <c r="K119" i="130"/>
  <c r="J119" i="130"/>
  <c r="K118" i="130"/>
  <c r="J118" i="130"/>
  <c r="K117" i="130"/>
  <c r="J117" i="130"/>
  <c r="K116" i="130"/>
  <c r="J116" i="130"/>
  <c r="K115" i="130"/>
  <c r="J115" i="130"/>
  <c r="K114" i="130"/>
  <c r="J114" i="130"/>
  <c r="K113" i="130"/>
  <c r="J113" i="130"/>
  <c r="K112" i="130"/>
  <c r="J112" i="130"/>
  <c r="K111" i="130"/>
  <c r="J111" i="130"/>
  <c r="K110" i="130"/>
  <c r="J110" i="130"/>
  <c r="K109" i="130"/>
  <c r="J109" i="130"/>
  <c r="K108" i="130"/>
  <c r="J108" i="130"/>
  <c r="K107" i="130"/>
  <c r="J107" i="130"/>
  <c r="K106" i="130"/>
  <c r="J106" i="130"/>
  <c r="K105" i="130"/>
  <c r="J105" i="130"/>
  <c r="K104" i="130"/>
  <c r="J104" i="130"/>
  <c r="J103" i="130"/>
  <c r="K103" i="130" s="1"/>
  <c r="K102" i="130"/>
  <c r="J102" i="130"/>
  <c r="J101" i="130"/>
  <c r="J100" i="130"/>
  <c r="J135" i="130" s="1"/>
  <c r="I100" i="130"/>
  <c r="I135" i="130" s="1"/>
  <c r="I161" i="130" s="1"/>
  <c r="H100" i="130"/>
  <c r="H135" i="130" s="1"/>
  <c r="H161" i="130" s="1"/>
  <c r="G100" i="130"/>
  <c r="F100" i="130"/>
  <c r="F135" i="130" s="1"/>
  <c r="F161" i="130" s="1"/>
  <c r="E100" i="130"/>
  <c r="E135" i="130" s="1"/>
  <c r="E161" i="130" s="1"/>
  <c r="D100" i="130"/>
  <c r="D135" i="130" s="1"/>
  <c r="D161" i="130" s="1"/>
  <c r="C100" i="130"/>
  <c r="C97" i="130"/>
  <c r="K96" i="130"/>
  <c r="K164" i="130" s="1"/>
  <c r="J91" i="130"/>
  <c r="K91" i="130" s="1"/>
  <c r="J90" i="130"/>
  <c r="K90" i="130" s="1"/>
  <c r="J89" i="130"/>
  <c r="K89" i="130" s="1"/>
  <c r="J88" i="130"/>
  <c r="K88" i="130" s="1"/>
  <c r="J87" i="130"/>
  <c r="K87" i="130" s="1"/>
  <c r="J86" i="130"/>
  <c r="K86" i="130" s="1"/>
  <c r="J85" i="130"/>
  <c r="I85" i="130"/>
  <c r="H85" i="130"/>
  <c r="G85" i="130"/>
  <c r="F85" i="130"/>
  <c r="E85" i="130"/>
  <c r="D85" i="130"/>
  <c r="C85" i="130"/>
  <c r="K84" i="130"/>
  <c r="J84" i="130"/>
  <c r="J83" i="130"/>
  <c r="K83" i="130" s="1"/>
  <c r="K82" i="130"/>
  <c r="K81" i="130" s="1"/>
  <c r="J82" i="130"/>
  <c r="J81" i="130"/>
  <c r="I81" i="130"/>
  <c r="I92" i="130" s="1"/>
  <c r="I166" i="130" s="1"/>
  <c r="H81" i="130"/>
  <c r="G81" i="130"/>
  <c r="F81" i="130"/>
  <c r="E81" i="130"/>
  <c r="E92" i="130" s="1"/>
  <c r="E166" i="130" s="1"/>
  <c r="D81" i="130"/>
  <c r="C81" i="130"/>
  <c r="J80" i="130"/>
  <c r="K80" i="130" s="1"/>
  <c r="J79" i="130"/>
  <c r="K79" i="130" s="1"/>
  <c r="K78" i="130" s="1"/>
  <c r="I78" i="130"/>
  <c r="H78" i="130"/>
  <c r="G78" i="130"/>
  <c r="F78" i="130"/>
  <c r="E78" i="130"/>
  <c r="D78" i="130"/>
  <c r="C78" i="130"/>
  <c r="K77" i="130"/>
  <c r="J77" i="130"/>
  <c r="J76" i="130"/>
  <c r="K76" i="130" s="1"/>
  <c r="K75" i="130"/>
  <c r="J75" i="130"/>
  <c r="J74" i="130"/>
  <c r="J73" i="130" s="1"/>
  <c r="I73" i="130"/>
  <c r="H73" i="130"/>
  <c r="G73" i="130"/>
  <c r="F73" i="130"/>
  <c r="E73" i="130"/>
  <c r="D73" i="130"/>
  <c r="C73" i="130"/>
  <c r="J72" i="130"/>
  <c r="K72" i="130" s="1"/>
  <c r="J71" i="130"/>
  <c r="K71" i="130" s="1"/>
  <c r="J70" i="130"/>
  <c r="K70" i="130" s="1"/>
  <c r="I69" i="130"/>
  <c r="H69" i="130"/>
  <c r="H92" i="130" s="1"/>
  <c r="H166" i="130" s="1"/>
  <c r="G69" i="130"/>
  <c r="G92" i="130" s="1"/>
  <c r="G166" i="130" s="1"/>
  <c r="F69" i="130"/>
  <c r="F92" i="130" s="1"/>
  <c r="F166" i="130" s="1"/>
  <c r="E69" i="130"/>
  <c r="D69" i="130"/>
  <c r="D92" i="130" s="1"/>
  <c r="D166" i="130" s="1"/>
  <c r="C69" i="130"/>
  <c r="C92" i="130" s="1"/>
  <c r="C166" i="130" s="1"/>
  <c r="J67" i="130"/>
  <c r="K67" i="130" s="1"/>
  <c r="J66" i="130"/>
  <c r="K66" i="130" s="1"/>
  <c r="J65" i="130"/>
  <c r="K65" i="130" s="1"/>
  <c r="J64" i="130"/>
  <c r="J63" i="130" s="1"/>
  <c r="I63" i="130"/>
  <c r="H63" i="130"/>
  <c r="G63" i="130"/>
  <c r="F63" i="130"/>
  <c r="E63" i="130"/>
  <c r="D63" i="130"/>
  <c r="C63" i="130"/>
  <c r="J62" i="130"/>
  <c r="K62" i="130" s="1"/>
  <c r="K61" i="130"/>
  <c r="J61" i="130"/>
  <c r="J60" i="130"/>
  <c r="K60" i="130" s="1"/>
  <c r="K59" i="130"/>
  <c r="K58" i="130" s="1"/>
  <c r="J59" i="130"/>
  <c r="J58" i="130"/>
  <c r="I58" i="130"/>
  <c r="H58" i="130"/>
  <c r="G58" i="130"/>
  <c r="F58" i="130"/>
  <c r="E58" i="130"/>
  <c r="D58" i="130"/>
  <c r="C58" i="130"/>
  <c r="J57" i="130"/>
  <c r="K57" i="130" s="1"/>
  <c r="J56" i="130"/>
  <c r="K56" i="130" s="1"/>
  <c r="J55" i="130"/>
  <c r="K55" i="130" s="1"/>
  <c r="J54" i="130"/>
  <c r="K54" i="130" s="1"/>
  <c r="J53" i="130"/>
  <c r="J52" i="130" s="1"/>
  <c r="I52" i="130"/>
  <c r="H52" i="130"/>
  <c r="G52" i="130"/>
  <c r="F52" i="130"/>
  <c r="E52" i="130"/>
  <c r="D52" i="130"/>
  <c r="C52" i="130"/>
  <c r="J51" i="130"/>
  <c r="K51" i="130" s="1"/>
  <c r="K50" i="130"/>
  <c r="J50" i="130"/>
  <c r="J49" i="130"/>
  <c r="K49" i="130" s="1"/>
  <c r="K48" i="130"/>
  <c r="J48" i="130"/>
  <c r="J47" i="130"/>
  <c r="K47" i="130" s="1"/>
  <c r="K46" i="130"/>
  <c r="J46" i="130"/>
  <c r="J45" i="130"/>
  <c r="K45" i="130" s="1"/>
  <c r="K44" i="130"/>
  <c r="J44" i="130"/>
  <c r="J43" i="130"/>
  <c r="K43" i="130" s="1"/>
  <c r="K42" i="130"/>
  <c r="J42" i="130"/>
  <c r="J41" i="130"/>
  <c r="J40" i="130" s="1"/>
  <c r="I40" i="130"/>
  <c r="H40" i="130"/>
  <c r="G40" i="130"/>
  <c r="F40" i="130"/>
  <c r="E40" i="130"/>
  <c r="D40" i="130"/>
  <c r="C40" i="130"/>
  <c r="K39" i="130"/>
  <c r="J39" i="130"/>
  <c r="J38" i="130"/>
  <c r="K38" i="130" s="1"/>
  <c r="K37" i="130"/>
  <c r="J37" i="130"/>
  <c r="J36" i="130"/>
  <c r="K36" i="130" s="1"/>
  <c r="K35" i="130"/>
  <c r="J35" i="130"/>
  <c r="J34" i="130"/>
  <c r="K34" i="130" s="1"/>
  <c r="K32" i="130" s="1"/>
  <c r="K33" i="130"/>
  <c r="J33" i="130"/>
  <c r="I32" i="130"/>
  <c r="H32" i="130"/>
  <c r="G32" i="130"/>
  <c r="F32" i="130"/>
  <c r="E32" i="130"/>
  <c r="D32" i="130"/>
  <c r="C32" i="130"/>
  <c r="K31" i="130"/>
  <c r="J31" i="130"/>
  <c r="J30" i="130"/>
  <c r="K30" i="130" s="1"/>
  <c r="K29" i="130"/>
  <c r="J29" i="130"/>
  <c r="J28" i="130"/>
  <c r="K28" i="130" s="1"/>
  <c r="K27" i="130"/>
  <c r="J27" i="130"/>
  <c r="J26" i="130"/>
  <c r="J25" i="130" s="1"/>
  <c r="I25" i="130"/>
  <c r="H25" i="130"/>
  <c r="G25" i="130"/>
  <c r="G68" i="130" s="1"/>
  <c r="F25" i="130"/>
  <c r="E25" i="130"/>
  <c r="D25" i="130"/>
  <c r="C25" i="130"/>
  <c r="C68" i="130" s="1"/>
  <c r="K24" i="130"/>
  <c r="J24" i="130"/>
  <c r="J23" i="130"/>
  <c r="K23" i="130" s="1"/>
  <c r="J22" i="130"/>
  <c r="K22" i="130" s="1"/>
  <c r="J21" i="130"/>
  <c r="K21" i="130" s="1"/>
  <c r="J20" i="130"/>
  <c r="K20" i="130" s="1"/>
  <c r="J19" i="130"/>
  <c r="J18" i="130" s="1"/>
  <c r="I18" i="130"/>
  <c r="H18" i="130"/>
  <c r="G18" i="130"/>
  <c r="F18" i="130"/>
  <c r="E18" i="130"/>
  <c r="D18" i="130"/>
  <c r="C18" i="130"/>
  <c r="J17" i="130"/>
  <c r="K17" i="130" s="1"/>
  <c r="K16" i="130"/>
  <c r="J16" i="130"/>
  <c r="J15" i="130"/>
  <c r="K15" i="130" s="1"/>
  <c r="K14" i="130"/>
  <c r="J14" i="130"/>
  <c r="J13" i="130"/>
  <c r="K13" i="130" s="1"/>
  <c r="K12" i="130"/>
  <c r="K11" i="130" s="1"/>
  <c r="J12" i="130"/>
  <c r="J11" i="130"/>
  <c r="I11" i="130"/>
  <c r="I68" i="130" s="1"/>
  <c r="H11" i="130"/>
  <c r="H68" i="130" s="1"/>
  <c r="G11" i="130"/>
  <c r="F11" i="130"/>
  <c r="F68" i="130" s="1"/>
  <c r="E11" i="130"/>
  <c r="E68" i="130" s="1"/>
  <c r="D11" i="130"/>
  <c r="D68" i="130" s="1"/>
  <c r="C11" i="130"/>
  <c r="K9" i="130"/>
  <c r="K98" i="130" s="1"/>
  <c r="I9" i="130"/>
  <c r="I98" i="130" s="1"/>
  <c r="H9" i="130"/>
  <c r="H98" i="130" s="1"/>
  <c r="G9" i="130"/>
  <c r="G98" i="130" s="1"/>
  <c r="F9" i="130"/>
  <c r="F98" i="130" s="1"/>
  <c r="E9" i="130"/>
  <c r="E98" i="130" s="1"/>
  <c r="D9" i="130"/>
  <c r="D98" i="130" s="1"/>
  <c r="C8" i="130"/>
  <c r="A3" i="130"/>
  <c r="J159" i="1"/>
  <c r="K159" i="1" s="1"/>
  <c r="K158" i="1"/>
  <c r="J158" i="1"/>
  <c r="J157" i="1"/>
  <c r="K157" i="1" s="1"/>
  <c r="K156" i="1"/>
  <c r="J156" i="1"/>
  <c r="J155" i="1"/>
  <c r="K155" i="1" s="1"/>
  <c r="K154" i="1"/>
  <c r="J154" i="1"/>
  <c r="J153" i="1"/>
  <c r="J152" i="1" s="1"/>
  <c r="I152" i="1"/>
  <c r="H152" i="1"/>
  <c r="G152" i="1"/>
  <c r="F152" i="1"/>
  <c r="E152" i="1"/>
  <c r="D152" i="1"/>
  <c r="C152" i="1"/>
  <c r="K151" i="1"/>
  <c r="J151" i="1"/>
  <c r="K150" i="1"/>
  <c r="J150" i="1"/>
  <c r="K149" i="1"/>
  <c r="J149" i="1"/>
  <c r="K148" i="1"/>
  <c r="K147" i="1" s="1"/>
  <c r="J148" i="1"/>
  <c r="J147" i="1" s="1"/>
  <c r="I147" i="1"/>
  <c r="H147" i="1"/>
  <c r="G147" i="1"/>
  <c r="F147" i="1"/>
  <c r="E147" i="1"/>
  <c r="D147" i="1"/>
  <c r="C147" i="1"/>
  <c r="J146" i="1"/>
  <c r="K146" i="1" s="1"/>
  <c r="K145" i="1"/>
  <c r="J145" i="1"/>
  <c r="J144" i="1"/>
  <c r="K144" i="1" s="1"/>
  <c r="K143" i="1"/>
  <c r="J143" i="1"/>
  <c r="J142" i="1"/>
  <c r="K142" i="1" s="1"/>
  <c r="K141" i="1"/>
  <c r="K140" i="1" s="1"/>
  <c r="J141" i="1"/>
  <c r="J140" i="1"/>
  <c r="I140" i="1"/>
  <c r="H140" i="1"/>
  <c r="G140" i="1"/>
  <c r="F140" i="1"/>
  <c r="E140" i="1"/>
  <c r="D140" i="1"/>
  <c r="C140" i="1"/>
  <c r="K139" i="1"/>
  <c r="J139" i="1"/>
  <c r="K138" i="1"/>
  <c r="J138" i="1"/>
  <c r="K137" i="1"/>
  <c r="K136" i="1" s="1"/>
  <c r="J137" i="1"/>
  <c r="J136" i="1" s="1"/>
  <c r="J160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K121" i="1" s="1"/>
  <c r="J122" i="1"/>
  <c r="J121" i="1" s="1"/>
  <c r="I121" i="1"/>
  <c r="H121" i="1"/>
  <c r="G121" i="1"/>
  <c r="F121" i="1"/>
  <c r="E121" i="1"/>
  <c r="D121" i="1"/>
  <c r="C121" i="1"/>
  <c r="J120" i="1"/>
  <c r="K120" i="1" s="1"/>
  <c r="K119" i="1"/>
  <c r="J119" i="1"/>
  <c r="J118" i="1"/>
  <c r="K118" i="1" s="1"/>
  <c r="K117" i="1"/>
  <c r="J117" i="1"/>
  <c r="J116" i="1"/>
  <c r="K116" i="1" s="1"/>
  <c r="K115" i="1"/>
  <c r="J115" i="1"/>
  <c r="J114" i="1"/>
  <c r="K114" i="1" s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K100" i="1" s="1"/>
  <c r="K135" i="1" s="1"/>
  <c r="J100" i="1"/>
  <c r="J135" i="1" s="1"/>
  <c r="J161" i="1" s="1"/>
  <c r="I100" i="1"/>
  <c r="I135" i="1" s="1"/>
  <c r="I161" i="1" s="1"/>
  <c r="H100" i="1"/>
  <c r="H135" i="1" s="1"/>
  <c r="H161" i="1" s="1"/>
  <c r="G100" i="1"/>
  <c r="G135" i="1" s="1"/>
  <c r="G161" i="1" s="1"/>
  <c r="F100" i="1"/>
  <c r="F135" i="1" s="1"/>
  <c r="F161" i="1" s="1"/>
  <c r="E100" i="1"/>
  <c r="E135" i="1" s="1"/>
  <c r="E161" i="1" s="1"/>
  <c r="D100" i="1"/>
  <c r="D135" i="1" s="1"/>
  <c r="D161" i="1" s="1"/>
  <c r="C100" i="1"/>
  <c r="C135" i="1" s="1"/>
  <c r="C161" i="1" s="1"/>
  <c r="K98" i="1"/>
  <c r="I98" i="1"/>
  <c r="H98" i="1"/>
  <c r="G98" i="1"/>
  <c r="F98" i="1"/>
  <c r="E98" i="1"/>
  <c r="D98" i="1"/>
  <c r="C97" i="1"/>
  <c r="K96" i="1"/>
  <c r="K164" i="1" s="1"/>
  <c r="J91" i="1"/>
  <c r="K91" i="1" s="1"/>
  <c r="J90" i="1"/>
  <c r="K90" i="1" s="1"/>
  <c r="J89" i="1"/>
  <c r="K89" i="1" s="1"/>
  <c r="J88" i="1"/>
  <c r="K88" i="1" s="1"/>
  <c r="J87" i="1"/>
  <c r="J85" i="1" s="1"/>
  <c r="J86" i="1"/>
  <c r="K86" i="1" s="1"/>
  <c r="I85" i="1"/>
  <c r="H85" i="1"/>
  <c r="G85" i="1"/>
  <c r="F85" i="1"/>
  <c r="E85" i="1"/>
  <c r="D85" i="1"/>
  <c r="C85" i="1"/>
  <c r="K84" i="1"/>
  <c r="J84" i="1"/>
  <c r="K83" i="1"/>
  <c r="J83" i="1"/>
  <c r="K82" i="1"/>
  <c r="K81" i="1" s="1"/>
  <c r="J82" i="1"/>
  <c r="J81" i="1" s="1"/>
  <c r="I81" i="1"/>
  <c r="I92" i="1" s="1"/>
  <c r="I166" i="1" s="1"/>
  <c r="H81" i="1"/>
  <c r="G81" i="1"/>
  <c r="F81" i="1"/>
  <c r="E81" i="1"/>
  <c r="E92" i="1" s="1"/>
  <c r="E166" i="1" s="1"/>
  <c r="D81" i="1"/>
  <c r="C81" i="1"/>
  <c r="J80" i="1"/>
  <c r="J78" i="1" s="1"/>
  <c r="J79" i="1"/>
  <c r="K79" i="1" s="1"/>
  <c r="I78" i="1"/>
  <c r="H78" i="1"/>
  <c r="G78" i="1"/>
  <c r="F78" i="1"/>
  <c r="E78" i="1"/>
  <c r="D78" i="1"/>
  <c r="C78" i="1"/>
  <c r="K77" i="1"/>
  <c r="J77" i="1"/>
  <c r="K76" i="1"/>
  <c r="J76" i="1"/>
  <c r="K75" i="1"/>
  <c r="J75" i="1"/>
  <c r="K74" i="1"/>
  <c r="J74" i="1"/>
  <c r="K73" i="1"/>
  <c r="J73" i="1"/>
  <c r="I73" i="1"/>
  <c r="H73" i="1"/>
  <c r="G73" i="1"/>
  <c r="G92" i="1" s="1"/>
  <c r="G166" i="1" s="1"/>
  <c r="F73" i="1"/>
  <c r="E73" i="1"/>
  <c r="D73" i="1"/>
  <c r="C73" i="1"/>
  <c r="C92" i="1" s="1"/>
  <c r="C166" i="1" s="1"/>
  <c r="J72" i="1"/>
  <c r="K72" i="1" s="1"/>
  <c r="J71" i="1"/>
  <c r="J69" i="1" s="1"/>
  <c r="J92" i="1" s="1"/>
  <c r="J166" i="1" s="1"/>
  <c r="J70" i="1"/>
  <c r="K70" i="1" s="1"/>
  <c r="I69" i="1"/>
  <c r="H69" i="1"/>
  <c r="H92" i="1" s="1"/>
  <c r="H166" i="1" s="1"/>
  <c r="G69" i="1"/>
  <c r="F69" i="1"/>
  <c r="F92" i="1" s="1"/>
  <c r="F166" i="1" s="1"/>
  <c r="E69" i="1"/>
  <c r="D69" i="1"/>
  <c r="D92" i="1" s="1"/>
  <c r="D166" i="1" s="1"/>
  <c r="C69" i="1"/>
  <c r="J67" i="1"/>
  <c r="K67" i="1" s="1"/>
  <c r="J66" i="1"/>
  <c r="K66" i="1" s="1"/>
  <c r="J65" i="1"/>
  <c r="K65" i="1" s="1"/>
  <c r="J64" i="1"/>
  <c r="J63" i="1" s="1"/>
  <c r="I63" i="1"/>
  <c r="H63" i="1"/>
  <c r="G63" i="1"/>
  <c r="F63" i="1"/>
  <c r="E63" i="1"/>
  <c r="D63" i="1"/>
  <c r="C63" i="1"/>
  <c r="K62" i="1"/>
  <c r="J62" i="1"/>
  <c r="K61" i="1"/>
  <c r="J61" i="1"/>
  <c r="K60" i="1"/>
  <c r="J60" i="1"/>
  <c r="K59" i="1"/>
  <c r="K58" i="1" s="1"/>
  <c r="J59" i="1"/>
  <c r="J58" i="1" s="1"/>
  <c r="I58" i="1"/>
  <c r="H58" i="1"/>
  <c r="G58" i="1"/>
  <c r="F58" i="1"/>
  <c r="E58" i="1"/>
  <c r="D58" i="1"/>
  <c r="C58" i="1"/>
  <c r="J57" i="1"/>
  <c r="K57" i="1" s="1"/>
  <c r="J56" i="1"/>
  <c r="K56" i="1" s="1"/>
  <c r="J55" i="1"/>
  <c r="K55" i="1" s="1"/>
  <c r="J54" i="1"/>
  <c r="K54" i="1" s="1"/>
  <c r="J53" i="1"/>
  <c r="J52" i="1" s="1"/>
  <c r="I52" i="1"/>
  <c r="H52" i="1"/>
  <c r="G52" i="1"/>
  <c r="F52" i="1"/>
  <c r="E52" i="1"/>
  <c r="D52" i="1"/>
  <c r="C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K40" i="1" s="1"/>
  <c r="J42" i="1"/>
  <c r="K41" i="1"/>
  <c r="J41" i="1"/>
  <c r="J40" i="1" s="1"/>
  <c r="I40" i="1"/>
  <c r="H40" i="1"/>
  <c r="G40" i="1"/>
  <c r="F40" i="1"/>
  <c r="E40" i="1"/>
  <c r="D40" i="1"/>
  <c r="C40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 s="1"/>
  <c r="I32" i="1"/>
  <c r="H32" i="1"/>
  <c r="G32" i="1"/>
  <c r="F32" i="1"/>
  <c r="E32" i="1"/>
  <c r="D32" i="1"/>
  <c r="C32" i="1"/>
  <c r="K31" i="1"/>
  <c r="J31" i="1"/>
  <c r="K30" i="1"/>
  <c r="J30" i="1"/>
  <c r="K29" i="1"/>
  <c r="J29" i="1"/>
  <c r="K28" i="1"/>
  <c r="J28" i="1"/>
  <c r="K27" i="1"/>
  <c r="K25" i="1" s="1"/>
  <c r="J27" i="1"/>
  <c r="K26" i="1"/>
  <c r="J26" i="1"/>
  <c r="J25" i="1" s="1"/>
  <c r="I25" i="1"/>
  <c r="H25" i="1"/>
  <c r="G25" i="1"/>
  <c r="G68" i="1" s="1"/>
  <c r="F25" i="1"/>
  <c r="E25" i="1"/>
  <c r="D25" i="1"/>
  <c r="C25" i="1"/>
  <c r="C68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J18" i="1" s="1"/>
  <c r="I18" i="1"/>
  <c r="H18" i="1"/>
  <c r="G18" i="1"/>
  <c r="F18" i="1"/>
  <c r="E18" i="1"/>
  <c r="D18" i="1"/>
  <c r="C18" i="1"/>
  <c r="K17" i="1"/>
  <c r="J17" i="1"/>
  <c r="K16" i="1"/>
  <c r="J16" i="1"/>
  <c r="K15" i="1"/>
  <c r="J15" i="1"/>
  <c r="K14" i="1"/>
  <c r="J14" i="1"/>
  <c r="K13" i="1"/>
  <c r="J13" i="1"/>
  <c r="K12" i="1"/>
  <c r="K11" i="1" s="1"/>
  <c r="J12" i="1"/>
  <c r="J11" i="1"/>
  <c r="I11" i="1"/>
  <c r="I68" i="1" s="1"/>
  <c r="H11" i="1"/>
  <c r="H68" i="1" s="1"/>
  <c r="G11" i="1"/>
  <c r="F11" i="1"/>
  <c r="F68" i="1" s="1"/>
  <c r="E11" i="1"/>
  <c r="E68" i="1" s="1"/>
  <c r="D11" i="1"/>
  <c r="D68" i="1" s="1"/>
  <c r="C11" i="1"/>
  <c r="C8" i="1"/>
  <c r="A3" i="1"/>
  <c r="K10" i="105" l="1"/>
  <c r="K23" i="105"/>
  <c r="K22" i="105" s="1"/>
  <c r="K33" i="105"/>
  <c r="K32" i="105" s="1"/>
  <c r="K40" i="105"/>
  <c r="K39" i="105" s="1"/>
  <c r="K46" i="105"/>
  <c r="K45" i="105" s="1"/>
  <c r="K57" i="105" s="1"/>
  <c r="K29" i="105"/>
  <c r="K28" i="105" s="1"/>
  <c r="J39" i="79"/>
  <c r="J44" i="79" s="1"/>
  <c r="K10" i="79"/>
  <c r="K34" i="79"/>
  <c r="K33" i="79" s="1"/>
  <c r="K41" i="79"/>
  <c r="K40" i="79" s="1"/>
  <c r="K47" i="79"/>
  <c r="K46" i="79" s="1"/>
  <c r="K58" i="79" s="1"/>
  <c r="K23" i="79"/>
  <c r="K22" i="79" s="1"/>
  <c r="J65" i="3"/>
  <c r="K146" i="3"/>
  <c r="C90" i="3"/>
  <c r="C156" i="3" s="1"/>
  <c r="G90" i="3"/>
  <c r="F90" i="3"/>
  <c r="K133" i="3"/>
  <c r="K154" i="3" s="1"/>
  <c r="K70" i="3"/>
  <c r="K89" i="3" s="1"/>
  <c r="K93" i="3"/>
  <c r="K128" i="3" s="1"/>
  <c r="D90" i="3"/>
  <c r="H90" i="3"/>
  <c r="J89" i="3"/>
  <c r="J93" i="3"/>
  <c r="J128" i="3" s="1"/>
  <c r="J155" i="3" s="1"/>
  <c r="K9" i="3"/>
  <c r="K8" i="3" s="1"/>
  <c r="K24" i="3"/>
  <c r="K22" i="3" s="1"/>
  <c r="K39" i="3"/>
  <c r="K37" i="3" s="1"/>
  <c r="K56" i="3"/>
  <c r="K55" i="3" s="1"/>
  <c r="K79" i="3"/>
  <c r="K78" i="3" s="1"/>
  <c r="K135" i="3"/>
  <c r="I34" i="63"/>
  <c r="D33" i="61"/>
  <c r="H33" i="61"/>
  <c r="E31" i="61"/>
  <c r="E32" i="61"/>
  <c r="I32" i="61"/>
  <c r="D32" i="61"/>
  <c r="C31" i="61"/>
  <c r="E31" i="73"/>
  <c r="I31" i="73"/>
  <c r="E30" i="73"/>
  <c r="C32" i="73"/>
  <c r="G32" i="73"/>
  <c r="D30" i="73"/>
  <c r="H31" i="73"/>
  <c r="G165" i="132"/>
  <c r="G93" i="132"/>
  <c r="K32" i="132"/>
  <c r="D166" i="132"/>
  <c r="H166" i="132"/>
  <c r="D161" i="132"/>
  <c r="H161" i="132"/>
  <c r="K147" i="132"/>
  <c r="C165" i="132"/>
  <c r="C93" i="132"/>
  <c r="C162" i="132" s="1"/>
  <c r="E93" i="132"/>
  <c r="E165" i="132"/>
  <c r="I93" i="132"/>
  <c r="I165" i="132"/>
  <c r="D165" i="132"/>
  <c r="D93" i="132"/>
  <c r="H165" i="132"/>
  <c r="H93" i="132"/>
  <c r="E166" i="132"/>
  <c r="I166" i="132"/>
  <c r="E161" i="132"/>
  <c r="I161" i="132"/>
  <c r="F165" i="132"/>
  <c r="F93" i="132"/>
  <c r="K52" i="132"/>
  <c r="K63" i="132"/>
  <c r="K136" i="132"/>
  <c r="K160" i="132" s="1"/>
  <c r="K161" i="132" s="1"/>
  <c r="K140" i="132"/>
  <c r="J11" i="132"/>
  <c r="J68" i="132" s="1"/>
  <c r="J81" i="132"/>
  <c r="J92" i="132" s="1"/>
  <c r="J166" i="132" s="1"/>
  <c r="K26" i="132"/>
  <c r="K25" i="132" s="1"/>
  <c r="K41" i="132"/>
  <c r="K40" i="132" s="1"/>
  <c r="K60" i="132"/>
  <c r="K58" i="132" s="1"/>
  <c r="K74" i="132"/>
  <c r="K73" i="132" s="1"/>
  <c r="K92" i="132" s="1"/>
  <c r="K166" i="132" s="1"/>
  <c r="E165" i="131"/>
  <c r="E93" i="131"/>
  <c r="I165" i="131"/>
  <c r="I93" i="131"/>
  <c r="F165" i="131"/>
  <c r="F93" i="131"/>
  <c r="K58" i="131"/>
  <c r="K63" i="131"/>
  <c r="K121" i="131"/>
  <c r="K135" i="131" s="1"/>
  <c r="K136" i="131"/>
  <c r="K147" i="131"/>
  <c r="C165" i="131"/>
  <c r="C93" i="131"/>
  <c r="C162" i="131" s="1"/>
  <c r="G165" i="131"/>
  <c r="G93" i="131"/>
  <c r="J165" i="131"/>
  <c r="K81" i="131"/>
  <c r="D165" i="131"/>
  <c r="D93" i="131"/>
  <c r="H165" i="131"/>
  <c r="H93" i="131"/>
  <c r="K52" i="131"/>
  <c r="J81" i="131"/>
  <c r="J92" i="131" s="1"/>
  <c r="J136" i="131"/>
  <c r="J160" i="131" s="1"/>
  <c r="J161" i="131" s="1"/>
  <c r="K13" i="131"/>
  <c r="K11" i="131" s="1"/>
  <c r="K68" i="131" s="1"/>
  <c r="K26" i="131"/>
  <c r="K25" i="131" s="1"/>
  <c r="K41" i="131"/>
  <c r="K40" i="131" s="1"/>
  <c r="K60" i="131"/>
  <c r="K74" i="131"/>
  <c r="K73" i="131" s="1"/>
  <c r="K92" i="131" s="1"/>
  <c r="D165" i="130"/>
  <c r="D93" i="130"/>
  <c r="E93" i="130"/>
  <c r="E165" i="130"/>
  <c r="I165" i="130"/>
  <c r="I93" i="130"/>
  <c r="K85" i="130"/>
  <c r="K100" i="130"/>
  <c r="K135" i="130" s="1"/>
  <c r="H165" i="130"/>
  <c r="H93" i="130"/>
  <c r="F93" i="130"/>
  <c r="F165" i="130"/>
  <c r="C93" i="130"/>
  <c r="C165" i="130"/>
  <c r="G93" i="130"/>
  <c r="G165" i="130"/>
  <c r="J161" i="130"/>
  <c r="C161" i="130"/>
  <c r="K69" i="130"/>
  <c r="G161" i="130"/>
  <c r="K136" i="130"/>
  <c r="J32" i="130"/>
  <c r="J68" i="130" s="1"/>
  <c r="J69" i="130"/>
  <c r="J92" i="130" s="1"/>
  <c r="J166" i="130" s="1"/>
  <c r="J78" i="130"/>
  <c r="K19" i="130"/>
  <c r="K18" i="130" s="1"/>
  <c r="K68" i="130" s="1"/>
  <c r="K53" i="130"/>
  <c r="K52" i="130" s="1"/>
  <c r="K64" i="130"/>
  <c r="K63" i="130" s="1"/>
  <c r="K138" i="130"/>
  <c r="K149" i="130"/>
  <c r="K147" i="130" s="1"/>
  <c r="K26" i="130"/>
  <c r="K25" i="130" s="1"/>
  <c r="K41" i="130"/>
  <c r="K40" i="130" s="1"/>
  <c r="K74" i="130"/>
  <c r="K73" i="130" s="1"/>
  <c r="K141" i="130"/>
  <c r="K140" i="130" s="1"/>
  <c r="D93" i="1"/>
  <c r="D165" i="1"/>
  <c r="H93" i="1"/>
  <c r="H165" i="1"/>
  <c r="E165" i="1"/>
  <c r="E93" i="1"/>
  <c r="I165" i="1"/>
  <c r="I93" i="1"/>
  <c r="F165" i="1"/>
  <c r="F93" i="1"/>
  <c r="C165" i="1"/>
  <c r="C93" i="1"/>
  <c r="C162" i="1" s="1"/>
  <c r="G165" i="1"/>
  <c r="G93" i="1"/>
  <c r="J32" i="1"/>
  <c r="J68" i="1" s="1"/>
  <c r="K19" i="1"/>
  <c r="K18" i="1" s="1"/>
  <c r="K68" i="1" s="1"/>
  <c r="K53" i="1"/>
  <c r="K52" i="1" s="1"/>
  <c r="K64" i="1"/>
  <c r="K63" i="1" s="1"/>
  <c r="K71" i="1"/>
  <c r="K69" i="1" s="1"/>
  <c r="K80" i="1"/>
  <c r="K78" i="1" s="1"/>
  <c r="K87" i="1"/>
  <c r="K85" i="1" s="1"/>
  <c r="K153" i="1"/>
  <c r="K152" i="1" s="1"/>
  <c r="K160" i="1" s="1"/>
  <c r="K161" i="1" s="1"/>
  <c r="K38" i="105" l="1"/>
  <c r="K43" i="105" s="1"/>
  <c r="K58" i="105" s="1"/>
  <c r="K39" i="79"/>
  <c r="K44" i="79" s="1"/>
  <c r="K59" i="79" s="1"/>
  <c r="K155" i="3"/>
  <c r="K65" i="3"/>
  <c r="K90" i="3" s="1"/>
  <c r="K156" i="3" s="1"/>
  <c r="J90" i="3"/>
  <c r="C33" i="61"/>
  <c r="G33" i="61"/>
  <c r="I33" i="61"/>
  <c r="E33" i="61"/>
  <c r="I32" i="73"/>
  <c r="E32" i="73"/>
  <c r="D32" i="73"/>
  <c r="H32" i="73"/>
  <c r="K68" i="132"/>
  <c r="J165" i="132"/>
  <c r="J93" i="132"/>
  <c r="K166" i="131"/>
  <c r="K165" i="131"/>
  <c r="K93" i="131"/>
  <c r="K161" i="131"/>
  <c r="J166" i="131"/>
  <c r="J93" i="131"/>
  <c r="K160" i="131"/>
  <c r="J93" i="130"/>
  <c r="J165" i="130"/>
  <c r="K165" i="130"/>
  <c r="K160" i="130"/>
  <c r="K161" i="130" s="1"/>
  <c r="K92" i="130"/>
  <c r="K166" i="130" s="1"/>
  <c r="C162" i="130"/>
  <c r="K165" i="1"/>
  <c r="K93" i="1"/>
  <c r="K162" i="1" s="1"/>
  <c r="J165" i="1"/>
  <c r="J93" i="1"/>
  <c r="K92" i="1"/>
  <c r="K166" i="1" s="1"/>
  <c r="I12" i="173"/>
  <c r="I21" i="173"/>
  <c r="I19" i="173" s="1"/>
  <c r="G19" i="173"/>
  <c r="G4" i="173"/>
  <c r="H5" i="70"/>
  <c r="G5" i="70"/>
  <c r="K165" i="132" l="1"/>
  <c r="K93" i="132"/>
  <c r="K162" i="132" s="1"/>
  <c r="K162" i="131"/>
  <c r="K93" i="130"/>
  <c r="K162" i="130" s="1"/>
  <c r="F19" i="173"/>
  <c r="F4" i="173" s="1"/>
  <c r="I5" i="173"/>
  <c r="E5" i="173"/>
  <c r="D5" i="173"/>
  <c r="C5" i="173"/>
  <c r="G119" i="70"/>
  <c r="G71" i="70"/>
  <c r="F5" i="70"/>
  <c r="B1" i="172" l="1"/>
  <c r="E1" i="172"/>
  <c r="I72" i="173" l="1"/>
  <c r="I65" i="173"/>
  <c r="I63" i="173"/>
  <c r="I60" i="173"/>
  <c r="I57" i="173"/>
  <c r="I41" i="173"/>
  <c r="I29" i="173"/>
  <c r="I4" i="173"/>
  <c r="E72" i="173"/>
  <c r="E65" i="173"/>
  <c r="E63" i="173"/>
  <c r="E60" i="173"/>
  <c r="E57" i="173"/>
  <c r="E49" i="173"/>
  <c r="E41" i="173"/>
  <c r="E29" i="173"/>
  <c r="E21" i="173"/>
  <c r="E12" i="173"/>
  <c r="E8" i="173"/>
  <c r="F71" i="70"/>
  <c r="F125" i="70" s="1"/>
  <c r="J6" i="70"/>
  <c r="J109" i="70"/>
  <c r="D42" i="172"/>
  <c r="D41" i="172"/>
  <c r="D40" i="172"/>
  <c r="D39" i="172"/>
  <c r="D38" i="172"/>
  <c r="D37" i="172"/>
  <c r="D36" i="172"/>
  <c r="D35" i="172"/>
  <c r="D34" i="172"/>
  <c r="D33" i="172"/>
  <c r="D32" i="172"/>
  <c r="B31" i="172"/>
  <c r="D31" i="172" s="1"/>
  <c r="D30" i="172"/>
  <c r="D29" i="172"/>
  <c r="D28" i="172"/>
  <c r="D27" i="172"/>
  <c r="D26" i="172"/>
  <c r="B25" i="172"/>
  <c r="D23" i="172"/>
  <c r="D22" i="172"/>
  <c r="B21" i="172"/>
  <c r="D20" i="172"/>
  <c r="D19" i="172"/>
  <c r="D18" i="172"/>
  <c r="D17" i="172"/>
  <c r="B16" i="172"/>
  <c r="D16" i="172" s="1"/>
  <c r="D14" i="172"/>
  <c r="D13" i="172"/>
  <c r="D12" i="172"/>
  <c r="D11" i="172"/>
  <c r="D10" i="172"/>
  <c r="D9" i="172"/>
  <c r="D8" i="172"/>
  <c r="C7" i="172"/>
  <c r="C43" i="172" s="1"/>
  <c r="B7" i="172"/>
  <c r="D5" i="172"/>
  <c r="D7" i="172" l="1"/>
  <c r="D43" i="172" s="1"/>
  <c r="D25" i="172"/>
  <c r="B43" i="172"/>
  <c r="D21" i="172"/>
  <c r="I46" i="173"/>
  <c r="I76" i="173" s="1"/>
  <c r="E46" i="173"/>
  <c r="E19" i="173"/>
  <c r="E4" i="173" l="1"/>
  <c r="E76" i="173" s="1"/>
  <c r="A23" i="89"/>
  <c r="D49" i="173" l="1"/>
  <c r="D18" i="66" l="1"/>
  <c r="E18" i="66"/>
  <c r="I19" i="66"/>
  <c r="I20" i="66"/>
  <c r="D12" i="66"/>
  <c r="E12" i="66"/>
  <c r="I17" i="66"/>
  <c r="F12" i="66"/>
  <c r="G12" i="66"/>
  <c r="H12" i="66"/>
  <c r="I16" i="66"/>
  <c r="I14" i="66"/>
  <c r="I13" i="66"/>
  <c r="E71" i="70" l="1"/>
  <c r="D11" i="88" l="1"/>
  <c r="C11" i="88"/>
  <c r="E5" i="70" l="1"/>
  <c r="J5" i="70" s="1"/>
  <c r="D12" i="173"/>
  <c r="G97" i="87" l="1"/>
  <c r="G98" i="87"/>
  <c r="G99" i="87"/>
  <c r="G100" i="87"/>
  <c r="G101" i="87"/>
  <c r="G102" i="87"/>
  <c r="G108" i="87"/>
  <c r="G113" i="87"/>
  <c r="G118" i="87"/>
  <c r="G120" i="87"/>
  <c r="G122" i="87"/>
  <c r="G126" i="87"/>
  <c r="G128" i="87"/>
  <c r="G130" i="87"/>
  <c r="G145" i="87"/>
  <c r="F91" i="87"/>
  <c r="F92" i="87"/>
  <c r="F97" i="87"/>
  <c r="F98" i="87"/>
  <c r="F99" i="87"/>
  <c r="F100" i="87"/>
  <c r="F101" i="87"/>
  <c r="F102" i="87"/>
  <c r="F103" i="87"/>
  <c r="F104" i="87"/>
  <c r="F105" i="87"/>
  <c r="F106" i="87"/>
  <c r="F107" i="87"/>
  <c r="F108" i="87"/>
  <c r="F109" i="87"/>
  <c r="F110" i="87"/>
  <c r="F111" i="87"/>
  <c r="F112" i="87"/>
  <c r="F113" i="87"/>
  <c r="F115" i="87"/>
  <c r="F116" i="87"/>
  <c r="F118" i="87"/>
  <c r="F119" i="87"/>
  <c r="F120" i="87"/>
  <c r="F121" i="87"/>
  <c r="F122" i="87"/>
  <c r="F123" i="87"/>
  <c r="F124" i="87"/>
  <c r="F125" i="87"/>
  <c r="F126" i="87"/>
  <c r="F127" i="87"/>
  <c r="F128" i="87"/>
  <c r="F129" i="87"/>
  <c r="F130" i="87"/>
  <c r="F133" i="87"/>
  <c r="F134" i="87"/>
  <c r="F135" i="87"/>
  <c r="F137" i="87"/>
  <c r="F138" i="87"/>
  <c r="F139" i="87"/>
  <c r="F140" i="87"/>
  <c r="F141" i="87"/>
  <c r="F142" i="87"/>
  <c r="F144" i="87"/>
  <c r="F145" i="87"/>
  <c r="F146" i="87"/>
  <c r="F147" i="87"/>
  <c r="F149" i="87"/>
  <c r="F150" i="87"/>
  <c r="F151" i="87"/>
  <c r="F152" i="87"/>
  <c r="F153" i="87"/>
  <c r="F154" i="87"/>
  <c r="F155" i="87"/>
  <c r="G9" i="87"/>
  <c r="G10" i="87"/>
  <c r="G11" i="87"/>
  <c r="G12" i="87"/>
  <c r="G13" i="87"/>
  <c r="G14" i="87"/>
  <c r="G20" i="87"/>
  <c r="G27" i="87"/>
  <c r="G28" i="87"/>
  <c r="G31" i="87"/>
  <c r="G32" i="87"/>
  <c r="G33" i="87"/>
  <c r="G34" i="87"/>
  <c r="G36" i="87"/>
  <c r="G38" i="87"/>
  <c r="G39" i="87"/>
  <c r="G40" i="87"/>
  <c r="G41" i="87"/>
  <c r="G43" i="87"/>
  <c r="G44" i="87"/>
  <c r="G47" i="87"/>
  <c r="G48" i="87"/>
  <c r="G51" i="87"/>
  <c r="G58" i="87"/>
  <c r="G62" i="87"/>
  <c r="G76" i="87"/>
  <c r="F9" i="87" l="1"/>
  <c r="F10" i="87"/>
  <c r="F11" i="87"/>
  <c r="F12" i="87"/>
  <c r="F13" i="87"/>
  <c r="F14" i="87"/>
  <c r="F16" i="87"/>
  <c r="F17" i="87"/>
  <c r="F18" i="87"/>
  <c r="F19" i="87"/>
  <c r="F20" i="87"/>
  <c r="F21" i="87"/>
  <c r="F23" i="87"/>
  <c r="F24" i="87"/>
  <c r="F25" i="87"/>
  <c r="F26" i="87"/>
  <c r="F27" i="87"/>
  <c r="F28" i="87"/>
  <c r="F30" i="87"/>
  <c r="F31" i="87"/>
  <c r="F32" i="87"/>
  <c r="F33" i="87"/>
  <c r="F34" i="87"/>
  <c r="F35" i="87"/>
  <c r="F36" i="87"/>
  <c r="F38" i="87"/>
  <c r="F39" i="87"/>
  <c r="F40" i="87"/>
  <c r="F41" i="87"/>
  <c r="F42" i="87"/>
  <c r="F43" i="87"/>
  <c r="F44" i="87"/>
  <c r="F45" i="87"/>
  <c r="F46" i="87"/>
  <c r="F47" i="87"/>
  <c r="F48" i="87"/>
  <c r="F50" i="87"/>
  <c r="F51" i="87"/>
  <c r="F52" i="87"/>
  <c r="F53" i="87"/>
  <c r="F54" i="87"/>
  <c r="F56" i="87"/>
  <c r="F57" i="87"/>
  <c r="F58" i="87"/>
  <c r="F59" i="87"/>
  <c r="F61" i="87"/>
  <c r="F62" i="87"/>
  <c r="F63" i="87"/>
  <c r="F64" i="87"/>
  <c r="F67" i="87"/>
  <c r="F68" i="87"/>
  <c r="F69" i="87"/>
  <c r="F71" i="87"/>
  <c r="F72" i="87"/>
  <c r="F73" i="87"/>
  <c r="F74" i="87"/>
  <c r="F76" i="87"/>
  <c r="F77" i="87"/>
  <c r="F79" i="87"/>
  <c r="F80" i="87"/>
  <c r="F81" i="87"/>
  <c r="F83" i="87"/>
  <c r="F84" i="87"/>
  <c r="F85" i="87"/>
  <c r="F86" i="87"/>
  <c r="F87" i="87"/>
  <c r="F88" i="87"/>
  <c r="E114" i="87" l="1"/>
  <c r="D136" i="87" l="1"/>
  <c r="D132" i="87"/>
  <c r="D117" i="87"/>
  <c r="D114" i="87"/>
  <c r="D148" i="87"/>
  <c r="D143" i="87" s="1"/>
  <c r="D82" i="87"/>
  <c r="D78" i="87"/>
  <c r="D75" i="87"/>
  <c r="D70" i="87"/>
  <c r="D66" i="87"/>
  <c r="D60" i="87"/>
  <c r="D55" i="87"/>
  <c r="D49" i="87"/>
  <c r="D37" i="87"/>
  <c r="D29" i="87"/>
  <c r="D22" i="87"/>
  <c r="D15" i="87"/>
  <c r="D8" i="87"/>
  <c r="D96" i="87" l="1"/>
  <c r="D131" i="87" s="1"/>
  <c r="D157" i="87" s="1"/>
  <c r="F114" i="87"/>
  <c r="D156" i="87"/>
  <c r="D65" i="87"/>
  <c r="D89" i="87"/>
  <c r="D90" i="87" l="1"/>
  <c r="D133" i="71" l="1"/>
  <c r="C133" i="71"/>
  <c r="B133" i="71"/>
  <c r="E132" i="71"/>
  <c r="E131" i="71"/>
  <c r="E130" i="71"/>
  <c r="E129" i="71"/>
  <c r="E128" i="71"/>
  <c r="E127" i="71"/>
  <c r="E126" i="71"/>
  <c r="D125" i="71"/>
  <c r="C125" i="71"/>
  <c r="B125" i="71"/>
  <c r="D123" i="71"/>
  <c r="C123" i="71"/>
  <c r="B123" i="71"/>
  <c r="E122" i="71"/>
  <c r="E121" i="71"/>
  <c r="E120" i="71"/>
  <c r="E119" i="71"/>
  <c r="E118" i="71"/>
  <c r="E117" i="71"/>
  <c r="E116" i="71"/>
  <c r="D110" i="71"/>
  <c r="C110" i="71"/>
  <c r="B110" i="71"/>
  <c r="E109" i="71"/>
  <c r="E108" i="71"/>
  <c r="E107" i="71"/>
  <c r="E106" i="71"/>
  <c r="E105" i="71"/>
  <c r="E104" i="71"/>
  <c r="E103" i="71"/>
  <c r="D102" i="71"/>
  <c r="C102" i="71"/>
  <c r="B102" i="71"/>
  <c r="D100" i="71"/>
  <c r="C100" i="71"/>
  <c r="B100" i="71"/>
  <c r="E99" i="71"/>
  <c r="E98" i="71"/>
  <c r="E97" i="71"/>
  <c r="E96" i="71"/>
  <c r="E95" i="71"/>
  <c r="E94" i="71"/>
  <c r="E93" i="71"/>
  <c r="D91" i="71"/>
  <c r="D88" i="71"/>
  <c r="D114" i="71" s="1"/>
  <c r="C88" i="71"/>
  <c r="B88" i="71"/>
  <c r="E87" i="71"/>
  <c r="E86" i="71"/>
  <c r="E85" i="71"/>
  <c r="E84" i="71"/>
  <c r="E83" i="71"/>
  <c r="E82" i="71"/>
  <c r="E81" i="71"/>
  <c r="D80" i="71"/>
  <c r="C80" i="71"/>
  <c r="B80" i="71"/>
  <c r="D78" i="71"/>
  <c r="C78" i="71"/>
  <c r="B78" i="71"/>
  <c r="E77" i="71"/>
  <c r="E76" i="71"/>
  <c r="E75" i="71"/>
  <c r="E74" i="71"/>
  <c r="E73" i="71"/>
  <c r="E72" i="71"/>
  <c r="E71" i="71"/>
  <c r="D69" i="71"/>
  <c r="D66" i="71"/>
  <c r="C66" i="71"/>
  <c r="B66" i="71"/>
  <c r="E65" i="71"/>
  <c r="E64" i="71"/>
  <c r="E63" i="71"/>
  <c r="E62" i="71"/>
  <c r="E61" i="71"/>
  <c r="E60" i="71"/>
  <c r="E59" i="71"/>
  <c r="D56" i="71"/>
  <c r="C56" i="71"/>
  <c r="B56" i="71"/>
  <c r="E55" i="71"/>
  <c r="E54" i="71"/>
  <c r="E53" i="71"/>
  <c r="E52" i="71"/>
  <c r="E51" i="71"/>
  <c r="E50" i="71"/>
  <c r="E49" i="71"/>
  <c r="D47" i="71"/>
  <c r="D44" i="71"/>
  <c r="C44" i="71"/>
  <c r="B44" i="71"/>
  <c r="E43" i="71"/>
  <c r="E42" i="71"/>
  <c r="E41" i="71"/>
  <c r="E40" i="71"/>
  <c r="E39" i="71"/>
  <c r="D36" i="71"/>
  <c r="C36" i="71"/>
  <c r="B36" i="71"/>
  <c r="E35" i="71"/>
  <c r="E34" i="71"/>
  <c r="E33" i="71"/>
  <c r="E32" i="71"/>
  <c r="E31" i="71"/>
  <c r="E30" i="71"/>
  <c r="E29" i="71"/>
  <c r="D24" i="71"/>
  <c r="C24" i="71"/>
  <c r="B24" i="71"/>
  <c r="E23" i="71"/>
  <c r="E22" i="71"/>
  <c r="E21" i="71"/>
  <c r="E20" i="71"/>
  <c r="E19" i="71"/>
  <c r="E18" i="71"/>
  <c r="D15" i="71"/>
  <c r="C15" i="71"/>
  <c r="B15" i="71"/>
  <c r="E14" i="71"/>
  <c r="E13" i="71"/>
  <c r="E12" i="71"/>
  <c r="E11" i="71"/>
  <c r="E10" i="71"/>
  <c r="E9" i="71"/>
  <c r="E8" i="71"/>
  <c r="D7" i="71"/>
  <c r="D17" i="71" s="1"/>
  <c r="D28" i="71" s="1"/>
  <c r="D38" i="71" s="1"/>
  <c r="D48" i="71" s="1"/>
  <c r="D58" i="71" s="1"/>
  <c r="C7" i="71"/>
  <c r="C17" i="71" s="1"/>
  <c r="C28" i="71" s="1"/>
  <c r="C38" i="71" s="1"/>
  <c r="C48" i="71" s="1"/>
  <c r="C58" i="71" s="1"/>
  <c r="B7" i="71"/>
  <c r="B17" i="71" s="1"/>
  <c r="B28" i="71" s="1"/>
  <c r="B38" i="71" s="1"/>
  <c r="B48" i="71" s="1"/>
  <c r="D6" i="71"/>
  <c r="D27" i="71" s="1"/>
  <c r="E133" i="71" l="1"/>
  <c r="E44" i="71"/>
  <c r="E100" i="71"/>
  <c r="E24" i="71"/>
  <c r="E88" i="71"/>
  <c r="E123" i="71"/>
  <c r="E15" i="71"/>
  <c r="E36" i="71"/>
  <c r="E78" i="71"/>
  <c r="E56" i="71"/>
  <c r="E66" i="71"/>
  <c r="E110" i="71"/>
  <c r="D28" i="174" l="1"/>
  <c r="C28" i="174" l="1"/>
  <c r="C21" i="174"/>
  <c r="C8" i="174"/>
  <c r="C29" i="174" s="1"/>
  <c r="D21" i="174"/>
  <c r="D8" i="174"/>
  <c r="C72" i="173"/>
  <c r="C65" i="173"/>
  <c r="C63" i="173"/>
  <c r="C60" i="173"/>
  <c r="C57" i="173"/>
  <c r="C49" i="173"/>
  <c r="C41" i="173"/>
  <c r="C29" i="173"/>
  <c r="C21" i="173"/>
  <c r="C12" i="173"/>
  <c r="C8" i="173"/>
  <c r="D72" i="173"/>
  <c r="D65" i="173"/>
  <c r="D63" i="173"/>
  <c r="D60" i="173"/>
  <c r="D57" i="173"/>
  <c r="D41" i="173"/>
  <c r="D29" i="173"/>
  <c r="D21" i="173"/>
  <c r="D8" i="173"/>
  <c r="D119" i="70"/>
  <c r="D109" i="70"/>
  <c r="D71" i="70"/>
  <c r="D5" i="70"/>
  <c r="E119" i="70"/>
  <c r="J125" i="70" s="1"/>
  <c r="E109" i="70"/>
  <c r="C46" i="173" l="1"/>
  <c r="C19" i="173"/>
  <c r="C4" i="173" s="1"/>
  <c r="D125" i="70"/>
  <c r="D29" i="174"/>
  <c r="D46" i="173"/>
  <c r="D19" i="173"/>
  <c r="D4" i="173" s="1"/>
  <c r="E125" i="70"/>
  <c r="C76" i="173" l="1"/>
  <c r="D76" i="173"/>
  <c r="B2" i="89" l="1"/>
  <c r="B2" i="78"/>
  <c r="B2" i="77"/>
  <c r="B2" i="62"/>
  <c r="B36" i="134"/>
  <c r="B35" i="134"/>
  <c r="B34" i="134"/>
  <c r="B33" i="134"/>
  <c r="B32" i="134"/>
  <c r="B31" i="134"/>
  <c r="B30" i="134"/>
  <c r="B29" i="134"/>
  <c r="B27" i="134"/>
  <c r="E1" i="128"/>
  <c r="D1" i="70"/>
  <c r="O1" i="24"/>
  <c r="D1" i="88"/>
  <c r="J1" i="66"/>
  <c r="E1" i="87"/>
  <c r="B28" i="134"/>
  <c r="A2" i="128"/>
  <c r="C6" i="128"/>
  <c r="C29" i="128" s="1"/>
  <c r="D6" i="128"/>
  <c r="D29" i="128" s="1"/>
  <c r="E6" i="128"/>
  <c r="E29" i="128" s="1"/>
  <c r="C11" i="128"/>
  <c r="C23" i="128" s="1"/>
  <c r="C25" i="128" s="1"/>
  <c r="D12" i="128"/>
  <c r="D11" i="128" s="1"/>
  <c r="D23" i="128" s="1"/>
  <c r="D25" i="128" s="1"/>
  <c r="E12" i="128"/>
  <c r="E11" i="128" s="1"/>
  <c r="E23" i="128" s="1"/>
  <c r="E25" i="128" s="1"/>
  <c r="C32" i="128"/>
  <c r="C36" i="128" s="1"/>
  <c r="C38" i="128" s="1"/>
  <c r="D32" i="128"/>
  <c r="D36" i="128" s="1"/>
  <c r="D38" i="128" s="1"/>
  <c r="E32" i="128"/>
  <c r="E36" i="128" s="1"/>
  <c r="E38" i="128" s="1"/>
  <c r="A2" i="70"/>
  <c r="A2" i="24"/>
  <c r="O6" i="24"/>
  <c r="O7" i="24"/>
  <c r="O8" i="24"/>
  <c r="O9" i="24"/>
  <c r="O10" i="24"/>
  <c r="O11" i="24"/>
  <c r="O12" i="24"/>
  <c r="O13" i="24"/>
  <c r="O14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32" i="88"/>
  <c r="D32" i="88"/>
  <c r="D3" i="66"/>
  <c r="E4" i="66"/>
  <c r="F4" i="66"/>
  <c r="G4" i="66"/>
  <c r="H4" i="66"/>
  <c r="D6" i="66"/>
  <c r="E6" i="66"/>
  <c r="F6" i="66"/>
  <c r="G6" i="66"/>
  <c r="H6" i="66"/>
  <c r="I7" i="66"/>
  <c r="I8" i="66"/>
  <c r="D9" i="66"/>
  <c r="E9" i="66"/>
  <c r="F9" i="66"/>
  <c r="G9" i="66"/>
  <c r="H9" i="66"/>
  <c r="I10" i="66"/>
  <c r="I11" i="66"/>
  <c r="I15" i="66"/>
  <c r="I12" i="66" s="1"/>
  <c r="F18" i="66"/>
  <c r="G18" i="66"/>
  <c r="H18" i="66"/>
  <c r="I21" i="66"/>
  <c r="D22" i="66"/>
  <c r="E22" i="66"/>
  <c r="F22" i="66"/>
  <c r="G22" i="66"/>
  <c r="H22" i="66"/>
  <c r="I23" i="66"/>
  <c r="A2" i="87"/>
  <c r="C6" i="87"/>
  <c r="C94" i="87" s="1"/>
  <c r="D6" i="87"/>
  <c r="D94" i="87" s="1"/>
  <c r="C8" i="87"/>
  <c r="E8" i="87"/>
  <c r="C15" i="87"/>
  <c r="E15" i="87"/>
  <c r="C22" i="87"/>
  <c r="E22" i="87"/>
  <c r="C29" i="87"/>
  <c r="E29" i="87"/>
  <c r="C37" i="87"/>
  <c r="E37" i="87"/>
  <c r="C49" i="87"/>
  <c r="E49" i="87"/>
  <c r="C55" i="87"/>
  <c r="E55" i="87"/>
  <c r="C60" i="87"/>
  <c r="E60" i="87"/>
  <c r="C66" i="87"/>
  <c r="E66" i="87"/>
  <c r="F66" i="87" s="1"/>
  <c r="C70" i="87"/>
  <c r="E70" i="87"/>
  <c r="F70" i="87" s="1"/>
  <c r="C75" i="87"/>
  <c r="E75" i="87"/>
  <c r="C78" i="87"/>
  <c r="E78" i="87"/>
  <c r="F78" i="87" s="1"/>
  <c r="C82" i="87"/>
  <c r="E82" i="87"/>
  <c r="F82" i="87" s="1"/>
  <c r="C96" i="87"/>
  <c r="E96" i="87"/>
  <c r="C117" i="87"/>
  <c r="E117" i="87"/>
  <c r="C132" i="87"/>
  <c r="E132" i="87"/>
  <c r="F132" i="87" s="1"/>
  <c r="C136" i="87"/>
  <c r="E136" i="87"/>
  <c r="F136" i="87" s="1"/>
  <c r="C143" i="87"/>
  <c r="E143" i="87"/>
  <c r="C148" i="87"/>
  <c r="E148" i="87"/>
  <c r="F148" i="87" s="1"/>
  <c r="G13" i="89"/>
  <c r="G14" i="89"/>
  <c r="G15" i="89"/>
  <c r="G16" i="89"/>
  <c r="G17" i="89"/>
  <c r="G18" i="89"/>
  <c r="C19" i="89"/>
  <c r="D19" i="89"/>
  <c r="E19" i="89"/>
  <c r="F19" i="89"/>
  <c r="C11" i="78"/>
  <c r="C14" i="77"/>
  <c r="C7" i="62"/>
  <c r="D7" i="62" s="1"/>
  <c r="E7" i="62" s="1"/>
  <c r="F9" i="62"/>
  <c r="F10" i="62"/>
  <c r="F11" i="62"/>
  <c r="F12" i="62"/>
  <c r="F13" i="62"/>
  <c r="C14" i="62"/>
  <c r="D14" i="62"/>
  <c r="E14" i="62"/>
  <c r="C5" i="78"/>
  <c r="A12" i="75"/>
  <c r="C25" i="134"/>
  <c r="C23" i="134"/>
  <c r="C24" i="134"/>
  <c r="C29" i="134"/>
  <c r="C28" i="134"/>
  <c r="C30" i="134"/>
  <c r="C31" i="134"/>
  <c r="C33" i="134"/>
  <c r="C32" i="134"/>
  <c r="C35" i="134"/>
  <c r="C36" i="134"/>
  <c r="C34" i="134"/>
  <c r="C15" i="134"/>
  <c r="C12" i="134"/>
  <c r="C9" i="134"/>
  <c r="C13" i="134"/>
  <c r="C17" i="134"/>
  <c r="C16" i="134"/>
  <c r="C43" i="134"/>
  <c r="C41" i="134"/>
  <c r="C42" i="134"/>
  <c r="C8" i="134"/>
  <c r="C26" i="134"/>
  <c r="C38" i="134"/>
  <c r="C20" i="134"/>
  <c r="C27" i="134"/>
  <c r="C37" i="134"/>
  <c r="C14" i="134"/>
  <c r="C22" i="134"/>
  <c r="C19" i="134"/>
  <c r="C44" i="134"/>
  <c r="C18" i="134"/>
  <c r="C21" i="134"/>
  <c r="C11" i="134"/>
  <c r="C39" i="134"/>
  <c r="C10" i="134"/>
  <c r="C7" i="134"/>
  <c r="C40" i="134"/>
  <c r="I27" i="24" l="1"/>
  <c r="K27" i="24"/>
  <c r="F143" i="87"/>
  <c r="G143" i="87"/>
  <c r="G60" i="87"/>
  <c r="F60" i="87"/>
  <c r="G49" i="87"/>
  <c r="F49" i="87"/>
  <c r="G29" i="87"/>
  <c r="F29" i="87"/>
  <c r="G15" i="87"/>
  <c r="F15" i="87"/>
  <c r="G117" i="87"/>
  <c r="F117" i="87"/>
  <c r="G75" i="87"/>
  <c r="F75" i="87"/>
  <c r="G55" i="87"/>
  <c r="F55" i="87"/>
  <c r="G37" i="87"/>
  <c r="F37" i="87"/>
  <c r="G22" i="87"/>
  <c r="F22" i="87"/>
  <c r="G8" i="87"/>
  <c r="F8" i="87"/>
  <c r="F96" i="87"/>
  <c r="G96" i="87"/>
  <c r="C131" i="87"/>
  <c r="F24" i="66"/>
  <c r="M27" i="24"/>
  <c r="E89" i="87"/>
  <c r="E65" i="87"/>
  <c r="C6" i="77"/>
  <c r="J27" i="24"/>
  <c r="E131" i="87"/>
  <c r="C156" i="87"/>
  <c r="C157" i="87" s="1"/>
  <c r="N27" i="24"/>
  <c r="E5" i="62"/>
  <c r="I18" i="66"/>
  <c r="H24" i="66"/>
  <c r="O26" i="24"/>
  <c r="L27" i="24"/>
  <c r="D27" i="24"/>
  <c r="I22" i="66"/>
  <c r="E24" i="66"/>
  <c r="E6" i="87"/>
  <c r="E94" i="87" s="1"/>
  <c r="I9" i="66"/>
  <c r="G27" i="24"/>
  <c r="C27" i="24"/>
  <c r="G24" i="66"/>
  <c r="E27" i="24"/>
  <c r="F27" i="24"/>
  <c r="F14" i="62"/>
  <c r="G19" i="89"/>
  <c r="E156" i="87"/>
  <c r="I6" i="66"/>
  <c r="H27" i="24"/>
  <c r="E39" i="128"/>
  <c r="C89" i="87"/>
  <c r="C65" i="87"/>
  <c r="D39" i="128"/>
  <c r="C39" i="128"/>
  <c r="D24" i="66"/>
  <c r="O15" i="24"/>
  <c r="O27" i="24" l="1"/>
  <c r="I24" i="66"/>
  <c r="G156" i="87"/>
  <c r="F156" i="87"/>
  <c r="G65" i="87"/>
  <c r="F65" i="87"/>
  <c r="G89" i="87"/>
  <c r="F89" i="87"/>
  <c r="F131" i="87"/>
  <c r="G131" i="87"/>
  <c r="E90" i="87"/>
  <c r="E157" i="87"/>
  <c r="C90" i="87"/>
  <c r="F93" i="87"/>
  <c r="I2" i="66"/>
  <c r="D4" i="88" s="1"/>
  <c r="G90" i="87" l="1"/>
  <c r="F90" i="87"/>
  <c r="G157" i="87"/>
  <c r="F157" i="87"/>
  <c r="E158" i="87"/>
  <c r="E5" i="128"/>
</calcChain>
</file>

<file path=xl/sharedStrings.xml><?xml version="1.0" encoding="utf-8"?>
<sst xmlns="http://schemas.openxmlformats.org/spreadsheetml/2006/main" count="3621" uniqueCount="1193">
  <si>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</si>
  <si>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</si>
  <si>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</si>
  <si>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</si>
  <si>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</si>
  <si>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</si>
  <si>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</si>
  <si>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</si>
  <si>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</si>
  <si>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</si>
  <si>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</si>
  <si>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</si>
  <si>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</si>
  <si>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</si>
  <si>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</si>
  <si>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</si>
  <si>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</si>
  <si>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</si>
  <si>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</si>
  <si>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</si>
  <si>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</si>
  <si>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</si>
  <si>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</si>
  <si>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</si>
  <si>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</si>
  <si>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</si>
  <si>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</si>
  <si>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</si>
  <si>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</si>
  <si>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</si>
  <si>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</si>
  <si>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</si>
  <si>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</si>
  <si>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</si>
  <si>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</si>
  <si>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</si>
  <si>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</si>
  <si>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</si>
  <si>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</si>
  <si>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</si>
  <si>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</si>
  <si>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</si>
  <si>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</si>
  <si>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</si>
  <si>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</si>
  <si>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</si>
  <si>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</si>
  <si>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</si>
  <si>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</si>
  <si>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</si>
  <si>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</si>
  <si>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</si>
  <si>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</si>
  <si>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</si>
  <si>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</si>
  <si>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</si>
  <si>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</si>
  <si>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</si>
  <si>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</si>
  <si>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</si>
  <si>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</si>
  <si>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</si>
  <si>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</si>
  <si>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</si>
  <si>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</si>
  <si>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</si>
  <si>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</si>
  <si>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</si>
  <si>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</si>
  <si>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</si>
  <si>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</si>
  <si>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</si>
  <si>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</si>
  <si>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</si>
  <si>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</si>
  <si>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</si>
  <si>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</si>
  <si>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</si>
  <si>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</si>
  <si>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</si>
  <si>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</si>
  <si>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</si>
  <si>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</si>
  <si>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</si>
  <si>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</si>
  <si>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</si>
  <si>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</si>
  <si>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</si>
  <si>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</si>
  <si>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</si>
  <si>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</si>
  <si>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</si>
  <si>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</si>
  <si>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</si>
  <si>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</si>
  <si>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</si>
  <si>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</si>
  <si>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</si>
  <si>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</si>
  <si>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</si>
  <si>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</si>
  <si>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</si>
  <si>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</si>
  <si>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</si>
  <si>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</si>
  <si>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</si>
  <si>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</si>
  <si>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</si>
  <si>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</si>
  <si>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</si>
  <si>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</si>
  <si>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</si>
  <si>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</si>
  <si>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</si>
  <si>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</si>
  <si>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</si>
  <si>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</si>
  <si>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</si>
  <si>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</si>
  <si>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</si>
  <si>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</si>
  <si>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</si>
  <si>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</si>
  <si>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</si>
  <si>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</si>
  <si>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</si>
  <si>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</si>
  <si>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</si>
  <si>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</si>
  <si>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</si>
  <si>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</si>
  <si>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</si>
  <si>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</si>
  <si>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</si>
  <si>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</si>
  <si>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</si>
  <si>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</si>
  <si>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</si>
  <si>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</si>
  <si>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</si>
  <si>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</si>
  <si>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</si>
  <si>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</si>
  <si>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</si>
  <si>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</si>
  <si>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</si>
  <si>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</si>
  <si>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</si>
  <si>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</si>
  <si>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</si>
  <si>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</si>
  <si>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</si>
  <si>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</si>
  <si>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</si>
  <si>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</si>
  <si>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</si>
  <si>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</si>
  <si>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</si>
  <si>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</si>
  <si>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</si>
  <si>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</si>
  <si>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</si>
  <si>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</si>
  <si>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</si>
  <si>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</si>
  <si>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</si>
  <si>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</si>
  <si>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</si>
  <si>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</si>
  <si>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</si>
  <si>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</si>
  <si>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</si>
  <si>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</si>
  <si>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</si>
  <si>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</si>
  <si>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</si>
  <si>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</si>
  <si>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</si>
  <si>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</si>
  <si>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</si>
  <si>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</si>
  <si>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</si>
  <si>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</si>
  <si>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</si>
  <si>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</si>
  <si>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</si>
  <si>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</si>
  <si>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</si>
  <si>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</si>
  <si>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</si>
  <si>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</si>
  <si>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</si>
  <si>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</si>
  <si>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</si>
  <si>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</si>
  <si>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</si>
  <si>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</si>
  <si>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</si>
  <si>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</si>
  <si>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</si>
  <si>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</si>
  <si>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</si>
  <si>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</si>
  <si>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</si>
  <si>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</si>
  <si>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</si>
  <si>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</si>
  <si>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</si>
  <si>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</si>
  <si>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</si>
  <si>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</si>
  <si>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</si>
  <si>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</si>
  <si>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</si>
  <si>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</si>
  <si>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</si>
  <si>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</si>
  <si>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</si>
  <si>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</si>
  <si>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</si>
  <si>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</si>
  <si>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</si>
  <si>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</si>
  <si>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</si>
  <si>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</si>
  <si>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</si>
  <si>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</si>
  <si>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</si>
  <si>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</si>
  <si>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</si>
  <si>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</si>
  <si>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</si>
  <si>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</si>
  <si>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</si>
  <si>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</si>
  <si>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</si>
  <si>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</si>
  <si>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</si>
  <si>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</si>
  <si>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</si>
  <si>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</si>
  <si>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</si>
  <si>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</si>
  <si>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</si>
  <si>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</si>
  <si>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</si>
  <si>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</si>
  <si>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</si>
  <si>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</si>
  <si>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</si>
  <si>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</si>
  <si>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</si>
  <si>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</si>
  <si>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</si>
  <si>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</si>
  <si>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</si>
  <si>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</si>
  <si>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</si>
  <si>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</si>
  <si>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</si>
  <si>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</si>
  <si>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</si>
  <si>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</si>
  <si>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</si>
  <si>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</si>
  <si>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</si>
  <si>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</si>
  <si>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</si>
  <si>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</si>
  <si>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</si>
  <si>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</si>
  <si>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</si>
  <si>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</si>
  <si>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</si>
  <si>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</si>
  <si>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</si>
  <si>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</si>
  <si>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</si>
  <si>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</si>
  <si>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</si>
  <si>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</si>
  <si>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</si>
  <si>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</si>
  <si>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</si>
  <si>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</si>
  <si>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</si>
  <si>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</si>
  <si>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</si>
  <si>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</si>
  <si>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</si>
  <si>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</si>
  <si>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</si>
  <si>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</si>
  <si>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</si>
  <si>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</si>
  <si>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</si>
  <si>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</si>
  <si>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</si>
  <si>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</si>
  <si>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</si>
  <si>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</si>
  <si>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</si>
  <si>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</si>
  <si>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</si>
  <si>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</si>
  <si>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</si>
  <si>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</si>
  <si>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</si>
  <si>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</si>
  <si>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</si>
  <si>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</si>
  <si>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</si>
  <si>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</si>
  <si>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</si>
  <si>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</si>
  <si>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</si>
  <si>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</si>
  <si>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</si>
  <si>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</si>
  <si>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</si>
  <si>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</si>
  <si>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</si>
  <si>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</si>
  <si>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</si>
  <si>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</si>
  <si>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</si>
  <si>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</si>
  <si>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</si>
  <si>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</si>
  <si>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</si>
  <si>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</si>
  <si>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</si>
  <si>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</si>
  <si>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</si>
  <si>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</si>
  <si>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</si>
  <si>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</si>
  <si>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</si>
  <si>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</si>
  <si>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</si>
  <si>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</si>
  <si>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</si>
  <si>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</si>
  <si>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</si>
  <si>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</si>
  <si>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</si>
  <si>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</si>
  <si>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</si>
  <si>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</si>
  <si>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</si>
  <si>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</si>
  <si>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</si>
  <si>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</si>
  <si>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</si>
  <si>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</si>
  <si>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</si>
  <si>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</si>
  <si>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</si>
  <si>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</si>
  <si>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</si>
  <si>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</si>
  <si>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</si>
  <si>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</si>
  <si>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</si>
  <si>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</si>
  <si>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</si>
  <si>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</si>
  <si>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</si>
  <si>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</si>
  <si>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</si>
  <si>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</si>
  <si>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</si>
  <si>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</si>
  <si>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</si>
  <si>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</si>
  <si>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</si>
  <si>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</si>
  <si>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</si>
  <si>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</si>
  <si>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</si>
  <si>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</si>
  <si>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</si>
  <si>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</si>
  <si>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</si>
  <si>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</si>
  <si>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</si>
  <si>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</si>
  <si>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</si>
  <si>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</si>
  <si>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</si>
  <si>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</si>
  <si>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</si>
  <si>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</si>
  <si>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</si>
  <si>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</si>
  <si>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</si>
  <si>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</si>
  <si>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</si>
  <si>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</si>
  <si>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</si>
  <si>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</si>
  <si>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</si>
  <si>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</si>
  <si>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</si>
  <si>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</si>
  <si>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</si>
  <si>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</si>
  <si>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</si>
  <si>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</si>
  <si>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</si>
  <si>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</si>
  <si>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</si>
  <si>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</si>
  <si>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</si>
  <si>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</si>
  <si>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</si>
  <si>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</si>
  <si>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</si>
  <si>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</si>
  <si>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</si>
  <si>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</si>
  <si>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</si>
  <si>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</si>
  <si>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</si>
  <si>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</si>
  <si>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</si>
  <si>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</si>
  <si>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</si>
  <si>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</si>
  <si>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</si>
  <si>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</si>
  <si>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</si>
  <si>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</si>
  <si>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</si>
  <si>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</si>
  <si>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</si>
  <si>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</si>
  <si>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</si>
  <si>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</si>
  <si>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</si>
  <si>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</si>
  <si>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</si>
  <si>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</si>
  <si>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</si>
  <si>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</si>
  <si>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</si>
  <si>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</si>
  <si>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</si>
  <si>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</si>
  <si>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</si>
  <si>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</si>
  <si>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</si>
  <si>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</si>
  <si>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</si>
  <si>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</si>
  <si>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</si>
  <si>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</si>
  <si>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</si>
  <si>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</si>
  <si>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</si>
  <si>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</si>
  <si>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</si>
  <si>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</si>
  <si>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</si>
  <si>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</si>
  <si>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</si>
  <si>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</si>
  <si>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</si>
  <si>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</si>
  <si>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</si>
  <si>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</si>
  <si>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</si>
  <si>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</si>
  <si>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</si>
  <si>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</si>
  <si>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</si>
  <si>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</si>
  <si>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</si>
  <si>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</si>
  <si>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</si>
  <si>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</si>
  <si>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</si>
  <si>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</si>
  <si>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</si>
  <si>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</si>
  <si>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</si>
  <si>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</si>
  <si>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</si>
  <si>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</si>
  <si>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</si>
  <si>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</si>
  <si>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</si>
  <si>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</si>
  <si>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</si>
  <si>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</si>
  <si>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</si>
  <si>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</si>
  <si>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</si>
  <si>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</si>
  <si>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</si>
  <si>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</si>
  <si>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</si>
  <si>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</si>
  <si>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</si>
  <si>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</si>
  <si>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</si>
  <si>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</si>
  <si>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</si>
  <si>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</si>
  <si>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</si>
  <si>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</si>
  <si>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</si>
  <si>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</si>
  <si>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</si>
  <si>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</si>
  <si>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</si>
  <si>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</si>
  <si>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</si>
  <si>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</si>
  <si>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</si>
  <si>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</si>
  <si>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</si>
  <si>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</si>
  <si>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</si>
  <si>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</si>
  <si>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</si>
  <si>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</si>
  <si>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</si>
  <si>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4.5.</t>
  </si>
  <si>
    <t>4.6.</t>
  </si>
  <si>
    <t>4.7.</t>
  </si>
  <si>
    <t>Építményadó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</si>
  <si>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</si>
  <si>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</si>
  <si>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</si>
  <si>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</si>
  <si>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</si>
  <si>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Éves eredeti kiadási előirányzat: …………… Ft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</si>
  <si>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</si>
  <si>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</si>
  <si>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</si>
  <si>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</si>
  <si>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</si>
  <si>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2019. évi előirányzat BEVÉTELEK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</si>
  <si>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</si>
  <si>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</si>
  <si>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</si>
  <si>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</si>
  <si>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</si>
  <si>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</si>
  <si>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</si>
  <si>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</si>
  <si>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</si>
  <si>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</si>
  <si>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</si>
  <si>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</si>
  <si>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</si>
  <si>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</si>
  <si>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</si>
  <si>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</si>
  <si>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</si>
  <si>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</si>
  <si>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</si>
  <si>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</si>
  <si>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</si>
  <si>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Tájékoztató a 2017. évi tény, 2018. évi várható és 2019. évi terv adatokról</t>
  </si>
  <si>
    <t>BEVÉTELEI, KIADÁSAI</t>
  </si>
  <si>
    <t>2019. ÉVI KÖLTSÉGVETÉSI ÉVET KÖVETŐ 3 ÉV TERVEZETT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</si>
  <si>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</si>
  <si>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</si>
  <si>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</si>
  <si>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</si>
  <si>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</si>
  <si>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</si>
  <si>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</si>
  <si>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</si>
  <si>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</si>
  <si>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</si>
  <si>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</si>
  <si>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</si>
  <si>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</si>
  <si>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</si>
  <si>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</si>
  <si>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</si>
  <si>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</si>
  <si>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</si>
  <si>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</si>
  <si>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</si>
  <si>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</si>
  <si>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Adósságet keletekeztető ügyletek táblázata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</si>
  <si>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</si>
  <si>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</si>
  <si>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</si>
  <si>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</si>
  <si>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</si>
  <si>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</si>
  <si>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</si>
  <si>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</si>
  <si>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</si>
  <si>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</si>
  <si>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</si>
  <si>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</si>
  <si>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</si>
  <si>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</si>
  <si>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</si>
  <si>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</si>
  <si>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</si>
  <si>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</si>
  <si>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</si>
  <si>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</si>
  <si>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</si>
  <si>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</si>
  <si>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</si>
  <si>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</si>
  <si>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</si>
  <si>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</si>
  <si>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</si>
  <si>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</si>
  <si>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</si>
  <si>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</si>
  <si>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</si>
  <si>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</si>
  <si>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</si>
  <si>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</si>
  <si>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</si>
  <si>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</si>
  <si>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</si>
  <si>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</si>
  <si>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</si>
  <si>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</si>
  <si>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</si>
  <si>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</si>
  <si>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</si>
  <si>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</si>
  <si>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</si>
  <si>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Előirányzat-felhasználási terv 2019. évre</t>
  </si>
  <si>
    <t>2019. évi általános működés és ágazati feladatok támogatásának alakulása jogcímenként</t>
  </si>
  <si>
    <t>Kimutatás a 2019. évben céljelleggel juttatott támogatásokról</t>
  </si>
  <si>
    <t>2019. évi költségvetési évet követő 3 év tervezett kiadásai, bevételei</t>
  </si>
  <si>
    <t>Európai uniós támogatással megvalósuló projektek</t>
  </si>
  <si>
    <t>bevételei, kiadási, hozzájárulások</t>
  </si>
  <si>
    <t>Előterjesztéskor</t>
  </si>
  <si>
    <t xml:space="preserve">3 kvi név  </t>
  </si>
  <si>
    <t>Egyéb</t>
  </si>
  <si>
    <t>BÁTASZÉK VÁROS ÖNKORMÁNYZATA</t>
  </si>
  <si>
    <t>Bátaszéki Közös Önkormányzati Hivatal</t>
  </si>
  <si>
    <t>Keresztély Gyula Városi Könyvtár</t>
  </si>
  <si>
    <t>BátaszékVáros Önkormányzat adósságot keletkeztető ügyletekből és kezességvállalásokból fennálló kötelezettségei</t>
  </si>
  <si>
    <t>Bátaszék Város Önkormányzat saját bevételeinek részletezése az adósságot keletkeztető ügyletből származó tárgyévi fizetési kötelezettség megállapításához</t>
  </si>
  <si>
    <t>Bátaszék Város Önkormányzat 2019. évi adósságot keletkeztető fejlesztési céljai</t>
  </si>
  <si>
    <t>Beszámítás</t>
  </si>
  <si>
    <t>Önkormányzat Hivatal működési támogatása</t>
  </si>
  <si>
    <t>Település üzemeltetés támogatása összesen</t>
  </si>
  <si>
    <t>Zöldterület-gazdálkodással kapcsolatos feladatok</t>
  </si>
  <si>
    <t>Közvilágítás fenntartásának támogatása</t>
  </si>
  <si>
    <t>Köztemető fenntartásának támogatása</t>
  </si>
  <si>
    <t>Lakott külterülettel kapcsolatos feladatok támogatása</t>
  </si>
  <si>
    <t>Közutak fenntartásának támogatása</t>
  </si>
  <si>
    <t>Egyéb önkormányzati feladatok támogatása</t>
  </si>
  <si>
    <t>Polgármesteri illetmény támogatása</t>
  </si>
  <si>
    <t>Köznevelési feladatok  támogatása</t>
  </si>
  <si>
    <t>Óvoda bértámogatása</t>
  </si>
  <si>
    <t>Óvoda működési támogatása</t>
  </si>
  <si>
    <t>Kiegészítő támogatás</t>
  </si>
  <si>
    <t>Bölcsőde támogatása összesen</t>
  </si>
  <si>
    <t>Bölcsöde bértámogatás</t>
  </si>
  <si>
    <t>Bölcsöde működési támogatás</t>
  </si>
  <si>
    <t>Gyermekétkeztetés összesen:</t>
  </si>
  <si>
    <t>Gyermekétkeztetés támogatása dolgozók bértám</t>
  </si>
  <si>
    <t>Gyermekétkeztetés támogatása üzemeltetési</t>
  </si>
  <si>
    <t>Rászoruló gyermekek szünidei étkeztetése</t>
  </si>
  <si>
    <t>Szociális feladatok egyéb támogatása</t>
  </si>
  <si>
    <t>Gondozási központ feladatellátás támogatása</t>
  </si>
  <si>
    <t>Család -és gyermekjóléti szolgálat</t>
  </si>
  <si>
    <t>Szociális étkeztetés</t>
  </si>
  <si>
    <t xml:space="preserve">Házi segítségnyújtás </t>
  </si>
  <si>
    <t>Időskorúak nappali ellátása</t>
  </si>
  <si>
    <t>Könyvtári-Közművelődési feladatok</t>
  </si>
  <si>
    <t>2019. évi támogatás összesen</t>
  </si>
  <si>
    <t>2019. évi támogatás beszámítás után összesen</t>
  </si>
  <si>
    <t>2018. évi Támogatás összge</t>
  </si>
  <si>
    <t>Támogatásértékű működési kiadás</t>
  </si>
  <si>
    <t>ESZGY Orvosi ügyeletre átadott Bátaszék</t>
  </si>
  <si>
    <t>ESZGY HSNY-re hozzájárulás Bátaszék</t>
  </si>
  <si>
    <t>ESZGY HSNY-re igényelt állami támogatás átadása</t>
  </si>
  <si>
    <t>ESZGY IK hozzájárulás Bátaszék</t>
  </si>
  <si>
    <t>ESZGY IK-re igényelt állami támogatás átadása</t>
  </si>
  <si>
    <t>ESZGY Családsegítés Bátaszék</t>
  </si>
  <si>
    <t>ESZGY Gyermekjóléti és családsegitére igényelt állami támogatás átadása</t>
  </si>
  <si>
    <t>ESZGY védőnők Bátaszék</t>
  </si>
  <si>
    <t>ESZGY munkaszervezet működtetésére Bátaszék</t>
  </si>
  <si>
    <t>ESZGY Szociális étkeztetésre támogatás átadása Bátaszék</t>
  </si>
  <si>
    <t>ESZGY Szociális étkeztetésre igényelt állami támogatás átadása</t>
  </si>
  <si>
    <t>ESZGY JHSNY támogatása</t>
  </si>
  <si>
    <t>MOB bérekre átadott állami támogatás Bátaszék</t>
  </si>
  <si>
    <t>MOB müködtetésre átadott állami támogatás Bátaszék</t>
  </si>
  <si>
    <t>MOB óvopedagógosok kiegészító átadott állami támogatás Bátaszék</t>
  </si>
  <si>
    <t>MOB bölcsödére átadott állami támogatás Bátaszék</t>
  </si>
  <si>
    <t>MOB gyermekétkeztetés állami támogatása Bátaszék</t>
  </si>
  <si>
    <t>MOB rászoruló gyermekek szünidei gyermekétkeztetés állami támogatása Bátaszék</t>
  </si>
  <si>
    <t>MOB Működési hozzájárulás Bátaszék</t>
  </si>
  <si>
    <t>MOB Működési hozzájárulás Bátaszék tartalék</t>
  </si>
  <si>
    <t>MOB munkaszervezet működtetésére Bátaszék</t>
  </si>
  <si>
    <t>MOB  működtetésére Bátaszék tartalék</t>
  </si>
  <si>
    <t>Német Nemzetiségi Önkormányzat támogatása</t>
  </si>
  <si>
    <t>Roma Nemzetiségi Önkormányzat támogatása</t>
  </si>
  <si>
    <t>Bursa Hungarica ösztöndíjak</t>
  </si>
  <si>
    <t>KÖH tartalékok</t>
  </si>
  <si>
    <t>Működési célú pénzeszközátadás államháztartáson kívülre</t>
  </si>
  <si>
    <t>Pogárőrség támogatása</t>
  </si>
  <si>
    <t>Nemzetőrség támogatása</t>
  </si>
  <si>
    <t>BSE támogatása</t>
  </si>
  <si>
    <t>Matematika Tehetséggondozó Alapítvány</t>
  </si>
  <si>
    <t>34.</t>
  </si>
  <si>
    <t>Vöröskereszt véradók támogatása</t>
  </si>
  <si>
    <t>35.</t>
  </si>
  <si>
    <t>Vállalkozók Ipartestülete támogatás</t>
  </si>
  <si>
    <t>36.</t>
  </si>
  <si>
    <t>Egyházak pályázható támogatási keretösszege</t>
  </si>
  <si>
    <t>37.</t>
  </si>
  <si>
    <t>Hagyományőrző egyesületek pályázható támogatási keretösszege</t>
  </si>
  <si>
    <t>38.</t>
  </si>
  <si>
    <t>Alapítványok pályázható támogatási keretösszege</t>
  </si>
  <si>
    <t>39.</t>
  </si>
  <si>
    <t>Sportszervezetek pályázható támogatási keretösszege (sakk)</t>
  </si>
  <si>
    <t>40.</t>
  </si>
  <si>
    <t>Közművelődési szervezetek pályázható támogatási keretösszege</t>
  </si>
  <si>
    <t>41.</t>
  </si>
  <si>
    <t>Egyéb civil szervezetek pályázható támogatási keretösszege</t>
  </si>
  <si>
    <t>Országos Mentőszolgálat Alapítvány vissza nem térítendő tám.</t>
  </si>
  <si>
    <t>42.</t>
  </si>
  <si>
    <t xml:space="preserve">Marketing Kft. Közművelődési feladatok (közfeladatellátási szerződés) </t>
  </si>
  <si>
    <t>43.</t>
  </si>
  <si>
    <t xml:space="preserve">Marketing Kft. Múzeumi feladatok (közfeladatellátási szerződés) </t>
  </si>
  <si>
    <t xml:space="preserve">Marketing Kft. Turizmussal kapcs. feladatok (közfeladatellátási szerződés) </t>
  </si>
  <si>
    <t>45.</t>
  </si>
  <si>
    <t xml:space="preserve">Marketing Kft. Kiadói tevékenység feladatok (közfeladatellátási szerződés) </t>
  </si>
  <si>
    <t>46.</t>
  </si>
  <si>
    <t>Bát-Kom 2004. Kft. Tanuszoda üzemeltetés kiadása</t>
  </si>
  <si>
    <t>47.</t>
  </si>
  <si>
    <t>Bát-Kom 2004. Kft. Közfeladat-ellátási szerződés városüzemeltetés</t>
  </si>
  <si>
    <t>48.</t>
  </si>
  <si>
    <t>Bát-Kom 2004. Kft. Közfeladat- ellátási szerződés piac üzemeltetése</t>
  </si>
  <si>
    <t>49.</t>
  </si>
  <si>
    <t>Bát-Kom 2004. Kft. Közfeladat-ellátási szerződés sportpálya</t>
  </si>
  <si>
    <t>50.</t>
  </si>
  <si>
    <t>Bát-Kom 2004. Kft. Közfeladat-ellátási szerződés sportcsarnok</t>
  </si>
  <si>
    <t>51.</t>
  </si>
  <si>
    <t>Panteon Kft. Temető működésre átadott</t>
  </si>
  <si>
    <t>53.</t>
  </si>
  <si>
    <t>54.</t>
  </si>
  <si>
    <t>Támogatásértékű felhalmozási kiadás</t>
  </si>
  <si>
    <t>55.</t>
  </si>
  <si>
    <t>MOB Társulásnak  átadott</t>
  </si>
  <si>
    <t>56.</t>
  </si>
  <si>
    <t>ESZGY Társulásnak JHSNY feladat támogatása Bátaszék</t>
  </si>
  <si>
    <t>57.</t>
  </si>
  <si>
    <t>ESZGY Társulásnak IK hozzájárulás Bátaszék</t>
  </si>
  <si>
    <t>58.</t>
  </si>
  <si>
    <t>ESZGY Társulásnak Családsegítés Bátaszék</t>
  </si>
  <si>
    <t>59.</t>
  </si>
  <si>
    <t>ESZGY Társulásnak szociális étkeztetésre támogatás átadása</t>
  </si>
  <si>
    <t>60.</t>
  </si>
  <si>
    <t>ESZGY Társulásnak Védőnők  Bátaszék</t>
  </si>
  <si>
    <t>61.</t>
  </si>
  <si>
    <t>ESZGY Társulásnak HSNY-re hozzájárulás Bátaszék</t>
  </si>
  <si>
    <t>62.</t>
  </si>
  <si>
    <t>ESZGY Társulásnak Orvosi ügyeletre átvett Bátaszék</t>
  </si>
  <si>
    <t>63.</t>
  </si>
  <si>
    <t>64.</t>
  </si>
  <si>
    <t>Felhalmozási célú pénzeszközátadás államháztartáson kívülre</t>
  </si>
  <si>
    <t>65.</t>
  </si>
  <si>
    <t>Tűzoltó köztestület támogatása</t>
  </si>
  <si>
    <t>66.</t>
  </si>
  <si>
    <t>BSE TAO önerő támogatása</t>
  </si>
  <si>
    <t>67.</t>
  </si>
  <si>
    <t>2019. évi Támogatás összge</t>
  </si>
  <si>
    <t xml:space="preserve"> Ezer forintban !</t>
  </si>
  <si>
    <t>Véglegesen átvett pénzeszköz megnevezése</t>
  </si>
  <si>
    <t>2018. évi eredeti előirányzat</t>
  </si>
  <si>
    <t>6.1</t>
  </si>
  <si>
    <t>Támogatásértékű működési bevételek (6.1.1.+…+6.1.4.)</t>
  </si>
  <si>
    <t>6.1.1</t>
  </si>
  <si>
    <t>OEP-től átvett pénzeszköz</t>
  </si>
  <si>
    <t>6.1.1.1</t>
  </si>
  <si>
    <t>Fogorvosra átvett OEP támogatás</t>
  </si>
  <si>
    <t>6.1.1.2</t>
  </si>
  <si>
    <t>6.1.4</t>
  </si>
  <si>
    <t>EU-s támogatásból származó bevétel</t>
  </si>
  <si>
    <t>6.1.3</t>
  </si>
  <si>
    <t>Elkülönített állami pénzalapoktól átvett pénzeszköz</t>
  </si>
  <si>
    <t>Bátaapáti TETT</t>
  </si>
  <si>
    <t>Közfoglalkoztatásra átvett / Hosszabb időtart.890442</t>
  </si>
  <si>
    <t>Egyéb kvi szervtől átvett támogatás</t>
  </si>
  <si>
    <t>6.1.4.1</t>
  </si>
  <si>
    <t>Központi (fejezettől) kvi szervtől átv. pénz.</t>
  </si>
  <si>
    <t>Polgármesteri illetményemelkedés kompenzálása</t>
  </si>
  <si>
    <t>Gyermekvédelmi támogatásra (Erzsébet utalványok)</t>
  </si>
  <si>
    <t>6.1.4.2</t>
  </si>
  <si>
    <t>Támogatás értékű bevétel önkormányzattól</t>
  </si>
  <si>
    <t>Önkormányzatoktól átvett-Óvodára (2017)</t>
  </si>
  <si>
    <t>Önkormányzatoktól átvett-Orvosi ügyeletre (2017.év)</t>
  </si>
  <si>
    <t>Önkormányzattól átvett-HSNY társulásra (2017.évi)</t>
  </si>
  <si>
    <t>A KÖH-re átvett társulási támogatások (munkaszervezet) MOB</t>
  </si>
  <si>
    <t>A KÖH-re átvett társulási támogatások (munkaszervezet) ESZGY</t>
  </si>
  <si>
    <t>A KÖH-re átvett társulási támogatások (munkaszervezet) szenyv.</t>
  </si>
  <si>
    <t>Alsónyék Önkormányzata KÖH hozzájárulás</t>
  </si>
  <si>
    <t>Alsónána Önkormányzata KÖH hozzájárulás</t>
  </si>
  <si>
    <t>6.1.4.3</t>
  </si>
  <si>
    <t>6.1.4.4</t>
  </si>
  <si>
    <t>Előző évi költségvetési kiegészítések, visszatérülések</t>
  </si>
  <si>
    <t>Támogatásértékű felhalmozási bevételek (6.2.1+…+6.2.4)</t>
  </si>
  <si>
    <t>6.2.1</t>
  </si>
  <si>
    <t>6.2.2.</t>
  </si>
  <si>
    <t>EU támogatás</t>
  </si>
  <si>
    <t>KEHOP - 2.2.1-15-2015-00021 Szennyvízelvezetés és fejl.</t>
  </si>
  <si>
    <t>6.2.3</t>
  </si>
  <si>
    <t>Bátaapáti TETT / felhalmozási</t>
  </si>
  <si>
    <t>6.2.4</t>
  </si>
  <si>
    <t>Önkormányzatoktól társulástól átvett pénzeszköz</t>
  </si>
  <si>
    <t>6.2.5</t>
  </si>
  <si>
    <t>Egyéb kvi szervtől átvett támogatás(5.7.4.1+..+5.7.4.6.)</t>
  </si>
  <si>
    <t>Működési célú pénzeszköz átvétel államháztartáson kívülről</t>
  </si>
  <si>
    <t>Felhalmozási célú pénzeszk. átvétel államháztartáson kívülről</t>
  </si>
  <si>
    <t>Bát-Kom 2004. Kft. Visszatérítendő támogatása</t>
  </si>
  <si>
    <t>IV. Véglegesen átvett pénzeszközök (6.1+ 6.2+ 6.3 + 6.4)</t>
  </si>
  <si>
    <t>2019. évi eredeti előirányzat</t>
  </si>
  <si>
    <t>Ellátottak pénzbeli juttatásai előirányzata és teljesítése</t>
  </si>
  <si>
    <t>#</t>
  </si>
  <si>
    <t>Eredeti előirányzat 2018. év</t>
  </si>
  <si>
    <t>Rendszeres gyermekvédelmi kedvezményben részesülők természetbeni támogatása [Gyvt. 20/A.§ (1) bek.]</t>
  </si>
  <si>
    <r>
      <t>Rendszeres gyermekvédelmi kedvezményben részesülők természetbeni támogatása [Gyvt. 20/A.§ (2) bek.]</t>
    </r>
    <r>
      <rPr>
        <sz val="10"/>
        <color rgb="FFFF0000"/>
        <rFont val="Arial"/>
        <family val="2"/>
        <charset val="238"/>
      </rPr>
      <t xml:space="preserve"> </t>
    </r>
  </si>
  <si>
    <t>Rendszeres gyermekvédelmi kedvezményben részesülők pénzbeli ellátása [Gyvt. 19.§ 1a]</t>
  </si>
  <si>
    <t>Egyéb családi támogatás</t>
  </si>
  <si>
    <t>Családi támogatások (01+…+09)</t>
  </si>
  <si>
    <t>Települési támogatás lakhatás céljára (önk.-i r. 14-17. §)</t>
  </si>
  <si>
    <t>Települési támogatás mélt.-ból gyógyszerkiadások céljára (önk.-i r. 19. §)</t>
  </si>
  <si>
    <t>Települési támogatás rendk.-i települési támogatásra (önk.-i r.18. §)</t>
  </si>
  <si>
    <t>Települési támogatás temetés céljára (önk.-i r. 20. §)</t>
  </si>
  <si>
    <t>Bursa Hungarica (KT hat.)</t>
  </si>
  <si>
    <t>Eseti gyógyszerkiadás céljára (önk.-i r. 21. §)</t>
  </si>
  <si>
    <t>Temetés céljára kölcsön (önk.-i r. 26. §)</t>
  </si>
  <si>
    <t>Helyi autóbusz-közl. Támogatása, bérlettel (önk.-i r. 23-24. §)</t>
  </si>
  <si>
    <t>Köztemetéls (önk.-i r. 25. §)</t>
  </si>
  <si>
    <t>Szociális tűzifa juttatás (önk.-i r. 26/A.§)</t>
  </si>
  <si>
    <t>90 éven felüliek karácsonyi támogatása (önk-i r. 22. § (1) bek. a)</t>
  </si>
  <si>
    <t>Létfenntartási gonddal küzdők karácsonyi támogatása (önk-i r. 22. § (1) bek. b)</t>
  </si>
  <si>
    <t>Település támogatás (10+….+21)</t>
  </si>
  <si>
    <t>Újszülöttek támogatása (Gyer. Önk.-i r. 8. §)</t>
  </si>
  <si>
    <t>Gimnázium iskolakezdési támogatás (Gyer. Önk.-i r. 6. §)</t>
  </si>
  <si>
    <t>Zeneiskolai támogatás (Gyer.önk-i 6/A. §)</t>
  </si>
  <si>
    <t>Szennyvízrákötés (szennyvíz_rákötésR.)</t>
  </si>
  <si>
    <t>Védőoltások</t>
  </si>
  <si>
    <t>Egyéb nem intézményi ellátások (33+…+48)</t>
  </si>
  <si>
    <t>Ellátottak pénzbeli juttatásai (10+17+20+28+32+49)</t>
  </si>
  <si>
    <t>*</t>
  </si>
  <si>
    <t>Céltartalék</t>
  </si>
  <si>
    <t>Összeg</t>
  </si>
  <si>
    <t>Kövesd</t>
  </si>
  <si>
    <t>Lajvér</t>
  </si>
  <si>
    <t>Tervezésre, pályzatok készítésére</t>
  </si>
  <si>
    <t>Külterületi utak felújítására (Vadásztársaság)</t>
  </si>
  <si>
    <t>Városfejlesztési feladatok</t>
  </si>
  <si>
    <t>Pályázati saját források</t>
  </si>
  <si>
    <t>Széchenyi Program pénzeszköz elkülönítés</t>
  </si>
  <si>
    <t>Önkormányzati bérlakások rendkívüli felújítási fel.-ok</t>
  </si>
  <si>
    <t>Helyi védettség alatt álló ingatlanok felújítása</t>
  </si>
  <si>
    <t>Jótállási biztosíték MNP</t>
  </si>
  <si>
    <t>Fejlesztési céltartalék összesen:</t>
  </si>
  <si>
    <t>Szoc. Juttatások keret -köztisztviselők</t>
  </si>
  <si>
    <t>Szoc. Juttatások keret - intézmények</t>
  </si>
  <si>
    <t>Szoc. Juttatások keret - polgármester</t>
  </si>
  <si>
    <t>Szociális kiadások fedezetére</t>
  </si>
  <si>
    <t>Egyensúlyi céltartalék</t>
  </si>
  <si>
    <t>Működési céltartalékok összesen:</t>
  </si>
  <si>
    <t>Mindösszesen</t>
  </si>
  <si>
    <t>Központi költségvetésből finanszírozott rezsicsökkentéshez kapcsolódó tüzelőanyag</t>
  </si>
  <si>
    <t>Eredeti előirányzat 2019. év</t>
  </si>
  <si>
    <t>TOP 1.1. ipari alapinfrastruktúra szolg. Szerz. (II. félév)</t>
  </si>
  <si>
    <t>Budai u. növényesítés VII. ütem (Bezerédj u. Kövesdi u. közötti szakasz)</t>
  </si>
  <si>
    <t>2019</t>
  </si>
  <si>
    <t>Temető belső út (III. ütem)</t>
  </si>
  <si>
    <t>Babits játszótér gumi ütéscsillapítók (II. ütem), labdafogó háló</t>
  </si>
  <si>
    <t>Városháza (irattár-szerver szoba, informatikai fejlesztés)</t>
  </si>
  <si>
    <t>Kossuth utcai orvosi rendelő előtti járda</t>
  </si>
  <si>
    <t xml:space="preserve">Számvevőség épület (kiállító tér bővítés, homlokzat felújítás, 
tető és ereszcsatorna javítás)
</t>
  </si>
  <si>
    <t xml:space="preserve"> Orvosi rendelők felújítása (Fenőt h.r. belső udvar és átjáró homlokzat, légkondik) </t>
  </si>
  <si>
    <t>Műv. ház épület építészeti és fűtés felújítás</t>
  </si>
  <si>
    <t xml:space="preserve">Tornacsarnok menekülő útvonali lépcsők </t>
  </si>
  <si>
    <t xml:space="preserve">Oktatási épületek felújítása </t>
  </si>
  <si>
    <t>Urnafal építése</t>
  </si>
  <si>
    <t>Zsidó temető beruházása 308/2018</t>
  </si>
  <si>
    <t>2018-2019</t>
  </si>
  <si>
    <t>Számvevőségi épület megvásárlása 369/2018</t>
  </si>
  <si>
    <t>Városi Könyvtár felújítási munkák 187/2018</t>
  </si>
  <si>
    <t>Garay utca II. ütem 335/2018</t>
  </si>
  <si>
    <t>Baross utca felújítás II.ütem</t>
  </si>
  <si>
    <t>Településrendezési eszközök</t>
  </si>
  <si>
    <t>Hunyadi utca 2/A lépcsőház felúj.</t>
  </si>
  <si>
    <t>Budai u. 56-58 folyosó padló felúj.</t>
  </si>
  <si>
    <t>Ady Endre u. 27. konvektor csere</t>
  </si>
  <si>
    <t>Tűzoltó Köztestület támogatása</t>
  </si>
  <si>
    <t xml:space="preserve">Vis maior pályázatok (Molyhos Tölgy) önk. Önerő </t>
  </si>
  <si>
    <t>Malomszögi tervezési feladatok</t>
  </si>
  <si>
    <t>Német Önk. tanösvény járda kialakítás</t>
  </si>
  <si>
    <t>Új TOP pályázatok önerő</t>
  </si>
  <si>
    <t>2018. évről áthúzódó kompenzáció</t>
  </si>
  <si>
    <t>Nemzetiségi pótlék</t>
  </si>
  <si>
    <t>Helyi önkormányzatok kiegészítő támogatása</t>
  </si>
  <si>
    <t>Magánszemélyek kommunális adója</t>
  </si>
  <si>
    <t>MOB nemzetiségi pótlék állami támogatás Bátaszék</t>
  </si>
  <si>
    <t>52.</t>
  </si>
  <si>
    <t>68.</t>
  </si>
  <si>
    <t>69.</t>
  </si>
  <si>
    <t>70.</t>
  </si>
  <si>
    <t>TOP-1.1.1. Ipari parkok fejlesztése</t>
  </si>
  <si>
    <t>TOP-1.1.3. Agrárlog. Központ kialakítása</t>
  </si>
  <si>
    <t>TOP-3.2.1. Gimi energetikai korszerűsítése</t>
  </si>
  <si>
    <t>2017-2019</t>
  </si>
  <si>
    <t>2018-2020</t>
  </si>
  <si>
    <t>Gárdonyi u. 1 statikai vizsg.</t>
  </si>
  <si>
    <t>TOP-1.1.1.-15-TL1-2016-00002 "Iparterület fejlesztése Bátaszéken"</t>
  </si>
  <si>
    <t>TOP-1.1.3.-15-TL1-2016-00004 "Agrárlogisztikai központ kialakítása Bátaszéken"</t>
  </si>
  <si>
    <t>TOP-3.2.1-15-TL1-2016-00016 "Cikádor Álatlános Iskola és Gimnáziuma energetikai korszerűsítése"</t>
  </si>
  <si>
    <t>2019.</t>
  </si>
  <si>
    <t>TOP-3.1.1-15-TL1-2016-00006 "Alsónyék Bátaszék közötti Kerékpáros közlekedésfejlesztés"</t>
  </si>
  <si>
    <t>2020.</t>
  </si>
  <si>
    <t>2020. után</t>
  </si>
  <si>
    <t>KEHOP-2.2.1.-15-2015-00021  Bátaszék Szennyvíztelep fejlesztése, Bátaszék,Báta szennyvízcsatornázás befejezése</t>
  </si>
  <si>
    <t>EFOP-3.3.2-Könyvtár</t>
  </si>
  <si>
    <t>TOP-1.1.3.Agrár</t>
  </si>
  <si>
    <t>TOP-3.2.1. Gimi</t>
  </si>
  <si>
    <t>TOP-1.1.1. Iparterület</t>
  </si>
  <si>
    <t>71.</t>
  </si>
  <si>
    <t>329/2018 Történelmi kiadvány megjelenítése</t>
  </si>
  <si>
    <t>24/2019 György Attila tűzeset okozta kár enyhítésére tám.</t>
  </si>
  <si>
    <t>Közfoglalkoztatásra átvett 2019. ütem</t>
  </si>
  <si>
    <t>Egyéb gép, berendezés</t>
  </si>
  <si>
    <t>Önkormányzat</t>
  </si>
  <si>
    <t>KÖH egyéb gépek berendezések</t>
  </si>
  <si>
    <t>KÖH</t>
  </si>
  <si>
    <t>Könyvtár</t>
  </si>
  <si>
    <t>Keresztély Gyula Városi Könyvtár EFOP 3.3.2. eszközbeszerzések</t>
  </si>
  <si>
    <t>Keresztély Gyula Városi Könyvtár eszközbeszerzések</t>
  </si>
  <si>
    <t>EFOP-3.3.2-2016-00356 "Gondozott gondolatok"</t>
  </si>
  <si>
    <t>Garay u. ivóvízvezeték rekonstukció pályázat önerő</t>
  </si>
  <si>
    <t>Illegális hulladéklerakó megszüntetése pályázat önerő</t>
  </si>
  <si>
    <t>Viziközmű fejlesztésekre elkülönített pénz vízágazat</t>
  </si>
  <si>
    <t>Viziközmű fejlesztésekre elkülönített pénz szennyvíz ágazat</t>
  </si>
  <si>
    <t>Eltérés</t>
  </si>
  <si>
    <t>%</t>
  </si>
  <si>
    <t>Balassa János Kórház támogatása</t>
  </si>
  <si>
    <t>206/2018 Zsikó Erzsébet helyi védelem alatt álló ing.tám.</t>
  </si>
  <si>
    <t>205/2018 Ambrus Lászlóné helyi védelem alatt álló ing.tám.</t>
  </si>
  <si>
    <t>204/2018 Huy István helyi védelem alatt álló ing.tám.</t>
  </si>
  <si>
    <t>Horgász Egyesület támogatása</t>
  </si>
  <si>
    <t>Bátaszék Város Önkormányzata</t>
  </si>
  <si>
    <t>44.</t>
  </si>
  <si>
    <t>III.14.</t>
  </si>
  <si>
    <t>2019. ÉVI KÖLTSÉGVETÉSI RENDELET ÖSSZEVONT BEVÉTELEINEK KIADÁSAINAK MÓDOSÍTÁSA</t>
  </si>
  <si>
    <t>Eredeti
előirányzat</t>
  </si>
  <si>
    <t xml:space="preserve">1. sz. módosítás </t>
  </si>
  <si>
    <t xml:space="preserve">3. sz. módosítás </t>
  </si>
  <si>
    <t xml:space="preserve">4. sz. módosítás </t>
  </si>
  <si>
    <t xml:space="preserve">6. sz. módosítás </t>
  </si>
  <si>
    <t>Módosítások összesen</t>
  </si>
  <si>
    <t>I</t>
  </si>
  <si>
    <t>J=(D+…+I)</t>
  </si>
  <si>
    <t>K=(C+J)</t>
  </si>
  <si>
    <t>Lejötött betétek megszüntetése</t>
  </si>
  <si>
    <t>Kiadási jogcím</t>
  </si>
  <si>
    <t>Hitel-, kölcsöntörlesztés államházt-on kívülre (4.1. + … + 4.3.)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</si>
  <si>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</si>
  <si>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</si>
  <si>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</si>
  <si>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I. Működési célú bevételek és kiadások mérlegének módosítása
(Önkormányzati szinten)</t>
  </si>
  <si>
    <t>Halmozott módosítás 2019. …….-ig</t>
  </si>
  <si>
    <t>E=C±D</t>
  </si>
  <si>
    <t xml:space="preserve">F </t>
  </si>
  <si>
    <t>I=G±H</t>
  </si>
  <si>
    <t>Tartalékok (Általános)</t>
  </si>
  <si>
    <t>Tartalékok (Cél)</t>
  </si>
  <si>
    <t xml:space="preserve">   Váltóbevételek</t>
  </si>
  <si>
    <t>II. Felhalmozási célú bevételek és kiadások mérlegének módosítása
(Önkormányzati szinten)</t>
  </si>
  <si>
    <t>Beruházási (felhalmozási) kiadások előirányzatának módosítása beruházásonként</t>
  </si>
  <si>
    <t>Eddigi módosítások összege 2019-ben</t>
  </si>
  <si>
    <t>1.sz. módosítás</t>
  </si>
  <si>
    <t>Módosítások összesen 2019. …..-ig</t>
  </si>
  <si>
    <t>H=(F+G)</t>
  </si>
  <si>
    <t>I=(E+H)</t>
  </si>
  <si>
    <t>33/2019 szennyvíztelep fejlesztés/0432 hrsz. Gauzer Z. ingatlanrész megvásárlás</t>
  </si>
  <si>
    <t>Tárgyi eszközök beszerzése (érdekeltségnövel támogatás)</t>
  </si>
  <si>
    <t>Felújítási kiadások előirányzatának módosítása felújításonként</t>
  </si>
  <si>
    <t>37/2019 Műv.Ház fűtéskorsz. tervdokumentáció elkész/ "Tervezésre, pályzatok készítésére" CT terhére</t>
  </si>
  <si>
    <t>127/2019 Emlékmű felújítás</t>
  </si>
  <si>
    <t>128/2019 Emlékmű körüli kerítés felújítás</t>
  </si>
  <si>
    <t>129/2019 Műv.Ház fűtéskorszerűsítés</t>
  </si>
  <si>
    <t>130/2019 Műv.Ház fűtéskorszerűsítés műszaki ellenőr</t>
  </si>
  <si>
    <t>132/2019 Önkormányzati bérlakás gázkazán csere</t>
  </si>
  <si>
    <t xml:space="preserve"> '01</t>
  </si>
  <si>
    <t>Összes  bevétel, kiadás módosítása</t>
  </si>
  <si>
    <t xml:space="preserve">    Rövid lejáratú  hitelek, kölcsönök felvétele</t>
  </si>
  <si>
    <t xml:space="preserve">Összes bevétel, kiadás </t>
  </si>
  <si>
    <t>Módosítások
 összesen</t>
  </si>
  <si>
    <t>Forintban</t>
  </si>
  <si>
    <t>Ágazati pótlékok</t>
  </si>
  <si>
    <t>Érdekeltségnövelő</t>
  </si>
  <si>
    <t>Hivatal Bértámogatása</t>
  </si>
  <si>
    <t>Kiegészítő támogatás 1354/2019 korm. határozat alapján</t>
  </si>
  <si>
    <t>REKI</t>
  </si>
  <si>
    <t>Bérkompenzáció</t>
  </si>
  <si>
    <t>1.sz.módosítás</t>
  </si>
  <si>
    <t>2019. évi Módosított támogatás összeg</t>
  </si>
  <si>
    <t>Szociális ágazati összevont pótlék 2019. 01.-05 hó ESZGY</t>
  </si>
  <si>
    <t xml:space="preserve">Szociális ágazati összevont pótlék 2019. 01.-05.hó MOB </t>
  </si>
  <si>
    <t xml:space="preserve"> 2018.évről áthúzódó bérkompenzáció támogatása ESZGY</t>
  </si>
  <si>
    <t xml:space="preserve"> 2018.évről áthúzódó bérkompenzáció támogatása MOB</t>
  </si>
  <si>
    <t>Önkormányzati bérkompenzáció 01.hó-04.hó ESZGY</t>
  </si>
  <si>
    <t>Önkormányzati bérkompenzáció 01.hó-04.hó MOB</t>
  </si>
  <si>
    <t>95/2019 1216/4 hrsz középsziget átépítése pénzeszköz átadás Alsónyék</t>
  </si>
  <si>
    <t>68/2019 BSE TAO sportfejlesztési támogatás</t>
  </si>
  <si>
    <t>73/2018 Rákóczi Szövetség támogatása</t>
  </si>
  <si>
    <t>78/2019 Támogatás Blága Zsolt épület-karbantartási feladatok</t>
  </si>
  <si>
    <t>94/2019 Ipari park területés zöld-területkezelés és egyéb üzemlt.fel.ok</t>
  </si>
  <si>
    <t>120/2019 Bát-Kom Kft Sportcsarnok működésére</t>
  </si>
  <si>
    <t xml:space="preserve">  REKI Rendkívüli települési tám-Önkormányzati tűzoltóság támogatása</t>
  </si>
  <si>
    <t>Egyéb működési célú támogatás (Európai Parlamenzi választás)</t>
  </si>
  <si>
    <t>2019. évimódosított előirányzat</t>
  </si>
  <si>
    <t>Német Önk. tanösvény járda kialakítás felold</t>
  </si>
  <si>
    <t>Új TOP pályázatok önerő feloldás</t>
  </si>
  <si>
    <t>35/2019 Budai utca 7. állapot dokument.elkész./ "Tervezésre, pályzatok készítésére" CT terhére</t>
  </si>
  <si>
    <t>35/2019 Budai utca 7.építéstörténeti tudományos dokument.elkész./ "Tervezésre, pályzatok készítésére" CT terhére</t>
  </si>
  <si>
    <t>37/2019 Műv.Ház fűtéskorsz.tervdokumentáció elkész/ "Tervezésre, pályzatok készítésére" CT terhére</t>
  </si>
  <si>
    <t>131/2019 dr.Hermann E. utca felújítás önerő jóváhagyása pályázati saját forrás keret feloldás</t>
  </si>
  <si>
    <t xml:space="preserve">131/2019 dr.Hermann E. utca felújítás önerő jóváhagyása </t>
  </si>
  <si>
    <t>Pályázati saját forrás CT feloldás</t>
  </si>
  <si>
    <t>132/2019 Önkormányzati bérlakás gázkazán csere lakásgazd. Keret terhére</t>
  </si>
  <si>
    <t>8. melléklet a 7 / 2019 ( III.14 ) költségvetési rendelethez</t>
  </si>
  <si>
    <t>8. tájékoztató tábla a 7 / 2019 ( III.14. ) költésgvetési rendelethez</t>
  </si>
  <si>
    <t>E Forint!</t>
  </si>
  <si>
    <t>Forintban!</t>
  </si>
  <si>
    <t>2.sz. módosítás</t>
  </si>
  <si>
    <t>174/2019 Garay u. ivóvízvezeték építés CT felold.</t>
  </si>
  <si>
    <t>162/2019 Számvevőség épület (kiállító tér bővítés, homlokzat felújítás, 
tető és ereszcsatorna javítás)</t>
  </si>
  <si>
    <t>182/2019 Társasházak felújítása</t>
  </si>
  <si>
    <t>Eeredeti
 előirányzat</t>
  </si>
  <si>
    <t>2.sz.módosítás</t>
  </si>
  <si>
    <t>172/2019 Védőnői bérrendezéshez forrás biztosítása</t>
  </si>
  <si>
    <t>184/2019 ESZGY ebéd kiszállítás váll.díj mód.</t>
  </si>
  <si>
    <t>184/2019 ESZGY szociális étkeztetés feladatellátására</t>
  </si>
  <si>
    <t xml:space="preserve">Szociális ágazati összevont pótlék 2019. 06.-08. hó  MOB </t>
  </si>
  <si>
    <t>Szociális ágazati összevont pótlék 2019. 06.-08. hó ESZGY</t>
  </si>
  <si>
    <t>149/2019 Német Nemzetiségi Önkormányzat részére tám.-Tanösvény</t>
  </si>
  <si>
    <t>Önkormányzati bérkompenzáció 05.hó-07.hó ESZGY</t>
  </si>
  <si>
    <t>Önkormányzati bérkompenzáció 05.hó-07.hó MOB</t>
  </si>
  <si>
    <t>177/2019 XIX.Tolna Megyei Polgárőr találkozó tám.</t>
  </si>
  <si>
    <t>198/2019 Rendkívüli támogatás Ács Istvánné r.</t>
  </si>
  <si>
    <t>Reklámfelület biztosítása Bornapok-Marketing Kft</t>
  </si>
  <si>
    <t>157/2019 BSE támogatása műfüves pálya építéséhez</t>
  </si>
  <si>
    <t>Támogatás értékű bev. ttársulástól</t>
  </si>
  <si>
    <t>150/2019 ESZGY társulás 2018. évi elszámolási külömbözet</t>
  </si>
  <si>
    <t>150/2019 MOB társulás 2018. évi elszámolási külömbözet</t>
  </si>
  <si>
    <t>167/2019 KÖH 2018. évi elszámolás visszafizetendő tám</t>
  </si>
  <si>
    <t>Nyári diákmunka</t>
  </si>
  <si>
    <t>Királyi Gasztrónómiai est</t>
  </si>
  <si>
    <t>KIEFO/11132 Illegális hulladéklerakó felszámolására támogatás</t>
  </si>
  <si>
    <t>Garay u. ivóvízvezeték építés CT felold.</t>
  </si>
  <si>
    <t>Illegális hulladéklerakó felszámolására</t>
  </si>
  <si>
    <t>Illegális hulladéklerakó felszámolására Tartalékba</t>
  </si>
  <si>
    <t>Vis maior pályázatok (Molyhos Tölgy) önk. Önerő csökk.tartalékba</t>
  </si>
  <si>
    <t>Társasházak felújítása</t>
  </si>
  <si>
    <t>Rittinger A.né helyi védelem alatt álló ing.tám.CT feloldás</t>
  </si>
  <si>
    <t>3.sz. módosítás</t>
  </si>
  <si>
    <t>Garyi u. vízvezeték csere ERÖV</t>
  </si>
  <si>
    <t>204/2019 Önkormányzati lakások felújítása</t>
  </si>
  <si>
    <t>Lajvér buszmegálló</t>
  </si>
  <si>
    <t>Kövesd buszmegálló</t>
  </si>
  <si>
    <t>Normatíva 2019. évi májusi lemondás-óvoda pedagógusok</t>
  </si>
  <si>
    <t>Normatíva 2019. évi májusi lemondás-kiegészítő tám.óvodapedagógusok</t>
  </si>
  <si>
    <t>Normatíva 2019. évi májusi lemondás-bölcsőde</t>
  </si>
  <si>
    <t>Normatíva 2019. évi májusi lemondás-intézményi gyermekétkeztetés</t>
  </si>
  <si>
    <t>Normatíva 2019. évi májusi lemondás-szünidei gyermekétkeztetés</t>
  </si>
  <si>
    <t>217/2019 Roma Nemzetiségi Önkormányzat r.támogatás biztosítása</t>
  </si>
  <si>
    <t>Szociális ágazati összevont pótlék 2019. 09.-11. hó ESZGY</t>
  </si>
  <si>
    <t xml:space="preserve">Szociális ágazati összevont pótlék 2019. 09.-11. hó  MOB </t>
  </si>
  <si>
    <t>Önkormányzati bérkompenzáció 08.hó-10.hó ESZGY</t>
  </si>
  <si>
    <t>Önkormányzati bérkompenzáció 08.hó-10.hó MOB</t>
  </si>
  <si>
    <t>KÖH Bátaszék Városnak 2018. elszámolási kül.</t>
  </si>
  <si>
    <t>Közfoglalkoztatás egyszeri támogatás</t>
  </si>
  <si>
    <t>Egyéb működési célú támogatás (Helyi önk.választás)</t>
  </si>
  <si>
    <t>Kövesd kátyúzás, buszmegálló, viharkár feloldás</t>
  </si>
  <si>
    <t xml:space="preserve">Kövesd  keret csökkentés </t>
  </si>
  <si>
    <t>Lajvér  kátyúzás, buszmegálló feloldás</t>
  </si>
  <si>
    <t>Tervezésre keret feloldás - Gárdony lakások,Schindler ház</t>
  </si>
  <si>
    <t>Tervezésre keret feloldás - Tájház műemlékvédelmi terv</t>
  </si>
  <si>
    <t>REKI-szociális támogatás</t>
  </si>
  <si>
    <t>Önkormányzatoktól átvett KÖH (2018. év)</t>
  </si>
  <si>
    <t>3.sz.módosítás</t>
  </si>
  <si>
    <t>ezer Forintban!</t>
  </si>
  <si>
    <t xml:space="preserve">2. sz. módosítás </t>
  </si>
  <si>
    <t xml:space="preserve">5. sz. módosítás </t>
  </si>
  <si>
    <t>4.számú módosítás utáni előirányzat</t>
  </si>
  <si>
    <t xml:space="preserve">Államháztartáson belüli megelőlegezések </t>
  </si>
  <si>
    <t>4.sz. módosítás</t>
  </si>
  <si>
    <t>4. számú módosítás utáni előirányzat</t>
  </si>
  <si>
    <t>174/2019  Tüzivíz vezeték megépítése sportpálya CT felold</t>
  </si>
  <si>
    <t>ERÖV-Használati díj terhére végzett beruházás</t>
  </si>
  <si>
    <t>Vis maior pályázat-Molyhos tölgy út</t>
  </si>
  <si>
    <t>Tornacsarnok, Budai 61., Kossuth 54 épületek napelemes projektje</t>
  </si>
  <si>
    <t>Besigheim játszótér kerítés,labdafogóháló</t>
  </si>
  <si>
    <t>Sportcsrnok terv</t>
  </si>
  <si>
    <t>Külterületi utak kátyúzása (II.ütem)</t>
  </si>
  <si>
    <t>Belterületi utak kátyúzása</t>
  </si>
  <si>
    <t>Rácz-töltés árvízi szivattyú javítása</t>
  </si>
  <si>
    <t>Kehop 1.2.1-Helyi klímastratégiák kidolg.működési bevétel</t>
  </si>
  <si>
    <t>TOP-3.2.1.Tanuszoda</t>
  </si>
  <si>
    <t>Gondozási Központ elkülönített adomány számla bevétel</t>
  </si>
  <si>
    <t>Külterületi utak bevétele</t>
  </si>
  <si>
    <t>Védőoltások bevétele</t>
  </si>
  <si>
    <t>Támogatások visszafizetés bevétele</t>
  </si>
  <si>
    <t>4.sz.módosítás</t>
  </si>
  <si>
    <t>Normatíva 2019. évi októberi pótigény-óvoda pedagógusok-MOB</t>
  </si>
  <si>
    <t>Normatíva 2019. évi októberi pótigény-óvodákba bejáró gyermekek utazt.tám-MOB</t>
  </si>
  <si>
    <t>Normatíva 2019. évi októberi lemondás-intézményi gyermekétkeztetés</t>
  </si>
  <si>
    <t>Normatíva 2019. évi októberi pótigény-szünidei gyermekétkeztetés</t>
  </si>
  <si>
    <t>Normatíva 2019. évi októberi pótigény-egyes szoc.és gyermekjóléti fel</t>
  </si>
  <si>
    <t>Szociális ágazati összevont pótlék 2019. 12. hó ESZGY</t>
  </si>
  <si>
    <t xml:space="preserve">Szociális ágazati összevont pótlék 2019. 12. hó   MOB </t>
  </si>
  <si>
    <t>Önkormányzati bérkompenzáció 11.hó ESZGY</t>
  </si>
  <si>
    <t>Önkormányzati bérkompenzáció 11.hó MOB</t>
  </si>
  <si>
    <t>MOB 2019. évi finanszírozás visszavét</t>
  </si>
  <si>
    <t>ESZGY 2019. évi finanszírozás visszavét</t>
  </si>
  <si>
    <t>Magyar Önkormányzatok szövetsége tagdíj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</si>
  <si>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</si>
  <si>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</si>
  <si>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</si>
  <si>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</si>
  <si>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</si>
  <si>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</si>
  <si>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</si>
  <si>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</si>
  <si>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</si>
  <si>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</si>
  <si>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</si>
  <si>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</si>
  <si>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</si>
  <si>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</si>
  <si>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</si>
  <si>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</si>
  <si>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</si>
  <si>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</si>
  <si>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</si>
  <si>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</si>
  <si>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</si>
  <si>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</si>
  <si>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</si>
  <si>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</si>
  <si>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</si>
  <si>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</si>
  <si>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</si>
  <si>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</si>
  <si>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</si>
  <si>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</si>
  <si>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</si>
  <si>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</si>
  <si>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</si>
  <si>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</si>
  <si>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</si>
  <si>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</si>
  <si>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</si>
  <si>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</si>
  <si>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</si>
  <si>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</si>
  <si>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</si>
  <si>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</si>
  <si>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</si>
  <si>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</si>
  <si>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</si>
  <si>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</si>
  <si>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</si>
  <si>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</si>
  <si>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</si>
  <si>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Rittinger Antalné Ct feloldás</t>
  </si>
  <si>
    <t>205/2018 Ambrus L.né helyi védelem alatt álló ing.tám.</t>
  </si>
  <si>
    <t>Módosított előirányzat      2019. év</t>
  </si>
  <si>
    <t>Bát-Kom keretszerződés módosítás Kövesd</t>
  </si>
  <si>
    <t>Rácsos áteresztől földárok tisztítás Köved</t>
  </si>
  <si>
    <t>Bát-Kom keretszerződés módosítás keretcsökkentés -Lajvér</t>
  </si>
  <si>
    <t>Vis maior pályázatok (Molyhos Tölgy) önk. Önerő felold</t>
  </si>
  <si>
    <t>TOP-1.1.3. Agrárlog. Központ kialakítása Év végi rendezés Ctba</t>
  </si>
  <si>
    <t>TOP 1.1.1  Ipari park kialakítása Év végi rendezés Ctba</t>
  </si>
  <si>
    <t xml:space="preserve">Kehop 1.2.1-Helyi klímastratégiák kidolg.működési bevétel </t>
  </si>
  <si>
    <t>Külterületi utak bevétele Ctba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</si>
</sst>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9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FF000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9"/>
      <color theme="1"/>
      <name val="Times New Roman CE"/>
      <charset val="238"/>
    </font>
    <font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Calibri"/>
      <family val="2"/>
      <charset val="238"/>
      <scheme val="minor"/>
    </font>
    <font>
      <sz val="11"/>
      <color theme="1"/>
      <name val="Times New Roman CE"/>
      <family val="1"/>
      <charset val="238"/>
    </font>
    <font>
      <sz val="11"/>
      <color theme="1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Horizontal"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9" fontId="20" fillId="0" borderId="0" applyFont="0" applyFill="0" applyBorder="0" applyAlignment="0" applyProtection="0"/>
    <xf numFmtId="0" fontId="3" fillId="0" borderId="0"/>
    <xf numFmtId="0" fontId="68" fillId="0" borderId="0"/>
    <xf numFmtId="164" fontId="4" fillId="0" borderId="0" applyFont="0" applyFill="0" applyBorder="0" applyAlignment="0" applyProtection="0"/>
    <xf numFmtId="0" fontId="7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</cellStyleXfs>
  <cellXfs count="1171">
    <xf numFmtId="0" fontId="0" fillId="0" borderId="0" xfId="0"/>
    <xf numFmtId="0" fontId="18" fillId="0" borderId="0" xfId="6" applyFont="1"/>
    <xf numFmtId="165" fontId="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0" fontId="25" fillId="0" borderId="1" xfId="6" applyFont="1" applyBorder="1" applyAlignment="1">
      <alignment horizontal="left" vertical="center" wrapText="1" indent="1"/>
    </xf>
    <xf numFmtId="0" fontId="25" fillId="0" borderId="2" xfId="6" applyFont="1" applyBorder="1" applyAlignment="1">
      <alignment horizontal="left" vertical="center" wrapText="1" indent="1"/>
    </xf>
    <xf numFmtId="0" fontId="25" fillId="0" borderId="3" xfId="6" applyFont="1" applyBorder="1" applyAlignment="1">
      <alignment horizontal="left" vertical="center" wrapText="1" indent="1"/>
    </xf>
    <xf numFmtId="0" fontId="25" fillId="0" borderId="4" xfId="6" applyFont="1" applyBorder="1" applyAlignment="1">
      <alignment horizontal="left" vertical="center" wrapText="1" indent="1"/>
    </xf>
    <xf numFmtId="0" fontId="25" fillId="0" borderId="5" xfId="6" applyFont="1" applyBorder="1" applyAlignment="1">
      <alignment horizontal="left" vertical="center" wrapText="1" indent="1"/>
    </xf>
    <xf numFmtId="0" fontId="25" fillId="0" borderId="6" xfId="6" applyFont="1" applyBorder="1" applyAlignment="1">
      <alignment horizontal="left" vertical="center" wrapText="1" indent="1"/>
    </xf>
    <xf numFmtId="49" fontId="25" fillId="0" borderId="7" xfId="6" applyNumberFormat="1" applyFont="1" applyBorder="1" applyAlignment="1">
      <alignment horizontal="left" vertical="center" wrapText="1" indent="1"/>
    </xf>
    <xf numFmtId="49" fontId="25" fillId="0" borderId="8" xfId="6" applyNumberFormat="1" applyFont="1" applyBorder="1" applyAlignment="1">
      <alignment horizontal="left" vertical="center" wrapText="1" indent="1"/>
    </xf>
    <xf numFmtId="49" fontId="25" fillId="0" borderId="9" xfId="6" applyNumberFormat="1" applyFont="1" applyBorder="1" applyAlignment="1">
      <alignment horizontal="left" vertical="center" wrapText="1" indent="1"/>
    </xf>
    <xf numFmtId="49" fontId="25" fillId="0" borderId="10" xfId="6" applyNumberFormat="1" applyFont="1" applyBorder="1" applyAlignment="1">
      <alignment horizontal="left" vertical="center" wrapText="1" indent="1"/>
    </xf>
    <xf numFmtId="49" fontId="25" fillId="0" borderId="11" xfId="6" applyNumberFormat="1" applyFont="1" applyBorder="1" applyAlignment="1">
      <alignment horizontal="left" vertical="center" wrapText="1" indent="1"/>
    </xf>
    <xf numFmtId="49" fontId="25" fillId="0" borderId="12" xfId="6" applyNumberFormat="1" applyFont="1" applyBorder="1" applyAlignment="1">
      <alignment horizontal="left" vertical="center" wrapText="1" indent="1"/>
    </xf>
    <xf numFmtId="0" fontId="25" fillId="0" borderId="0" xfId="6" applyFont="1" applyAlignment="1">
      <alignment horizontal="left" vertical="center" wrapText="1" indent="1"/>
    </xf>
    <xf numFmtId="0" fontId="23" fillId="0" borderId="13" xfId="6" applyFont="1" applyBorder="1" applyAlignment="1">
      <alignment horizontal="left" vertical="center" wrapText="1" indent="1"/>
    </xf>
    <xf numFmtId="0" fontId="23" fillId="0" borderId="14" xfId="6" applyFont="1" applyBorder="1" applyAlignment="1">
      <alignment horizontal="left" vertical="center" wrapText="1" indent="1"/>
    </xf>
    <xf numFmtId="0" fontId="23" fillId="0" borderId="15" xfId="6" applyFont="1" applyBorder="1" applyAlignment="1">
      <alignment horizontal="left" vertical="center" wrapText="1" indent="1"/>
    </xf>
    <xf numFmtId="0" fontId="11" fillId="0" borderId="13" xfId="6" applyFont="1" applyBorder="1" applyAlignment="1">
      <alignment horizontal="center" vertical="center" wrapText="1"/>
    </xf>
    <xf numFmtId="0" fontId="11" fillId="0" borderId="14" xfId="6" applyFont="1" applyBorder="1" applyAlignment="1">
      <alignment horizontal="center" vertical="center" wrapText="1"/>
    </xf>
    <xf numFmtId="0" fontId="23" fillId="0" borderId="14" xfId="6" applyFont="1" applyBorder="1" applyAlignment="1">
      <alignment vertical="center" wrapText="1"/>
    </xf>
    <xf numFmtId="0" fontId="23" fillId="0" borderId="16" xfId="6" applyFont="1" applyBorder="1" applyAlignment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3" fillId="0" borderId="13" xfId="6" applyFont="1" applyBorder="1" applyAlignment="1">
      <alignment horizontal="center" vertical="center" wrapText="1"/>
    </xf>
    <xf numFmtId="0" fontId="23" fillId="0" borderId="14" xfId="6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11" fillId="0" borderId="14" xfId="7" applyFont="1" applyBorder="1" applyAlignment="1">
      <alignment horizontal="left" vertical="center" indent="1"/>
    </xf>
    <xf numFmtId="0" fontId="15" fillId="0" borderId="0" xfId="6"/>
    <xf numFmtId="0" fontId="25" fillId="0" borderId="0" xfId="6" applyFont="1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" vertical="center" wrapText="1"/>
    </xf>
    <xf numFmtId="165" fontId="25" fillId="0" borderId="8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/>
    </xf>
    <xf numFmtId="165" fontId="23" fillId="0" borderId="18" xfId="0" applyNumberFormat="1" applyFont="1" applyBorder="1" applyAlignment="1">
      <alignment horizontal="center" vertical="center" wrapText="1"/>
    </xf>
    <xf numFmtId="165" fontId="23" fillId="0" borderId="19" xfId="0" applyNumberFormat="1" applyFont="1" applyBorder="1" applyAlignment="1">
      <alignment horizontal="center" vertical="center" wrapText="1"/>
    </xf>
    <xf numFmtId="165" fontId="25" fillId="0" borderId="10" xfId="0" applyNumberFormat="1" applyFont="1" applyBorder="1" applyAlignment="1" applyProtection="1">
      <alignment horizontal="left" vertical="center" wrapText="1" indent="1"/>
      <protection locked="0"/>
    </xf>
    <xf numFmtId="165" fontId="7" fillId="0" borderId="0" xfId="0" applyNumberFormat="1" applyFont="1" applyAlignment="1">
      <alignment vertical="center" wrapText="1"/>
    </xf>
    <xf numFmtId="165" fontId="22" fillId="0" borderId="2" xfId="0" applyNumberFormat="1" applyFont="1" applyBorder="1" applyAlignment="1" applyProtection="1">
      <alignment vertical="center" wrapText="1"/>
      <protection locked="0"/>
    </xf>
    <xf numFmtId="165" fontId="22" fillId="0" borderId="6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  <xf numFmtId="165" fontId="25" fillId="0" borderId="22" xfId="0" applyNumberFormat="1" applyFont="1" applyBorder="1" applyAlignment="1">
      <alignment vertical="center" wrapText="1"/>
    </xf>
    <xf numFmtId="165" fontId="25" fillId="0" borderId="23" xfId="0" applyNumberFormat="1" applyFont="1" applyBorder="1" applyAlignment="1" applyProtection="1">
      <alignment horizontal="left" vertical="center" wrapText="1" indent="1"/>
      <protection locked="0"/>
    </xf>
    <xf numFmtId="165" fontId="25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32" fillId="0" borderId="26" xfId="0" applyNumberFormat="1" applyFont="1" applyBorder="1" applyAlignment="1" applyProtection="1">
      <alignment horizontal="right" vertical="center" wrapText="1" indent="1"/>
      <protection locked="0"/>
    </xf>
    <xf numFmtId="0" fontId="32" fillId="0" borderId="8" xfId="0" applyFont="1" applyBorder="1" applyAlignment="1">
      <alignment horizontal="center" vertical="center" wrapText="1"/>
    </xf>
    <xf numFmtId="165" fontId="3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20" xfId="0" applyNumberFormat="1" applyFont="1" applyBorder="1" applyAlignment="1" applyProtection="1">
      <alignment horizontal="right" vertical="center" wrapText="1" inden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27" xfId="0" applyFont="1" applyBorder="1" applyAlignment="1" applyProtection="1">
      <alignment vertical="center" wrapText="1"/>
      <protection locked="0"/>
    </xf>
    <xf numFmtId="165" fontId="32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28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/>
    <xf numFmtId="3" fontId="32" fillId="0" borderId="4" xfId="0" applyNumberFormat="1" applyFont="1" applyBorder="1" applyAlignment="1" applyProtection="1">
      <alignment vertical="center"/>
      <protection locked="0"/>
    </xf>
    <xf numFmtId="3" fontId="36" fillId="0" borderId="2" xfId="0" applyNumberFormat="1" applyFont="1" applyBorder="1" applyAlignment="1" applyProtection="1">
      <alignment vertical="center"/>
      <protection locked="0"/>
    </xf>
    <xf numFmtId="3" fontId="32" fillId="0" borderId="2" xfId="0" applyNumberFormat="1" applyFont="1" applyBorder="1" applyAlignment="1" applyProtection="1">
      <alignment vertical="center"/>
      <protection locked="0"/>
    </xf>
    <xf numFmtId="49" fontId="32" fillId="0" borderId="10" xfId="0" applyNumberFormat="1" applyFont="1" applyBorder="1" applyAlignment="1" applyProtection="1">
      <alignment vertical="center"/>
      <protection locked="0"/>
    </xf>
    <xf numFmtId="3" fontId="32" fillId="0" borderId="6" xfId="0" applyNumberFormat="1" applyFont="1" applyBorder="1" applyAlignment="1" applyProtection="1">
      <alignment vertical="center"/>
      <protection locked="0"/>
    </xf>
    <xf numFmtId="49" fontId="32" fillId="0" borderId="8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3" fillId="0" borderId="15" xfId="7" applyFont="1" applyBorder="1" applyAlignment="1">
      <alignment horizontal="center" vertical="center" wrapText="1"/>
    </xf>
    <xf numFmtId="0" fontId="33" fillId="0" borderId="16" xfId="7" applyFont="1" applyBorder="1" applyAlignment="1">
      <alignment horizontal="center" vertical="center"/>
    </xf>
    <xf numFmtId="0" fontId="33" fillId="0" borderId="29" xfId="7" applyFont="1" applyBorder="1" applyAlignment="1">
      <alignment horizontal="center" vertical="center"/>
    </xf>
    <xf numFmtId="0" fontId="15" fillId="0" borderId="0" xfId="7"/>
    <xf numFmtId="0" fontId="25" fillId="0" borderId="13" xfId="7" applyFont="1" applyBorder="1" applyAlignment="1">
      <alignment horizontal="left" vertical="center" indent="1"/>
    </xf>
    <xf numFmtId="0" fontId="15" fillId="0" borderId="0" xfId="7" applyAlignment="1">
      <alignment vertical="center"/>
    </xf>
    <xf numFmtId="0" fontId="25" fillId="0" borderId="7" xfId="7" applyFont="1" applyBorder="1" applyAlignment="1">
      <alignment horizontal="left" vertical="center" indent="1"/>
    </xf>
    <xf numFmtId="0" fontId="25" fillId="0" borderId="8" xfId="7" applyFont="1" applyBorder="1" applyAlignment="1">
      <alignment horizontal="left" vertical="center" indent="1"/>
    </xf>
    <xf numFmtId="0" fontId="15" fillId="0" borderId="0" xfId="7" applyAlignment="1" applyProtection="1">
      <alignment vertical="center"/>
      <protection locked="0"/>
    </xf>
    <xf numFmtId="0" fontId="25" fillId="0" borderId="9" xfId="7" applyFont="1" applyBorder="1" applyAlignment="1">
      <alignment horizontal="left" vertical="center" indent="1"/>
    </xf>
    <xf numFmtId="0" fontId="23" fillId="0" borderId="13" xfId="7" applyFont="1" applyBorder="1" applyAlignment="1">
      <alignment horizontal="left" vertical="center" indent="1"/>
    </xf>
    <xf numFmtId="0" fontId="15" fillId="0" borderId="0" xfId="7" applyProtection="1">
      <protection locked="0"/>
    </xf>
    <xf numFmtId="0" fontId="18" fillId="0" borderId="0" xfId="7" applyFont="1"/>
    <xf numFmtId="0" fontId="38" fillId="0" borderId="0" xfId="7" applyFont="1" applyProtection="1">
      <protection locked="0"/>
    </xf>
    <xf numFmtId="0" fontId="26" fillId="0" borderId="0" xfId="7" applyFont="1" applyProtection="1">
      <protection locked="0"/>
    </xf>
    <xf numFmtId="0" fontId="29" fillId="0" borderId="32" xfId="0" applyFont="1" applyBorder="1" applyAlignment="1" applyProtection="1">
      <alignment horizontal="left" vertical="center" wrapText="1"/>
      <protection locked="0"/>
    </xf>
    <xf numFmtId="165" fontId="25" fillId="0" borderId="9" xfId="0" applyNumberFormat="1" applyFont="1" applyBorder="1" applyAlignment="1" applyProtection="1">
      <alignment horizontal="left" vertical="center" wrapText="1" inden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1" fillId="0" borderId="14" xfId="6" applyFont="1" applyBorder="1" applyAlignment="1">
      <alignment horizontal="left" vertical="center" wrapText="1" indent="1"/>
    </xf>
    <xf numFmtId="0" fontId="26" fillId="0" borderId="0" xfId="6" applyFont="1"/>
    <xf numFmtId="165" fontId="31" fillId="0" borderId="13" xfId="0" applyNumberFormat="1" applyFont="1" applyBorder="1" applyAlignment="1">
      <alignment horizontal="left" vertical="center" wrapText="1" indent="1"/>
    </xf>
    <xf numFmtId="0" fontId="41" fillId="0" borderId="0" xfId="0" applyFont="1"/>
    <xf numFmtId="0" fontId="31" fillId="0" borderId="14" xfId="6" applyFont="1" applyBorder="1" applyAlignment="1">
      <alignment horizontal="left" vertical="center" wrapText="1"/>
    </xf>
    <xf numFmtId="165" fontId="32" fillId="0" borderId="33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Border="1" applyAlignment="1" applyProtection="1">
      <alignment horizontal="right" vertical="center" wrapText="1" indent="1"/>
      <protection locked="0"/>
    </xf>
    <xf numFmtId="0" fontId="32" fillId="0" borderId="1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9" fillId="0" borderId="34" xfId="6" applyNumberFormat="1" applyFont="1" applyBorder="1" applyAlignment="1">
      <alignment horizontal="left" vertical="center"/>
    </xf>
    <xf numFmtId="0" fontId="32" fillId="0" borderId="19" xfId="6" applyFont="1" applyBorder="1" applyAlignment="1">
      <alignment horizontal="left" vertical="center" wrapText="1" indent="1"/>
    </xf>
    <xf numFmtId="0" fontId="25" fillId="0" borderId="2" xfId="6" applyFont="1" applyBorder="1" applyAlignment="1">
      <alignment horizontal="left" indent="6"/>
    </xf>
    <xf numFmtId="0" fontId="25" fillId="0" borderId="2" xfId="6" applyFont="1" applyBorder="1" applyAlignment="1">
      <alignment horizontal="left" vertical="center" wrapText="1" indent="6"/>
    </xf>
    <xf numFmtId="0" fontId="25" fillId="0" borderId="6" xfId="6" applyFont="1" applyBorder="1" applyAlignment="1">
      <alignment horizontal="left" vertical="center" wrapText="1" indent="6"/>
    </xf>
    <xf numFmtId="0" fontId="25" fillId="0" borderId="27" xfId="6" applyFont="1" applyBorder="1" applyAlignment="1">
      <alignment horizontal="left" vertical="center" wrapText="1" indent="6"/>
    </xf>
    <xf numFmtId="0" fontId="46" fillId="0" borderId="0" xfId="0" applyFont="1"/>
    <xf numFmtId="0" fontId="47" fillId="0" borderId="0" xfId="0" applyFont="1"/>
    <xf numFmtId="0" fontId="5" fillId="0" borderId="0" xfId="6" applyFont="1"/>
    <xf numFmtId="0" fontId="18" fillId="0" borderId="8" xfId="6" applyFont="1" applyBorder="1" applyAlignment="1">
      <alignment horizontal="center" vertical="center"/>
    </xf>
    <xf numFmtId="0" fontId="18" fillId="0" borderId="9" xfId="6" applyFont="1" applyBorder="1" applyAlignment="1">
      <alignment horizontal="center" vertical="center"/>
    </xf>
    <xf numFmtId="0" fontId="18" fillId="0" borderId="13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17" xfId="6" applyFont="1" applyBorder="1" applyAlignment="1">
      <alignment horizontal="center" vertical="center"/>
    </xf>
    <xf numFmtId="0" fontId="14" fillId="0" borderId="0" xfId="0" applyFont="1"/>
    <xf numFmtId="0" fontId="18" fillId="0" borderId="10" xfId="6" applyFont="1" applyBorder="1" applyAlignment="1">
      <alignment horizontal="center" vertical="center"/>
    </xf>
    <xf numFmtId="0" fontId="34" fillId="0" borderId="14" xfId="6" applyFont="1" applyBorder="1"/>
    <xf numFmtId="0" fontId="11" fillId="0" borderId="35" xfId="6" applyFont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/>
    <xf numFmtId="165" fontId="32" fillId="0" borderId="3" xfId="0" applyNumberFormat="1" applyFont="1" applyBorder="1" applyAlignment="1" applyProtection="1">
      <alignment vertical="center"/>
      <protection locked="0"/>
    </xf>
    <xf numFmtId="165" fontId="32" fillId="0" borderId="2" xfId="0" applyNumberFormat="1" applyFont="1" applyBorder="1" applyAlignment="1" applyProtection="1">
      <alignment vertical="center"/>
      <protection locked="0"/>
    </xf>
    <xf numFmtId="165" fontId="32" fillId="0" borderId="6" xfId="0" applyNumberFormat="1" applyFont="1" applyBorder="1" applyAlignment="1" applyProtection="1">
      <alignment vertical="center"/>
      <protection locked="0"/>
    </xf>
    <xf numFmtId="0" fontId="7" fillId="0" borderId="0" xfId="0" applyFont="1"/>
    <xf numFmtId="0" fontId="9" fillId="0" borderId="0" xfId="0" applyFont="1" applyAlignment="1">
      <alignment horizontal="center"/>
    </xf>
    <xf numFmtId="0" fontId="18" fillId="0" borderId="3" xfId="6" applyFont="1" applyBorder="1" applyProtection="1">
      <protection locked="0"/>
    </xf>
    <xf numFmtId="0" fontId="18" fillId="0" borderId="2" xfId="6" applyFont="1" applyBorder="1" applyProtection="1">
      <protection locked="0"/>
    </xf>
    <xf numFmtId="0" fontId="18" fillId="0" borderId="6" xfId="6" applyFont="1" applyBorder="1" applyProtection="1">
      <protection locked="0"/>
    </xf>
    <xf numFmtId="0" fontId="32" fillId="0" borderId="13" xfId="6" applyFont="1" applyBorder="1" applyAlignment="1">
      <alignment horizontal="center" vertical="center"/>
    </xf>
    <xf numFmtId="0" fontId="32" fillId="0" borderId="11" xfId="6" applyFont="1" applyBorder="1" applyAlignment="1">
      <alignment horizontal="center" vertical="center"/>
    </xf>
    <xf numFmtId="0" fontId="32" fillId="0" borderId="8" xfId="6" applyFont="1" applyBorder="1" applyAlignment="1">
      <alignment horizontal="center" vertical="center"/>
    </xf>
    <xf numFmtId="0" fontId="32" fillId="0" borderId="10" xfId="6" applyFont="1" applyBorder="1" applyAlignment="1">
      <alignment horizontal="center" vertical="center"/>
    </xf>
    <xf numFmtId="166" fontId="31" fillId="0" borderId="17" xfId="1" applyNumberFormat="1" applyFont="1" applyBorder="1"/>
    <xf numFmtId="166" fontId="32" fillId="0" borderId="36" xfId="1" applyNumberFormat="1" applyFont="1" applyBorder="1" applyProtection="1">
      <protection locked="0"/>
    </xf>
    <xf numFmtId="166" fontId="32" fillId="0" borderId="20" xfId="1" applyNumberFormat="1" applyFont="1" applyBorder="1" applyProtection="1">
      <protection locked="0"/>
    </xf>
    <xf numFmtId="166" fontId="32" fillId="0" borderId="21" xfId="1" applyNumberFormat="1" applyFont="1" applyBorder="1" applyProtection="1">
      <protection locked="0"/>
    </xf>
    <xf numFmtId="0" fontId="32" fillId="0" borderId="4" xfId="6" applyFont="1" applyBorder="1" applyProtection="1">
      <protection locked="0"/>
    </xf>
    <xf numFmtId="0" fontId="32" fillId="0" borderId="2" xfId="6" applyFont="1" applyBorder="1" applyProtection="1">
      <protection locked="0"/>
    </xf>
    <xf numFmtId="0" fontId="32" fillId="0" borderId="6" xfId="6" applyFont="1" applyBorder="1" applyProtection="1">
      <protection locked="0"/>
    </xf>
    <xf numFmtId="0" fontId="37" fillId="0" borderId="1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 wrapText="1" indent="1"/>
    </xf>
    <xf numFmtId="0" fontId="29" fillId="0" borderId="5" xfId="0" applyFont="1" applyBorder="1" applyAlignment="1">
      <alignment horizontal="left" vertical="center" wrapText="1" indent="1"/>
    </xf>
    <xf numFmtId="0" fontId="29" fillId="0" borderId="5" xfId="0" applyFont="1" applyBorder="1" applyAlignment="1">
      <alignment horizontal="left" vertical="center" wrapText="1" indent="8"/>
    </xf>
    <xf numFmtId="0" fontId="32" fillId="0" borderId="3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165" fontId="31" fillId="0" borderId="19" xfId="0" applyNumberFormat="1" applyFont="1" applyBorder="1" applyAlignment="1">
      <alignment vertical="center" wrapText="1"/>
    </xf>
    <xf numFmtId="165" fontId="31" fillId="0" borderId="37" xfId="0" applyNumberFormat="1" applyFont="1" applyBorder="1" applyAlignment="1">
      <alignment vertical="center" wrapText="1"/>
    </xf>
    <xf numFmtId="0" fontId="33" fillId="0" borderId="15" xfId="0" applyFont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32" fillId="0" borderId="11" xfId="0" applyNumberFormat="1" applyFont="1" applyBorder="1" applyAlignment="1">
      <alignment vertical="center"/>
    </xf>
    <xf numFmtId="3" fontId="32" fillId="0" borderId="36" xfId="0" applyNumberFormat="1" applyFont="1" applyBorder="1" applyAlignment="1">
      <alignment vertical="center"/>
    </xf>
    <xf numFmtId="49" fontId="36" fillId="0" borderId="8" xfId="0" quotePrefix="1" applyNumberFormat="1" applyFont="1" applyBorder="1" applyAlignment="1">
      <alignment horizontal="left" vertical="center" indent="1"/>
    </xf>
    <xf numFmtId="3" fontId="36" fillId="0" borderId="20" xfId="0" applyNumberFormat="1" applyFont="1" applyBorder="1" applyAlignment="1">
      <alignment vertical="center"/>
    </xf>
    <xf numFmtId="49" fontId="32" fillId="0" borderId="8" xfId="0" applyNumberFormat="1" applyFont="1" applyBorder="1" applyAlignment="1">
      <alignment vertical="center"/>
    </xf>
    <xf numFmtId="3" fontId="32" fillId="0" borderId="20" xfId="0" applyNumberFormat="1" applyFont="1" applyBorder="1" applyAlignment="1">
      <alignment vertical="center"/>
    </xf>
    <xf numFmtId="49" fontId="33" fillId="0" borderId="13" xfId="0" applyNumberFormat="1" applyFont="1" applyBorder="1" applyAlignment="1">
      <alignment vertical="center"/>
    </xf>
    <xf numFmtId="3" fontId="32" fillId="0" borderId="14" xfId="0" applyNumberFormat="1" applyFont="1" applyBorder="1" applyAlignment="1">
      <alignment vertical="center"/>
    </xf>
    <xf numFmtId="3" fontId="32" fillId="0" borderId="17" xfId="0" applyNumberFormat="1" applyFont="1" applyBorder="1" applyAlignment="1">
      <alignment vertical="center"/>
    </xf>
    <xf numFmtId="49" fontId="32" fillId="0" borderId="8" xfId="0" applyNumberFormat="1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 wrapText="1" indent="1"/>
    </xf>
    <xf numFmtId="0" fontId="30" fillId="0" borderId="13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left" wrapText="1" indent="1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0" xfId="0" applyFont="1" applyBorder="1" applyAlignment="1">
      <alignment vertical="center" wrapText="1"/>
    </xf>
    <xf numFmtId="0" fontId="32" fillId="0" borderId="9" xfId="0" applyFont="1" applyBorder="1" applyAlignment="1">
      <alignment horizontal="center" vertical="center"/>
    </xf>
    <xf numFmtId="165" fontId="31" fillId="0" borderId="26" xfId="0" applyNumberFormat="1" applyFont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6" xfId="0" applyFont="1" applyBorder="1" applyAlignment="1">
      <alignment vertical="center" wrapText="1"/>
    </xf>
    <xf numFmtId="165" fontId="31" fillId="0" borderId="21" xfId="0" applyNumberFormat="1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vertical="center" wrapText="1"/>
    </xf>
    <xf numFmtId="165" fontId="31" fillId="0" borderId="14" xfId="0" applyNumberFormat="1" applyFont="1" applyBorder="1" applyAlignment="1">
      <alignment vertical="center"/>
    </xf>
    <xf numFmtId="165" fontId="31" fillId="0" borderId="17" xfId="0" applyNumberFormat="1" applyFont="1" applyBorder="1" applyAlignment="1">
      <alignment vertical="center"/>
    </xf>
    <xf numFmtId="0" fontId="0" fillId="0" borderId="43" xfId="0" applyBorder="1"/>
    <xf numFmtId="0" fontId="9" fillId="0" borderId="43" xfId="0" applyFont="1" applyBorder="1" applyAlignment="1">
      <alignment horizontal="center"/>
    </xf>
    <xf numFmtId="0" fontId="45" fillId="0" borderId="0" xfId="0" applyFont="1" applyProtection="1">
      <protection locked="0"/>
    </xf>
    <xf numFmtId="0" fontId="38" fillId="0" borderId="0" xfId="0" applyFont="1" applyProtection="1">
      <protection locked="0"/>
    </xf>
    <xf numFmtId="165" fontId="23" fillId="0" borderId="35" xfId="6" applyNumberFormat="1" applyFont="1" applyBorder="1" applyAlignment="1">
      <alignment horizontal="right" vertical="center" wrapText="1" indent="1"/>
    </xf>
    <xf numFmtId="165" fontId="25" fillId="0" borderId="44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45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44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11" fillId="0" borderId="46" xfId="0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165" fontId="23" fillId="0" borderId="41" xfId="0" applyNumberFormat="1" applyFont="1" applyBorder="1" applyAlignment="1">
      <alignment horizontal="center" vertical="center" wrapText="1"/>
    </xf>
    <xf numFmtId="165" fontId="23" fillId="0" borderId="22" xfId="0" applyNumberFormat="1" applyFont="1" applyBorder="1" applyAlignment="1">
      <alignment horizontal="center" vertical="center" wrapText="1"/>
    </xf>
    <xf numFmtId="165" fontId="23" fillId="0" borderId="47" xfId="0" applyNumberFormat="1" applyFont="1" applyBorder="1" applyAlignment="1">
      <alignment horizontal="center" vertical="center" wrapText="1"/>
    </xf>
    <xf numFmtId="165" fontId="23" fillId="0" borderId="17" xfId="0" applyNumberFormat="1" applyFont="1" applyBorder="1" applyAlignment="1">
      <alignment horizontal="center" vertical="center" wrapText="1"/>
    </xf>
    <xf numFmtId="165" fontId="23" fillId="0" borderId="48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3" fillId="0" borderId="22" xfId="0" applyNumberFormat="1" applyFont="1" applyBorder="1" applyAlignment="1">
      <alignment horizontal="left" vertical="center" wrapText="1" indent="1"/>
    </xf>
    <xf numFmtId="165" fontId="23" fillId="0" borderId="8" xfId="0" applyNumberFormat="1" applyFont="1" applyBorder="1" applyAlignment="1">
      <alignment horizontal="center" vertical="center" wrapText="1"/>
    </xf>
    <xf numFmtId="165" fontId="25" fillId="0" borderId="23" xfId="0" applyNumberFormat="1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0" fontId="25" fillId="0" borderId="2" xfId="7" applyFont="1" applyBorder="1" applyAlignment="1">
      <alignment horizontal="left" vertical="center" indent="1"/>
    </xf>
    <xf numFmtId="0" fontId="25" fillId="0" borderId="3" xfId="7" applyFont="1" applyBorder="1" applyAlignment="1">
      <alignment horizontal="left" vertical="center" wrapText="1" indent="1"/>
    </xf>
    <xf numFmtId="0" fontId="25" fillId="0" borderId="2" xfId="7" applyFont="1" applyBorder="1" applyAlignment="1">
      <alignment horizontal="left" vertical="center" wrapText="1" indent="1"/>
    </xf>
    <xf numFmtId="0" fontId="25" fillId="0" borderId="3" xfId="7" applyFont="1" applyBorder="1" applyAlignment="1">
      <alignment horizontal="left" vertical="center" indent="1"/>
    </xf>
    <xf numFmtId="0" fontId="11" fillId="0" borderId="14" xfId="7" applyFont="1" applyBorder="1" applyAlignment="1">
      <alignment horizontal="left" indent="1"/>
    </xf>
    <xf numFmtId="165" fontId="32" fillId="0" borderId="45" xfId="6" applyNumberFormat="1" applyFont="1" applyBorder="1" applyAlignment="1" applyProtection="1">
      <alignment horizontal="right" vertical="center" wrapText="1" indent="1"/>
      <protection locked="0"/>
    </xf>
    <xf numFmtId="0" fontId="30" fillId="0" borderId="14" xfId="0" applyFont="1" applyBorder="1" applyAlignment="1">
      <alignment horizontal="left" vertical="center" wrapText="1" indent="1"/>
    </xf>
    <xf numFmtId="0" fontId="29" fillId="0" borderId="2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vertical="center" wrapText="1" indent="1"/>
    </xf>
    <xf numFmtId="0" fontId="30" fillId="0" borderId="18" xfId="0" applyFont="1" applyBorder="1" applyAlignment="1">
      <alignment horizontal="left" vertical="center" wrapText="1" indent="1"/>
    </xf>
    <xf numFmtId="165" fontId="23" fillId="0" borderId="29" xfId="6" applyNumberFormat="1" applyFont="1" applyBorder="1" applyAlignment="1">
      <alignment horizontal="right" vertical="center" wrapText="1" indent="1"/>
    </xf>
    <xf numFmtId="165" fontId="23" fillId="0" borderId="17" xfId="6" applyNumberFormat="1" applyFont="1" applyBorder="1" applyAlignment="1">
      <alignment horizontal="right" vertical="center" wrapText="1" indent="1"/>
    </xf>
    <xf numFmtId="165" fontId="25" fillId="0" borderId="36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20" xfId="6" applyNumberFormat="1" applyFont="1" applyBorder="1" applyAlignment="1" applyProtection="1">
      <alignment horizontal="right" vertical="center" wrapText="1" indent="1"/>
      <protection locked="0"/>
    </xf>
    <xf numFmtId="165" fontId="31" fillId="0" borderId="17" xfId="6" applyNumberFormat="1" applyFont="1" applyBorder="1" applyAlignment="1">
      <alignment horizontal="right" vertical="center" wrapText="1" indent="1"/>
    </xf>
    <xf numFmtId="165" fontId="10" fillId="0" borderId="0" xfId="6" applyNumberFormat="1" applyFont="1" applyAlignment="1">
      <alignment horizontal="right" vertical="center" wrapText="1" indent="1"/>
    </xf>
    <xf numFmtId="165" fontId="25" fillId="0" borderId="28" xfId="6" applyNumberFormat="1" applyFont="1" applyBorder="1" applyAlignment="1" applyProtection="1">
      <alignment horizontal="right" vertical="center" wrapText="1" indent="1"/>
      <protection locked="0"/>
    </xf>
    <xf numFmtId="165" fontId="30" fillId="0" borderId="17" xfId="0" applyNumberFormat="1" applyFont="1" applyBorder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/>
    </xf>
    <xf numFmtId="165" fontId="25" fillId="0" borderId="3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49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6" xfId="0" applyNumberFormat="1" applyFont="1" applyBorder="1" applyAlignment="1" applyProtection="1">
      <alignment horizontal="right" vertical="center" wrapText="1" indent="1"/>
      <protection locked="0"/>
    </xf>
    <xf numFmtId="165" fontId="31" fillId="0" borderId="14" xfId="0" applyNumberFormat="1" applyFont="1" applyBorder="1" applyAlignment="1">
      <alignment horizontal="right" vertical="center" wrapText="1" indent="1"/>
    </xf>
    <xf numFmtId="165" fontId="32" fillId="0" borderId="1" xfId="0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horizontal="centerContinuous" vertical="center"/>
    </xf>
    <xf numFmtId="165" fontId="11" fillId="0" borderId="13" xfId="0" applyNumberFormat="1" applyFont="1" applyBorder="1" applyAlignment="1">
      <alignment horizontal="centerContinuous" vertical="center" wrapText="1"/>
    </xf>
    <xf numFmtId="165" fontId="11" fillId="0" borderId="14" xfId="0" applyNumberFormat="1" applyFont="1" applyBorder="1" applyAlignment="1">
      <alignment horizontal="centerContinuous" vertical="center" wrapText="1"/>
    </xf>
    <xf numFmtId="165" fontId="11" fillId="0" borderId="17" xfId="0" applyNumberFormat="1" applyFont="1" applyBorder="1" applyAlignment="1">
      <alignment horizontal="centerContinuous" vertical="center" wrapText="1"/>
    </xf>
    <xf numFmtId="165" fontId="31" fillId="0" borderId="22" xfId="0" applyNumberFormat="1" applyFont="1" applyBorder="1" applyAlignment="1">
      <alignment horizontal="center" vertical="center" wrapText="1"/>
    </xf>
    <xf numFmtId="165" fontId="31" fillId="0" borderId="13" xfId="0" applyNumberFormat="1" applyFont="1" applyBorder="1" applyAlignment="1">
      <alignment horizontal="center" vertical="center" wrapText="1"/>
    </xf>
    <xf numFmtId="165" fontId="31" fillId="0" borderId="14" xfId="0" applyNumberFormat="1" applyFont="1" applyBorder="1" applyAlignment="1">
      <alignment horizontal="center" vertical="center" wrapText="1"/>
    </xf>
    <xf numFmtId="165" fontId="31" fillId="0" borderId="17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0" fillId="0" borderId="25" xfId="0" applyNumberFormat="1" applyBorder="1" applyAlignment="1">
      <alignment horizontal="left" vertical="center" wrapText="1" indent="1"/>
    </xf>
    <xf numFmtId="165" fontId="25" fillId="0" borderId="9" xfId="0" applyNumberFormat="1" applyFont="1" applyBorder="1" applyAlignment="1">
      <alignment horizontal="left" vertical="center" wrapText="1" indent="1"/>
    </xf>
    <xf numFmtId="165" fontId="0" fillId="0" borderId="23" xfId="0" applyNumberFormat="1" applyBorder="1" applyAlignment="1">
      <alignment horizontal="left" vertical="center" wrapText="1" indent="1"/>
    </xf>
    <xf numFmtId="165" fontId="25" fillId="0" borderId="8" xfId="0" applyNumberFormat="1" applyFont="1" applyBorder="1" applyAlignment="1">
      <alignment horizontal="left" vertical="center" wrapText="1" indent="1"/>
    </xf>
    <xf numFmtId="165" fontId="25" fillId="0" borderId="50" xfId="0" applyNumberFormat="1" applyFont="1" applyBorder="1" applyAlignment="1">
      <alignment horizontal="left" vertical="center" wrapText="1" indent="1"/>
    </xf>
    <xf numFmtId="165" fontId="34" fillId="0" borderId="22" xfId="0" applyNumberFormat="1" applyFont="1" applyBorder="1" applyAlignment="1">
      <alignment horizontal="left" vertical="center" wrapText="1" indent="1"/>
    </xf>
    <xf numFmtId="165" fontId="4" fillId="0" borderId="48" xfId="0" applyNumberFormat="1" applyFont="1" applyBorder="1" applyAlignment="1">
      <alignment horizontal="left" vertical="center" wrapText="1" indent="1"/>
    </xf>
    <xf numFmtId="165" fontId="32" fillId="0" borderId="7" xfId="0" applyNumberFormat="1" applyFont="1" applyBorder="1" applyAlignment="1">
      <alignment horizontal="left" vertical="center" wrapText="1" indent="1"/>
    </xf>
    <xf numFmtId="165" fontId="32" fillId="0" borderId="8" xfId="0" applyNumberFormat="1" applyFont="1" applyBorder="1" applyAlignment="1">
      <alignment horizontal="left" vertical="center" wrapText="1" indent="1"/>
    </xf>
    <xf numFmtId="165" fontId="4" fillId="0" borderId="23" xfId="0" applyNumberFormat="1" applyFont="1" applyBorder="1" applyAlignment="1">
      <alignment horizontal="left" vertical="center" wrapText="1" indent="1"/>
    </xf>
    <xf numFmtId="165" fontId="36" fillId="0" borderId="2" xfId="0" applyNumberFormat="1" applyFont="1" applyBorder="1" applyAlignment="1">
      <alignment horizontal="right" vertical="center" wrapText="1" indent="1"/>
    </xf>
    <xf numFmtId="165" fontId="34" fillId="0" borderId="13" xfId="0" applyNumberFormat="1" applyFont="1" applyBorder="1" applyAlignment="1">
      <alignment horizontal="left" vertical="center" wrapText="1" indent="1"/>
    </xf>
    <xf numFmtId="165" fontId="32" fillId="0" borderId="9" xfId="0" applyNumberFormat="1" applyFont="1" applyBorder="1" applyAlignment="1" applyProtection="1">
      <alignment horizontal="left" vertical="center" wrapText="1" indent="1"/>
      <protection locked="0"/>
    </xf>
    <xf numFmtId="165" fontId="36" fillId="0" borderId="7" xfId="0" applyNumberFormat="1" applyFont="1" applyBorder="1" applyAlignment="1">
      <alignment horizontal="left" vertical="center" wrapText="1" indent="1"/>
    </xf>
    <xf numFmtId="165" fontId="32" fillId="0" borderId="8" xfId="0" applyNumberFormat="1" applyFont="1" applyBorder="1" applyAlignment="1">
      <alignment horizontal="left" vertical="center" wrapText="1" indent="2"/>
    </xf>
    <xf numFmtId="165" fontId="32" fillId="0" borderId="2" xfId="0" applyNumberFormat="1" applyFont="1" applyBorder="1" applyAlignment="1">
      <alignment horizontal="left" vertical="center" wrapText="1" indent="2"/>
    </xf>
    <xf numFmtId="165" fontId="36" fillId="0" borderId="2" xfId="0" applyNumberFormat="1" applyFont="1" applyBorder="1" applyAlignment="1">
      <alignment horizontal="left" vertical="center" wrapText="1" indent="1"/>
    </xf>
    <xf numFmtId="165" fontId="32" fillId="0" borderId="9" xfId="0" applyNumberFormat="1" applyFont="1" applyBorder="1" applyAlignment="1">
      <alignment horizontal="left" vertical="center" wrapText="1" indent="1"/>
    </xf>
    <xf numFmtId="165" fontId="25" fillId="0" borderId="9" xfId="0" applyNumberFormat="1" applyFont="1" applyBorder="1" applyAlignment="1">
      <alignment horizontal="left" vertical="center" wrapText="1" indent="2"/>
    </xf>
    <xf numFmtId="165" fontId="25" fillId="0" borderId="10" xfId="0" applyNumberFormat="1" applyFont="1" applyBorder="1" applyAlignment="1">
      <alignment horizontal="left" vertical="center" wrapText="1" indent="2"/>
    </xf>
    <xf numFmtId="165" fontId="36" fillId="0" borderId="3" xfId="0" applyNumberFormat="1" applyFont="1" applyBorder="1" applyAlignment="1">
      <alignment horizontal="right" vertical="center" wrapText="1" indent="1"/>
    </xf>
    <xf numFmtId="166" fontId="32" fillId="0" borderId="51" xfId="1" applyNumberFormat="1" applyFont="1" applyBorder="1" applyProtection="1">
      <protection locked="0"/>
    </xf>
    <xf numFmtId="166" fontId="32" fillId="0" borderId="44" xfId="1" applyNumberFormat="1" applyFont="1" applyBorder="1" applyProtection="1">
      <protection locked="0"/>
    </xf>
    <xf numFmtId="166" fontId="32" fillId="0" borderId="39" xfId="1" applyNumberFormat="1" applyFont="1" applyBorder="1" applyProtection="1">
      <protection locked="0"/>
    </xf>
    <xf numFmtId="0" fontId="32" fillId="0" borderId="3" xfId="6" applyFont="1" applyBorder="1"/>
    <xf numFmtId="165" fontId="31" fillId="0" borderId="35" xfId="0" applyNumberFormat="1" applyFont="1" applyBorder="1" applyAlignment="1">
      <alignment horizontal="right" vertical="center" wrapText="1" indent="1"/>
    </xf>
    <xf numFmtId="165" fontId="23" fillId="0" borderId="0" xfId="0" applyNumberFormat="1" applyFont="1" applyAlignment="1">
      <alignment horizontal="right" vertical="center" wrapText="1" indent="1"/>
    </xf>
    <xf numFmtId="0" fontId="10" fillId="0" borderId="53" xfId="6" applyFont="1" applyBorder="1" applyAlignment="1">
      <alignment horizontal="center" vertical="center" wrapText="1"/>
    </xf>
    <xf numFmtId="0" fontId="10" fillId="0" borderId="53" xfId="6" applyFont="1" applyBorder="1" applyAlignment="1">
      <alignment vertical="center" wrapText="1"/>
    </xf>
    <xf numFmtId="165" fontId="10" fillId="0" borderId="53" xfId="6" applyNumberFormat="1" applyFont="1" applyBorder="1" applyAlignment="1">
      <alignment horizontal="right" vertical="center" wrapText="1" indent="1"/>
    </xf>
    <xf numFmtId="165" fontId="32" fillId="0" borderId="53" xfId="6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 indent="1"/>
    </xf>
    <xf numFmtId="0" fontId="15" fillId="0" borderId="0" xfId="6" applyAlignment="1">
      <alignment horizontal="right" vertical="center" indent="1"/>
    </xf>
    <xf numFmtId="0" fontId="43" fillId="0" borderId="2" xfId="0" applyFont="1" applyBorder="1" applyAlignment="1">
      <alignment horizontal="justify" wrapText="1"/>
    </xf>
    <xf numFmtId="0" fontId="43" fillId="0" borderId="2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165" fontId="0" fillId="0" borderId="48" xfId="0" applyNumberFormat="1" applyBorder="1" applyAlignment="1">
      <alignment horizontal="left" vertical="center" wrapText="1" indent="1"/>
    </xf>
    <xf numFmtId="165" fontId="25" fillId="0" borderId="7" xfId="0" applyNumberFormat="1" applyFont="1" applyBorder="1" applyAlignment="1">
      <alignment horizontal="left" vertical="center" wrapText="1" indent="1"/>
    </xf>
    <xf numFmtId="165" fontId="25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16" xfId="6" applyNumberFormat="1" applyFont="1" applyBorder="1" applyAlignment="1">
      <alignment horizontal="right" vertical="center" wrapText="1" indent="1"/>
    </xf>
    <xf numFmtId="165" fontId="23" fillId="0" borderId="14" xfId="6" applyNumberFormat="1" applyFont="1" applyBorder="1" applyAlignment="1">
      <alignment horizontal="right" vertical="center" wrapText="1" indent="1"/>
    </xf>
    <xf numFmtId="165" fontId="25" fillId="0" borderId="2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3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2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6" xfId="6" applyNumberFormat="1" applyFont="1" applyBorder="1" applyAlignment="1" applyProtection="1">
      <alignment horizontal="right" vertical="center" wrapText="1" indent="1"/>
      <protection locked="0"/>
    </xf>
    <xf numFmtId="165" fontId="31" fillId="0" borderId="14" xfId="6" applyNumberFormat="1" applyFont="1" applyBorder="1" applyAlignment="1">
      <alignment horizontal="right" vertical="center" wrapText="1" indent="1"/>
    </xf>
    <xf numFmtId="0" fontId="11" fillId="0" borderId="40" xfId="6" applyFont="1" applyBorder="1" applyAlignment="1">
      <alignment horizontal="center" vertical="center" wrapText="1"/>
    </xf>
    <xf numFmtId="165" fontId="29" fillId="0" borderId="55" xfId="0" applyNumberFormat="1" applyFont="1" applyBorder="1" applyAlignment="1" applyProtection="1">
      <alignment horizontal="right" vertical="center" wrapText="1"/>
      <protection locked="0"/>
    </xf>
    <xf numFmtId="0" fontId="23" fillId="0" borderId="15" xfId="6" applyFont="1" applyBorder="1" applyAlignment="1">
      <alignment horizontal="center" vertical="center" wrapText="1"/>
    </xf>
    <xf numFmtId="0" fontId="23" fillId="0" borderId="16" xfId="6" applyFont="1" applyBorder="1" applyAlignment="1">
      <alignment horizontal="center" vertical="center" wrapText="1"/>
    </xf>
    <xf numFmtId="0" fontId="25" fillId="0" borderId="3" xfId="6" applyFont="1" applyBorder="1" applyAlignment="1">
      <alignment horizontal="left" vertical="center" wrapText="1" indent="6"/>
    </xf>
    <xf numFmtId="0" fontId="29" fillId="0" borderId="3" xfId="0" applyFont="1" applyBorder="1" applyAlignment="1">
      <alignment horizontal="left" wrapText="1" indent="1"/>
    </xf>
    <xf numFmtId="0" fontId="29" fillId="0" borderId="2" xfId="0" applyFont="1" applyBorder="1" applyAlignment="1">
      <alignment horizontal="left" wrapText="1" indent="1"/>
    </xf>
    <xf numFmtId="0" fontId="29" fillId="0" borderId="6" xfId="0" applyFont="1" applyBorder="1" applyAlignment="1">
      <alignment horizontal="left" wrapText="1" indent="1"/>
    </xf>
    <xf numFmtId="0" fontId="29" fillId="0" borderId="9" xfId="0" applyFont="1" applyBorder="1" applyAlignment="1">
      <alignment wrapText="1"/>
    </xf>
    <xf numFmtId="0" fontId="29" fillId="0" borderId="8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14" xfId="0" applyFont="1" applyBorder="1" applyAlignment="1">
      <alignment wrapText="1"/>
    </xf>
    <xf numFmtId="0" fontId="30" fillId="0" borderId="19" xfId="0" applyFont="1" applyBorder="1" applyAlignment="1">
      <alignment wrapText="1"/>
    </xf>
    <xf numFmtId="0" fontId="27" fillId="0" borderId="0" xfId="6" applyFont="1"/>
    <xf numFmtId="165" fontId="32" fillId="0" borderId="0" xfId="0" applyNumberFormat="1" applyFont="1" applyAlignment="1" applyProtection="1">
      <alignment horizontal="left" vertical="center" wrapText="1" indent="1"/>
      <protection locked="0"/>
    </xf>
    <xf numFmtId="165" fontId="25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5" fontId="25" fillId="0" borderId="7" xfId="0" applyNumberFormat="1" applyFont="1" applyBorder="1" applyAlignment="1" applyProtection="1">
      <alignment horizontal="left" vertical="center" wrapText="1" indent="1"/>
      <protection locked="0"/>
    </xf>
    <xf numFmtId="165" fontId="25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5" fontId="32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5" fillId="0" borderId="9" xfId="6" applyNumberFormat="1" applyFont="1" applyBorder="1" applyAlignment="1">
      <alignment horizontal="center" vertical="center" wrapText="1"/>
    </xf>
    <xf numFmtId="49" fontId="25" fillId="0" borderId="8" xfId="6" applyNumberFormat="1" applyFont="1" applyBorder="1" applyAlignment="1">
      <alignment horizontal="center" vertical="center" wrapText="1"/>
    </xf>
    <xf numFmtId="49" fontId="25" fillId="0" borderId="10" xfId="6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30" fillId="0" borderId="18" xfId="0" applyFont="1" applyBorder="1" applyAlignment="1">
      <alignment horizontal="center" wrapText="1"/>
    </xf>
    <xf numFmtId="49" fontId="25" fillId="0" borderId="11" xfId="6" applyNumberFormat="1" applyFont="1" applyBorder="1" applyAlignment="1">
      <alignment horizontal="center" vertical="center" wrapText="1"/>
    </xf>
    <xf numFmtId="49" fontId="25" fillId="0" borderId="7" xfId="6" applyNumberFormat="1" applyFont="1" applyBorder="1" applyAlignment="1">
      <alignment horizontal="center" vertical="center" wrapText="1"/>
    </xf>
    <xf numFmtId="49" fontId="25" fillId="0" borderId="12" xfId="6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165" fontId="31" fillId="0" borderId="35" xfId="6" applyNumberFormat="1" applyFont="1" applyBorder="1" applyAlignment="1">
      <alignment horizontal="right" vertical="center" wrapText="1" indent="1"/>
    </xf>
    <xf numFmtId="0" fontId="23" fillId="0" borderId="35" xfId="6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0" fontId="32" fillId="0" borderId="3" xfId="6" applyFont="1" applyBorder="1" applyAlignment="1">
      <alignment horizontal="left" vertical="center" wrapText="1" indent="1"/>
    </xf>
    <xf numFmtId="0" fontId="32" fillId="0" borderId="2" xfId="6" applyFont="1" applyBorder="1" applyAlignment="1">
      <alignment horizontal="left" vertical="center" wrapText="1" indent="1"/>
    </xf>
    <xf numFmtId="165" fontId="23" fillId="0" borderId="17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3" xfId="6" applyNumberFormat="1" applyFont="1" applyBorder="1" applyAlignment="1" applyProtection="1">
      <alignment horizontal="right" vertical="center" wrapText="1" indent="1"/>
      <protection locked="0"/>
    </xf>
    <xf numFmtId="0" fontId="30" fillId="0" borderId="13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165" fontId="23" fillId="0" borderId="14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5" xfId="6" applyNumberFormat="1" applyFont="1" applyBorder="1" applyAlignment="1" applyProtection="1">
      <alignment horizontal="right" vertical="center" wrapText="1" indent="1"/>
      <protection locked="0"/>
    </xf>
    <xf numFmtId="0" fontId="34" fillId="0" borderId="13" xfId="6" applyFont="1" applyBorder="1" applyAlignment="1">
      <alignment horizontal="center" vertical="center"/>
    </xf>
    <xf numFmtId="0" fontId="38" fillId="0" borderId="0" xfId="6" applyFont="1"/>
    <xf numFmtId="0" fontId="31" fillId="0" borderId="13" xfId="6" applyFont="1" applyBorder="1" applyAlignment="1">
      <alignment horizontal="center" vertical="center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Alignment="1">
      <alignment horizontal="right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0" fontId="25" fillId="0" borderId="1" xfId="7" applyFont="1" applyBorder="1" applyAlignment="1">
      <alignment horizontal="left" vertical="center" wrapText="1" indent="1"/>
    </xf>
    <xf numFmtId="167" fontId="34" fillId="0" borderId="6" xfId="6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23" fillId="0" borderId="18" xfId="6" applyFont="1" applyBorder="1" applyAlignment="1">
      <alignment horizontal="left" vertical="center" wrapText="1" indent="1"/>
    </xf>
    <xf numFmtId="0" fontId="23" fillId="0" borderId="19" xfId="6" applyFont="1" applyBorder="1" applyAlignment="1">
      <alignment vertical="center" wrapText="1"/>
    </xf>
    <xf numFmtId="0" fontId="25" fillId="0" borderId="27" xfId="6" applyFont="1" applyBorder="1" applyAlignment="1">
      <alignment horizontal="left" vertical="center" wrapText="1" indent="7"/>
    </xf>
    <xf numFmtId="0" fontId="23" fillId="0" borderId="13" xfId="6" applyFont="1" applyBorder="1" applyAlignment="1">
      <alignment horizontal="left" vertical="center" wrapText="1"/>
    </xf>
    <xf numFmtId="165" fontId="36" fillId="0" borderId="1" xfId="0" applyNumberFormat="1" applyFont="1" applyBorder="1" applyAlignment="1">
      <alignment horizontal="right" vertical="center" wrapText="1" indent="1"/>
    </xf>
    <xf numFmtId="49" fontId="31" fillId="0" borderId="13" xfId="6" applyNumberFormat="1" applyFont="1" applyBorder="1" applyAlignment="1">
      <alignment horizontal="center" vertical="center" wrapText="1"/>
    </xf>
    <xf numFmtId="165" fontId="23" fillId="0" borderId="58" xfId="6" applyNumberFormat="1" applyFont="1" applyBorder="1" applyAlignment="1">
      <alignment horizontal="right" vertical="center" wrapText="1" indent="1"/>
    </xf>
    <xf numFmtId="165" fontId="25" fillId="0" borderId="51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52" xfId="6" applyNumberFormat="1" applyFont="1" applyBorder="1" applyAlignment="1">
      <alignment horizontal="right" vertical="center" wrapText="1" indent="1"/>
    </xf>
    <xf numFmtId="165" fontId="30" fillId="0" borderId="35" xfId="0" applyNumberFormat="1" applyFont="1" applyBorder="1" applyAlignment="1">
      <alignment horizontal="right" vertical="center" wrapText="1" indent="1"/>
    </xf>
    <xf numFmtId="165" fontId="30" fillId="0" borderId="35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35" xfId="0" quotePrefix="1" applyNumberFormat="1" applyFont="1" applyBorder="1" applyAlignment="1">
      <alignment horizontal="right" vertical="center" wrapText="1" indent="1"/>
    </xf>
    <xf numFmtId="165" fontId="25" fillId="0" borderId="4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27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19" xfId="6" applyNumberFormat="1" applyFont="1" applyBorder="1" applyAlignment="1">
      <alignment horizontal="right" vertical="center" wrapText="1" indent="1"/>
    </xf>
    <xf numFmtId="165" fontId="30" fillId="0" borderId="14" xfId="0" applyNumberFormat="1" applyFont="1" applyBorder="1" applyAlignment="1">
      <alignment horizontal="right" vertical="center" wrapText="1" indent="1"/>
    </xf>
    <xf numFmtId="165" fontId="30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>
      <alignment horizontal="right" vertical="center" wrapText="1" indent="1"/>
    </xf>
    <xf numFmtId="0" fontId="23" fillId="0" borderId="58" xfId="6" applyFont="1" applyBorder="1" applyAlignment="1">
      <alignment horizontal="center" vertical="center" wrapText="1"/>
    </xf>
    <xf numFmtId="0" fontId="31" fillId="0" borderId="19" xfId="6" applyFont="1" applyBorder="1" applyAlignment="1">
      <alignment vertical="center" wrapText="1"/>
    </xf>
    <xf numFmtId="165" fontId="31" fillId="0" borderId="19" xfId="6" applyNumberFormat="1" applyFont="1" applyBorder="1" applyAlignment="1">
      <alignment horizontal="right" vertical="center" wrapText="1" indent="1"/>
    </xf>
    <xf numFmtId="165" fontId="31" fillId="0" borderId="52" xfId="6" applyNumberFormat="1" applyFont="1" applyBorder="1" applyAlignment="1">
      <alignment horizontal="right" vertical="center" wrapText="1" indent="1"/>
    </xf>
    <xf numFmtId="0" fontId="25" fillId="0" borderId="53" xfId="6" applyFont="1" applyBorder="1" applyAlignment="1">
      <alignment horizontal="right" vertical="center" wrapText="1" indent="1"/>
    </xf>
    <xf numFmtId="165" fontId="32" fillId="0" borderId="53" xfId="6" applyNumberFormat="1" applyFont="1" applyBorder="1" applyAlignment="1">
      <alignment horizontal="right" vertical="center" wrapText="1" indent="1"/>
    </xf>
    <xf numFmtId="165" fontId="31" fillId="0" borderId="14" xfId="6" applyNumberFormat="1" applyFont="1" applyBorder="1" applyAlignment="1" applyProtection="1">
      <alignment horizontal="right" vertical="center" wrapText="1" indent="1"/>
      <protection locked="0"/>
    </xf>
    <xf numFmtId="165" fontId="31" fillId="0" borderId="35" xfId="6" applyNumberFormat="1" applyFont="1" applyBorder="1" applyAlignment="1" applyProtection="1">
      <alignment horizontal="right" vertical="center" wrapText="1" indent="1"/>
      <protection locked="0"/>
    </xf>
    <xf numFmtId="165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8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31" fillId="0" borderId="14" xfId="6" applyFont="1" applyBorder="1" applyAlignment="1">
      <alignment horizontal="center" vertical="center"/>
    </xf>
    <xf numFmtId="0" fontId="31" fillId="0" borderId="17" xfId="6" applyFont="1" applyBorder="1" applyAlignment="1">
      <alignment horizontal="center" vertical="center"/>
    </xf>
    <xf numFmtId="166" fontId="49" fillId="0" borderId="3" xfId="1" applyNumberFormat="1" applyFont="1" applyBorder="1" applyProtection="1">
      <protection locked="0"/>
    </xf>
    <xf numFmtId="166" fontId="49" fillId="0" borderId="26" xfId="1" applyNumberFormat="1" applyFont="1" applyBorder="1"/>
    <xf numFmtId="166" fontId="49" fillId="0" borderId="2" xfId="1" applyNumberFormat="1" applyFont="1" applyBorder="1" applyProtection="1">
      <protection locked="0"/>
    </xf>
    <xf numFmtId="166" fontId="49" fillId="0" borderId="20" xfId="1" applyNumberFormat="1" applyFont="1" applyBorder="1"/>
    <xf numFmtId="166" fontId="49" fillId="0" borderId="6" xfId="1" applyNumberFormat="1" applyFont="1" applyBorder="1" applyProtection="1">
      <protection locked="0"/>
    </xf>
    <xf numFmtId="166" fontId="50" fillId="0" borderId="14" xfId="6" applyNumberFormat="1" applyFont="1" applyBorder="1"/>
    <xf numFmtId="166" fontId="50" fillId="0" borderId="17" xfId="6" applyNumberFormat="1" applyFont="1" applyBorder="1"/>
    <xf numFmtId="49" fontId="49" fillId="0" borderId="14" xfId="0" applyNumberFormat="1" applyFont="1" applyBorder="1" applyAlignment="1" applyProtection="1">
      <alignment horizontal="center" vertical="center" wrapText="1"/>
      <protection locked="0"/>
    </xf>
    <xf numFmtId="165" fontId="49" fillId="0" borderId="22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4" xfId="0" applyNumberFormat="1" applyFont="1" applyBorder="1" applyAlignment="1">
      <alignment vertical="center" wrapText="1"/>
    </xf>
    <xf numFmtId="165" fontId="49" fillId="0" borderId="17" xfId="0" applyNumberFormat="1" applyFont="1" applyBorder="1" applyAlignment="1">
      <alignment vertical="center" wrapText="1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65" fontId="49" fillId="0" borderId="23" xfId="0" applyNumberFormat="1" applyFont="1" applyBorder="1" applyAlignment="1" applyProtection="1">
      <alignment vertical="center" wrapText="1"/>
      <protection locked="0"/>
    </xf>
    <xf numFmtId="165" fontId="49" fillId="0" borderId="8" xfId="0" applyNumberFormat="1" applyFont="1" applyBorder="1" applyAlignment="1" applyProtection="1">
      <alignment vertical="center" wrapText="1"/>
      <protection locked="0"/>
    </xf>
    <xf numFmtId="165" fontId="49" fillId="0" borderId="2" xfId="0" applyNumberFormat="1" applyFont="1" applyBorder="1" applyAlignment="1" applyProtection="1">
      <alignment vertical="center" wrapText="1"/>
      <protection locked="0"/>
    </xf>
    <xf numFmtId="165" fontId="49" fillId="0" borderId="20" xfId="0" applyNumberFormat="1" applyFont="1" applyBorder="1" applyAlignment="1" applyProtection="1">
      <alignment vertical="center" wrapText="1"/>
      <protection locked="0"/>
    </xf>
    <xf numFmtId="49" fontId="49" fillId="0" borderId="54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left" vertical="center" wrapText="1" indent="1"/>
    </xf>
    <xf numFmtId="0" fontId="26" fillId="0" borderId="0" xfId="0" applyFont="1" applyProtection="1">
      <protection locked="0"/>
    </xf>
    <xf numFmtId="0" fontId="29" fillId="0" borderId="27" xfId="0" applyFont="1" applyBorder="1" applyAlignment="1">
      <alignment horizontal="left" vertical="center" wrapText="1" indent="1"/>
    </xf>
    <xf numFmtId="0" fontId="30" fillId="0" borderId="19" xfId="0" applyFont="1" applyBorder="1" applyAlignment="1">
      <alignment horizontal="left" vertical="center" wrapText="1" indent="1"/>
    </xf>
    <xf numFmtId="0" fontId="51" fillId="0" borderId="0" xfId="0" applyFont="1"/>
    <xf numFmtId="0" fontId="55" fillId="0" borderId="0" xfId="0" applyFont="1"/>
    <xf numFmtId="0" fontId="55" fillId="0" borderId="0" xfId="0" applyFont="1" applyAlignment="1">
      <alignment horizontal="justify" vertical="top" wrapText="1"/>
    </xf>
    <xf numFmtId="0" fontId="56" fillId="4" borderId="0" xfId="0" applyFont="1" applyFill="1" applyAlignment="1">
      <alignment horizontal="center" vertical="center"/>
    </xf>
    <xf numFmtId="0" fontId="56" fillId="4" borderId="0" xfId="0" applyFont="1" applyFill="1" applyAlignment="1">
      <alignment horizontal="center" vertical="top" wrapText="1"/>
    </xf>
    <xf numFmtId="0" fontId="52" fillId="0" borderId="0" xfId="0" applyFont="1"/>
    <xf numFmtId="0" fontId="3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52" fillId="0" borderId="0" xfId="0" applyNumberFormat="1" applyFont="1"/>
    <xf numFmtId="14" fontId="52" fillId="0" borderId="0" xfId="0" applyNumberFormat="1" applyFont="1"/>
    <xf numFmtId="165" fontId="6" fillId="0" borderId="0" xfId="0" applyNumberFormat="1" applyFont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49" fontId="11" fillId="0" borderId="36" xfId="0" applyNumberFormat="1" applyFont="1" applyBorder="1" applyAlignment="1" applyProtection="1">
      <alignment horizontal="right" vertical="center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165" fontId="57" fillId="0" borderId="0" xfId="0" applyNumberFormat="1" applyFont="1" applyAlignment="1">
      <alignment vertical="center" wrapText="1"/>
    </xf>
    <xf numFmtId="0" fontId="15" fillId="0" borderId="0" xfId="6" applyProtection="1">
      <protection locked="0"/>
    </xf>
    <xf numFmtId="0" fontId="15" fillId="0" borderId="0" xfId="6" applyAlignment="1" applyProtection="1">
      <alignment horizontal="right" vertical="center" indent="1"/>
      <protection locked="0"/>
    </xf>
    <xf numFmtId="0" fontId="11" fillId="0" borderId="13" xfId="6" applyFont="1" applyBorder="1" applyAlignment="1" applyProtection="1">
      <alignment horizontal="center" vertical="center" wrapText="1"/>
      <protection locked="0"/>
    </xf>
    <xf numFmtId="0" fontId="11" fillId="0" borderId="14" xfId="6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9" fillId="0" borderId="0" xfId="0" applyNumberFormat="1" applyFont="1" applyAlignment="1" applyProtection="1">
      <alignment horizontal="right" wrapText="1"/>
      <protection locked="0"/>
    </xf>
    <xf numFmtId="165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vertical="center"/>
      <protection locked="0"/>
    </xf>
    <xf numFmtId="0" fontId="33" fillId="0" borderId="16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48" fillId="0" borderId="0" xfId="0" applyFont="1"/>
    <xf numFmtId="0" fontId="48" fillId="0" borderId="0" xfId="7" applyFont="1" applyProtection="1">
      <protection locked="0"/>
    </xf>
    <xf numFmtId="0" fontId="48" fillId="0" borderId="0" xfId="6" applyFont="1" applyAlignment="1">
      <alignment vertical="center"/>
    </xf>
    <xf numFmtId="0" fontId="54" fillId="0" borderId="0" xfId="4" applyAlignment="1" applyProtection="1"/>
    <xf numFmtId="0" fontId="52" fillId="0" borderId="0" xfId="0" applyFont="1" applyAlignment="1">
      <alignment wrapText="1"/>
    </xf>
    <xf numFmtId="0" fontId="51" fillId="0" borderId="0" xfId="0" applyFont="1" applyAlignment="1">
      <alignment horizontal="right"/>
    </xf>
    <xf numFmtId="0" fontId="51" fillId="0" borderId="0" xfId="0" applyFont="1" applyAlignment="1">
      <alignment horizontal="right" vertical="center"/>
    </xf>
    <xf numFmtId="165" fontId="59" fillId="0" borderId="0" xfId="6" applyNumberFormat="1" applyFont="1"/>
    <xf numFmtId="0" fontId="38" fillId="0" borderId="0" xfId="0" applyFont="1" applyAlignment="1" applyProtection="1">
      <alignment horizontal="center"/>
      <protection locked="0"/>
    </xf>
    <xf numFmtId="0" fontId="51" fillId="0" borderId="0" xfId="6" applyFont="1" applyAlignment="1" applyProtection="1">
      <alignment horizontal="right"/>
      <protection locked="0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5" fillId="0" borderId="0" xfId="6" applyFont="1" applyProtection="1">
      <protection locked="0"/>
    </xf>
    <xf numFmtId="165" fontId="8" fillId="0" borderId="0" xfId="6" applyNumberFormat="1" applyFont="1" applyAlignment="1" applyProtection="1">
      <alignment horizontal="centerContinuous" vertic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31" fillId="0" borderId="11" xfId="6" applyFont="1" applyBorder="1" applyAlignment="1" applyProtection="1">
      <alignment horizontal="center" vertical="center" wrapText="1"/>
      <protection locked="0"/>
    </xf>
    <xf numFmtId="0" fontId="31" fillId="0" borderId="4" xfId="6" applyFont="1" applyBorder="1" applyAlignment="1" applyProtection="1">
      <alignment horizontal="center" vertical="center" wrapText="1"/>
      <protection locked="0"/>
    </xf>
    <xf numFmtId="0" fontId="31" fillId="0" borderId="36" xfId="6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right"/>
      <protection locked="0"/>
    </xf>
    <xf numFmtId="0" fontId="9" fillId="0" borderId="34" xfId="0" applyFont="1" applyBorder="1" applyAlignment="1" applyProtection="1">
      <alignment horizontal="right" vertical="center"/>
      <protection locked="0"/>
    </xf>
    <xf numFmtId="0" fontId="11" fillId="0" borderId="35" xfId="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5" borderId="0" xfId="0" applyFill="1" applyAlignment="1" applyProtection="1">
      <alignment horizontal="center"/>
      <protection locked="0"/>
    </xf>
    <xf numFmtId="0" fontId="44" fillId="0" borderId="0" xfId="0" applyFont="1" applyProtection="1">
      <protection locked="0"/>
    </xf>
    <xf numFmtId="0" fontId="30" fillId="0" borderId="31" xfId="0" applyFont="1" applyBorder="1" applyAlignment="1" applyProtection="1">
      <alignment horizontal="left" vertical="center" wrapText="1"/>
      <protection locked="0"/>
    </xf>
    <xf numFmtId="165" fontId="30" fillId="0" borderId="55" xfId="0" applyNumberFormat="1" applyFont="1" applyBorder="1" applyAlignment="1" applyProtection="1">
      <alignment horizontal="right" vertical="center" wrapText="1"/>
      <protection locked="0"/>
    </xf>
    <xf numFmtId="0" fontId="30" fillId="0" borderId="32" xfId="0" applyFont="1" applyBorder="1" applyAlignment="1" applyProtection="1">
      <alignment horizontal="left" vertical="center" wrapText="1"/>
      <protection locked="0"/>
    </xf>
    <xf numFmtId="0" fontId="28" fillId="8" borderId="13" xfId="0" applyFont="1" applyFill="1" applyBorder="1" applyAlignment="1">
      <alignment vertical="center" wrapText="1"/>
    </xf>
    <xf numFmtId="165" fontId="30" fillId="8" borderId="17" xfId="0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28" fillId="8" borderId="29" xfId="0" applyFont="1" applyFill="1" applyBorder="1" applyAlignment="1">
      <alignment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3" fontId="32" fillId="0" borderId="20" xfId="0" applyNumberFormat="1" applyFont="1" applyBorder="1" applyAlignment="1" applyProtection="1">
      <alignment horizontal="right" vertical="center" indent="1"/>
      <protection locked="0"/>
    </xf>
    <xf numFmtId="0" fontId="31" fillId="0" borderId="2" xfId="6" applyFont="1" applyBorder="1" applyAlignment="1">
      <alignment horizontal="left" vertical="center" wrapText="1" indent="1"/>
    </xf>
    <xf numFmtId="165" fontId="32" fillId="0" borderId="2" xfId="0" applyNumberFormat="1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 indent="1"/>
    </xf>
    <xf numFmtId="0" fontId="30" fillId="0" borderId="2" xfId="6" applyFont="1" applyBorder="1" applyAlignment="1">
      <alignment horizontal="left" vertical="center" wrapText="1" indent="1"/>
    </xf>
    <xf numFmtId="0" fontId="30" fillId="0" borderId="2" xfId="6" applyFont="1" applyBorder="1" applyAlignment="1">
      <alignment horizontal="left" indent="1"/>
    </xf>
    <xf numFmtId="0" fontId="30" fillId="0" borderId="2" xfId="0" applyFont="1" applyBorder="1" applyAlignment="1">
      <alignment horizontal="left" vertical="center" wrapText="1" indent="1"/>
    </xf>
    <xf numFmtId="0" fontId="29" fillId="0" borderId="2" xfId="6" applyFont="1" applyBorder="1" applyAlignment="1">
      <alignment horizontal="left" indent="1"/>
    </xf>
    <xf numFmtId="0" fontId="25" fillId="9" borderId="2" xfId="6" applyFont="1" applyFill="1" applyBorder="1" applyAlignment="1">
      <alignment horizontal="left" vertical="center" wrapText="1" indent="1"/>
    </xf>
    <xf numFmtId="165" fontId="25" fillId="3" borderId="22" xfId="0" applyNumberFormat="1" applyFont="1" applyFill="1" applyBorder="1" applyAlignment="1">
      <alignment horizontal="left" vertical="center" wrapText="1" indent="2"/>
    </xf>
    <xf numFmtId="3" fontId="31" fillId="0" borderId="22" xfId="0" applyNumberFormat="1" applyFont="1" applyBorder="1" applyAlignment="1">
      <alignment horizontal="right" vertical="center" indent="1"/>
    </xf>
    <xf numFmtId="165" fontId="22" fillId="9" borderId="2" xfId="0" applyNumberFormat="1" applyFont="1" applyFill="1" applyBorder="1" applyAlignment="1" applyProtection="1">
      <alignment vertical="center" wrapText="1"/>
      <protection locked="0"/>
    </xf>
    <xf numFmtId="0" fontId="68" fillId="0" borderId="2" xfId="0" applyFont="1" applyBorder="1" applyAlignment="1">
      <alignment horizontal="left" vertical="top" wrapText="1"/>
    </xf>
    <xf numFmtId="3" fontId="68" fillId="0" borderId="2" xfId="0" applyNumberFormat="1" applyFont="1" applyBorder="1" applyAlignment="1">
      <alignment horizontal="right" vertical="top" wrapText="1"/>
    </xf>
    <xf numFmtId="0" fontId="68" fillId="0" borderId="2" xfId="0" applyFont="1" applyBorder="1" applyAlignment="1">
      <alignment vertical="top"/>
    </xf>
    <xf numFmtId="0" fontId="68" fillId="0" borderId="0" xfId="0" applyFont="1" applyAlignment="1">
      <alignment horizontal="center" vertical="top" wrapText="1"/>
    </xf>
    <xf numFmtId="3" fontId="68" fillId="0" borderId="2" xfId="0" applyNumberFormat="1" applyFont="1" applyBorder="1"/>
    <xf numFmtId="0" fontId="32" fillId="0" borderId="49" xfId="0" applyFont="1" applyBorder="1" applyAlignment="1">
      <alignment horizontal="right" vertical="center" indent="1"/>
    </xf>
    <xf numFmtId="0" fontId="31" fillId="0" borderId="60" xfId="0" applyFont="1" applyBorder="1" applyAlignment="1">
      <alignment horizontal="center" vertical="center" wrapText="1"/>
    </xf>
    <xf numFmtId="0" fontId="32" fillId="0" borderId="3" xfId="0" applyFont="1" applyBorder="1" applyAlignment="1" applyProtection="1">
      <alignment horizontal="left" vertical="center" indent="1"/>
      <protection locked="0"/>
    </xf>
    <xf numFmtId="3" fontId="32" fillId="0" borderId="26" xfId="0" applyNumberFormat="1" applyFont="1" applyBorder="1" applyAlignment="1" applyProtection="1">
      <alignment horizontal="right" vertical="center" indent="1"/>
      <protection locked="0"/>
    </xf>
    <xf numFmtId="0" fontId="63" fillId="7" borderId="13" xfId="6" applyFont="1" applyFill="1" applyBorder="1" applyAlignment="1">
      <alignment horizontal="left" vertical="center" wrapText="1" indent="1"/>
    </xf>
    <xf numFmtId="0" fontId="32" fillId="7" borderId="14" xfId="0" applyFont="1" applyFill="1" applyBorder="1" applyAlignment="1" applyProtection="1">
      <alignment horizontal="left" vertical="center" indent="1"/>
      <protection locked="0"/>
    </xf>
    <xf numFmtId="3" fontId="31" fillId="7" borderId="14" xfId="0" applyNumberFormat="1" applyFont="1" applyFill="1" applyBorder="1" applyAlignment="1" applyProtection="1">
      <alignment horizontal="right" vertical="center" indent="1"/>
      <protection locked="0"/>
    </xf>
    <xf numFmtId="3" fontId="31" fillId="7" borderId="17" xfId="0" applyNumberFormat="1" applyFont="1" applyFill="1" applyBorder="1" applyAlignment="1" applyProtection="1">
      <alignment horizontal="right" vertical="center" indent="1"/>
      <protection locked="0"/>
    </xf>
    <xf numFmtId="0" fontId="29" fillId="0" borderId="6" xfId="6" applyFont="1" applyBorder="1" applyAlignment="1">
      <alignment horizontal="left" vertical="center" wrapText="1" indent="1"/>
    </xf>
    <xf numFmtId="0" fontId="32" fillId="0" borderId="6" xfId="0" applyFont="1" applyBorder="1" applyAlignment="1" applyProtection="1">
      <alignment horizontal="left" vertical="center" indent="1"/>
      <protection locked="0"/>
    </xf>
    <xf numFmtId="3" fontId="32" fillId="0" borderId="21" xfId="0" applyNumberFormat="1" applyFont="1" applyBorder="1" applyAlignment="1" applyProtection="1">
      <alignment horizontal="right" vertical="center" indent="1"/>
      <protection locked="0"/>
    </xf>
    <xf numFmtId="0" fontId="30" fillId="0" borderId="3" xfId="6" applyFont="1" applyBorder="1" applyAlignment="1">
      <alignment horizontal="left" vertical="center" wrapText="1" indent="1"/>
    </xf>
    <xf numFmtId="0" fontId="63" fillId="7" borderId="14" xfId="6" applyFont="1" applyFill="1" applyBorder="1" applyAlignment="1">
      <alignment horizontal="left" indent="1"/>
    </xf>
    <xf numFmtId="0" fontId="29" fillId="7" borderId="14" xfId="6" applyFont="1" applyFill="1" applyBorder="1" applyAlignment="1">
      <alignment horizontal="left" vertical="center" wrapText="1" indent="1"/>
    </xf>
    <xf numFmtId="0" fontId="29" fillId="0" borderId="3" xfId="0" applyFont="1" applyBorder="1" applyAlignment="1">
      <alignment horizontal="left" vertical="center" wrapText="1" indent="1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165" fontId="22" fillId="0" borderId="7" xfId="0" applyNumberFormat="1" applyFont="1" applyBorder="1" applyAlignment="1" applyProtection="1">
      <alignment horizontal="left" vertical="center" wrapText="1"/>
      <protection locked="0"/>
    </xf>
    <xf numFmtId="0" fontId="43" fillId="0" borderId="8" xfId="0" applyFont="1" applyBorder="1"/>
    <xf numFmtId="3" fontId="43" fillId="0" borderId="2" xfId="0" applyNumberFormat="1" applyFont="1" applyBorder="1" applyAlignment="1">
      <alignment horizontal="right" wrapText="1"/>
    </xf>
    <xf numFmtId="0" fontId="43" fillId="0" borderId="8" xfId="0" applyFont="1" applyBorder="1" applyAlignment="1">
      <alignment wrapText="1"/>
    </xf>
    <xf numFmtId="49" fontId="22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indent="1"/>
      <protection locked="0"/>
    </xf>
    <xf numFmtId="3" fontId="31" fillId="0" borderId="20" xfId="0" applyNumberFormat="1" applyFont="1" applyBorder="1" applyAlignment="1" applyProtection="1">
      <alignment horizontal="right" vertical="center" indent="1"/>
      <protection locked="0"/>
    </xf>
    <xf numFmtId="0" fontId="51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29" fillId="0" borderId="6" xfId="6" applyFont="1" applyBorder="1" applyAlignment="1">
      <alignment horizontal="left" indent="1"/>
    </xf>
    <xf numFmtId="165" fontId="22" fillId="0" borderId="8" xfId="0" applyNumberFormat="1" applyFont="1" applyBorder="1" applyAlignment="1" applyProtection="1">
      <alignment vertical="center" wrapText="1"/>
      <protection locked="0"/>
    </xf>
    <xf numFmtId="165" fontId="22" fillId="9" borderId="8" xfId="0" applyNumberFormat="1" applyFont="1" applyFill="1" applyBorder="1" applyAlignment="1" applyProtection="1">
      <alignment vertical="center" wrapText="1"/>
      <protection locked="0"/>
    </xf>
    <xf numFmtId="165" fontId="25" fillId="9" borderId="20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9" borderId="21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9" borderId="26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9" borderId="44" xfId="6" applyNumberFormat="1" applyFont="1" applyFill="1" applyBorder="1" applyAlignment="1" applyProtection="1">
      <alignment horizontal="right" vertical="center" wrapText="1" indent="1"/>
      <protection locked="0"/>
    </xf>
    <xf numFmtId="0" fontId="15" fillId="9" borderId="0" xfId="6" applyFill="1" applyProtection="1">
      <protection locked="0"/>
    </xf>
    <xf numFmtId="165" fontId="39" fillId="9" borderId="34" xfId="6" applyNumberFormat="1" applyFont="1" applyFill="1" applyBorder="1" applyAlignment="1" applyProtection="1">
      <alignment horizontal="left" vertical="center"/>
      <protection locked="0"/>
    </xf>
    <xf numFmtId="0" fontId="11" fillId="9" borderId="40" xfId="6" applyFont="1" applyFill="1" applyBorder="1" applyAlignment="1" applyProtection="1">
      <alignment horizontal="center" vertical="center" wrapText="1"/>
      <protection locked="0"/>
    </xf>
    <xf numFmtId="0" fontId="23" fillId="9" borderId="14" xfId="6" applyFont="1" applyFill="1" applyBorder="1" applyAlignment="1">
      <alignment horizontal="center" vertical="center" wrapText="1"/>
    </xf>
    <xf numFmtId="165" fontId="23" fillId="9" borderId="17" xfId="6" applyNumberFormat="1" applyFont="1" applyFill="1" applyBorder="1" applyAlignment="1">
      <alignment horizontal="right" vertical="center" wrapText="1" indent="1"/>
    </xf>
    <xf numFmtId="165" fontId="25" fillId="9" borderId="21" xfId="6" applyNumberFormat="1" applyFont="1" applyFill="1" applyBorder="1" applyAlignment="1" applyProtection="1">
      <alignment horizontal="right" vertical="center" wrapText="1"/>
      <protection locked="0"/>
    </xf>
    <xf numFmtId="165" fontId="31" fillId="9" borderId="17" xfId="6" applyNumberFormat="1" applyFont="1" applyFill="1" applyBorder="1" applyAlignment="1">
      <alignment horizontal="right" vertical="center" wrapText="1" indent="1"/>
    </xf>
    <xf numFmtId="165" fontId="25" fillId="9" borderId="26" xfId="6" applyNumberFormat="1" applyFont="1" applyFill="1" applyBorder="1" applyAlignment="1">
      <alignment horizontal="right" vertical="center" wrapText="1" indent="1"/>
    </xf>
    <xf numFmtId="165" fontId="32" fillId="9" borderId="20" xfId="6" applyNumberFormat="1" applyFont="1" applyFill="1" applyBorder="1" applyAlignment="1" applyProtection="1">
      <alignment horizontal="right" vertical="center" wrapText="1" indent="1"/>
      <protection locked="0"/>
    </xf>
    <xf numFmtId="165" fontId="32" fillId="9" borderId="21" xfId="6" applyNumberFormat="1" applyFont="1" applyFill="1" applyBorder="1" applyAlignment="1" applyProtection="1">
      <alignment horizontal="right" vertical="center" wrapText="1" indent="1"/>
      <protection locked="0"/>
    </xf>
    <xf numFmtId="165" fontId="32" fillId="9" borderId="21" xfId="6" applyNumberFormat="1" applyFont="1" applyFill="1" applyBorder="1" applyAlignment="1" applyProtection="1">
      <alignment horizontal="right" vertical="center" wrapText="1"/>
      <protection locked="0"/>
    </xf>
    <xf numFmtId="165" fontId="32" fillId="9" borderId="26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9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5" fillId="9" borderId="53" xfId="6" applyFont="1" applyFill="1" applyBorder="1" applyAlignment="1" applyProtection="1">
      <alignment horizontal="right" vertical="center" wrapText="1" indent="1"/>
      <protection locked="0"/>
    </xf>
    <xf numFmtId="165" fontId="39" fillId="9" borderId="34" xfId="6" applyNumberFormat="1" applyFont="1" applyFill="1" applyBorder="1" applyAlignment="1">
      <alignment horizontal="left" vertical="center"/>
    </xf>
    <xf numFmtId="0" fontId="11" fillId="9" borderId="14" xfId="6" applyFont="1" applyFill="1" applyBorder="1" applyAlignment="1">
      <alignment horizontal="center" vertical="center" wrapText="1"/>
    </xf>
    <xf numFmtId="165" fontId="23" fillId="9" borderId="29" xfId="6" applyNumberFormat="1" applyFont="1" applyFill="1" applyBorder="1" applyAlignment="1">
      <alignment horizontal="right" vertical="center" wrapText="1" indent="1"/>
    </xf>
    <xf numFmtId="165" fontId="25" fillId="9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9" borderId="28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9" borderId="39" xfId="6" applyNumberFormat="1" applyFont="1" applyFill="1" applyBorder="1" applyAlignment="1" applyProtection="1">
      <alignment horizontal="right" vertical="center" wrapText="1" indent="1"/>
      <protection locked="0"/>
    </xf>
    <xf numFmtId="165" fontId="30" fillId="9" borderId="17" xfId="0" applyNumberFormat="1" applyFont="1" applyFill="1" applyBorder="1" applyAlignment="1">
      <alignment horizontal="right" vertical="center" wrapText="1" indent="1"/>
    </xf>
    <xf numFmtId="165" fontId="28" fillId="9" borderId="14" xfId="0" quotePrefix="1" applyNumberFormat="1" applyFont="1" applyFill="1" applyBorder="1" applyAlignment="1">
      <alignment horizontal="right" vertical="center" wrapText="1" indent="1"/>
    </xf>
    <xf numFmtId="165" fontId="28" fillId="9" borderId="0" xfId="0" quotePrefix="1" applyNumberFormat="1" applyFont="1" applyFill="1" applyAlignment="1">
      <alignment horizontal="right" vertical="center" wrapText="1" indent="1"/>
    </xf>
    <xf numFmtId="0" fontId="15" fillId="9" borderId="0" xfId="6" applyFill="1"/>
    <xf numFmtId="3" fontId="32" fillId="9" borderId="26" xfId="0" applyNumberFormat="1" applyFont="1" applyFill="1" applyBorder="1" applyAlignment="1" applyProtection="1">
      <alignment horizontal="right" vertical="center" indent="1"/>
      <protection locked="0"/>
    </xf>
    <xf numFmtId="3" fontId="32" fillId="9" borderId="20" xfId="0" applyNumberFormat="1" applyFont="1" applyFill="1" applyBorder="1" applyAlignment="1" applyProtection="1">
      <alignment horizontal="right" vertical="center" indent="1"/>
      <protection locked="0"/>
    </xf>
    <xf numFmtId="9" fontId="25" fillId="0" borderId="0" xfId="6" applyNumberFormat="1" applyFont="1"/>
    <xf numFmtId="9" fontId="18" fillId="0" borderId="0" xfId="6" applyNumberFormat="1" applyFont="1"/>
    <xf numFmtId="9" fontId="15" fillId="0" borderId="0" xfId="6" applyNumberFormat="1"/>
    <xf numFmtId="165" fontId="18" fillId="0" borderId="0" xfId="6" applyNumberFormat="1" applyFont="1"/>
    <xf numFmtId="3" fontId="15" fillId="0" borderId="0" xfId="6" applyNumberFormat="1"/>
    <xf numFmtId="165" fontId="0" fillId="9" borderId="0" xfId="0" applyNumberFormat="1" applyFill="1" applyAlignment="1">
      <alignment vertical="center" wrapText="1"/>
    </xf>
    <xf numFmtId="3" fontId="31" fillId="9" borderId="20" xfId="0" applyNumberFormat="1" applyFont="1" applyFill="1" applyBorder="1" applyAlignment="1" applyProtection="1">
      <alignment horizontal="right" vertical="center" indent="1"/>
      <protection locked="0"/>
    </xf>
    <xf numFmtId="165" fontId="23" fillId="0" borderId="15" xfId="0" applyNumberFormat="1" applyFont="1" applyBorder="1" applyAlignment="1">
      <alignment horizontal="center" vertical="center" wrapText="1"/>
    </xf>
    <xf numFmtId="0" fontId="43" fillId="0" borderId="56" xfId="0" applyFont="1" applyBorder="1"/>
    <xf numFmtId="0" fontId="43" fillId="0" borderId="66" xfId="0" applyFont="1" applyBorder="1"/>
    <xf numFmtId="0" fontId="43" fillId="0" borderId="67" xfId="0" applyFont="1" applyBorder="1"/>
    <xf numFmtId="0" fontId="43" fillId="0" borderId="67" xfId="0" applyFont="1" applyBorder="1" applyAlignment="1">
      <alignment wrapText="1"/>
    </xf>
    <xf numFmtId="165" fontId="22" fillId="0" borderId="65" xfId="0" applyNumberFormat="1" applyFont="1" applyBorder="1" applyAlignment="1" applyProtection="1">
      <alignment horizontal="left" vertical="center" wrapText="1"/>
      <protection locked="0"/>
    </xf>
    <xf numFmtId="49" fontId="49" fillId="0" borderId="62" xfId="0" applyNumberFormat="1" applyFont="1" applyBorder="1" applyAlignment="1" applyProtection="1">
      <alignment horizontal="center" vertical="center" wrapText="1"/>
      <protection locked="0"/>
    </xf>
    <xf numFmtId="49" fontId="49" fillId="0" borderId="48" xfId="0" applyNumberFormat="1" applyFont="1" applyBorder="1" applyAlignment="1" applyProtection="1">
      <alignment horizontal="center" vertical="center" wrapText="1"/>
      <protection locked="0"/>
    </xf>
    <xf numFmtId="49" fontId="49" fillId="0" borderId="23" xfId="0" applyNumberFormat="1" applyFont="1" applyBorder="1" applyAlignment="1" applyProtection="1">
      <alignment horizontal="center" vertical="center" wrapText="1"/>
      <protection locked="0"/>
    </xf>
    <xf numFmtId="49" fontId="49" fillId="0" borderId="61" xfId="0" applyNumberFormat="1" applyFont="1" applyBorder="1" applyAlignment="1" applyProtection="1">
      <alignment horizontal="center" vertical="center" wrapText="1"/>
      <protection locked="0"/>
    </xf>
    <xf numFmtId="165" fontId="22" fillId="0" borderId="56" xfId="0" applyNumberFormat="1" applyFont="1" applyBorder="1" applyAlignment="1" applyProtection="1">
      <alignment vertical="center" wrapText="1"/>
      <protection locked="0"/>
    </xf>
    <xf numFmtId="165" fontId="22" fillId="9" borderId="66" xfId="0" applyNumberFormat="1" applyFont="1" applyFill="1" applyBorder="1" applyAlignment="1" applyProtection="1">
      <alignment vertical="center" wrapText="1"/>
      <protection locked="0"/>
    </xf>
    <xf numFmtId="165" fontId="22" fillId="9" borderId="67" xfId="0" applyNumberFormat="1" applyFont="1" applyFill="1" applyBorder="1" applyAlignment="1" applyProtection="1">
      <alignment vertical="center" wrapText="1"/>
      <protection locked="0"/>
    </xf>
    <xf numFmtId="165" fontId="31" fillId="0" borderId="41" xfId="0" applyNumberFormat="1" applyFont="1" applyBorder="1" applyAlignment="1">
      <alignment horizontal="left" vertical="center" wrapText="1" indent="1"/>
    </xf>
    <xf numFmtId="49" fontId="49" fillId="0" borderId="22" xfId="0" applyNumberFormat="1" applyFont="1" applyBorder="1" applyAlignment="1" applyProtection="1">
      <alignment horizontal="center" vertical="center" wrapText="1"/>
      <protection locked="0"/>
    </xf>
    <xf numFmtId="165" fontId="23" fillId="17" borderId="13" xfId="0" applyNumberFormat="1" applyFont="1" applyFill="1" applyBorder="1" applyAlignment="1">
      <alignment horizontal="center" vertical="center" wrapText="1"/>
    </xf>
    <xf numFmtId="165" fontId="23" fillId="17" borderId="22" xfId="0" applyNumberFormat="1" applyFont="1" applyFill="1" applyBorder="1" applyAlignment="1">
      <alignment horizontal="left" vertical="center" wrapText="1" indent="1"/>
    </xf>
    <xf numFmtId="49" fontId="49" fillId="17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18" borderId="13" xfId="0" applyNumberFormat="1" applyFont="1" applyFill="1" applyBorder="1" applyAlignment="1">
      <alignment horizontal="center" vertical="center" wrapText="1"/>
    </xf>
    <xf numFmtId="165" fontId="23" fillId="18" borderId="41" xfId="0" applyNumberFormat="1" applyFont="1" applyFill="1" applyBorder="1" applyAlignment="1">
      <alignment horizontal="left" vertical="center" wrapText="1" indent="1"/>
    </xf>
    <xf numFmtId="49" fontId="49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49" fillId="19" borderId="47" xfId="0" applyNumberFormat="1" applyFont="1" applyFill="1" applyBorder="1" applyAlignment="1">
      <alignment horizontal="left" vertical="center" wrapText="1" indent="2"/>
    </xf>
    <xf numFmtId="165" fontId="33" fillId="17" borderId="22" xfId="0" applyNumberFormat="1" applyFont="1" applyFill="1" applyBorder="1" applyAlignment="1">
      <alignment vertical="center" wrapText="1"/>
    </xf>
    <xf numFmtId="165" fontId="41" fillId="0" borderId="68" xfId="0" applyNumberFormat="1" applyFont="1" applyBorder="1" applyAlignment="1" applyProtection="1">
      <alignment vertical="center" wrapText="1"/>
      <protection locked="0"/>
    </xf>
    <xf numFmtId="165" fontId="41" fillId="0" borderId="62" xfId="0" applyNumberFormat="1" applyFont="1" applyBorder="1" applyAlignment="1">
      <alignment vertical="center" wrapText="1"/>
    </xf>
    <xf numFmtId="165" fontId="41" fillId="0" borderId="51" xfId="0" applyNumberFormat="1" applyFont="1" applyBorder="1" applyAlignment="1">
      <alignment vertical="center" wrapText="1"/>
    </xf>
    <xf numFmtId="165" fontId="41" fillId="0" borderId="33" xfId="0" applyNumberFormat="1" applyFont="1" applyBorder="1" applyAlignment="1" applyProtection="1">
      <alignment vertical="center" wrapText="1"/>
      <protection locked="0"/>
    </xf>
    <xf numFmtId="165" fontId="41" fillId="0" borderId="48" xfId="0" applyNumberFormat="1" applyFont="1" applyBorder="1" applyAlignment="1">
      <alignment vertical="center" wrapText="1"/>
    </xf>
    <xf numFmtId="165" fontId="41" fillId="0" borderId="69" xfId="0" applyNumberFormat="1" applyFont="1" applyBorder="1" applyAlignment="1">
      <alignment vertical="center" wrapText="1"/>
    </xf>
    <xf numFmtId="165" fontId="41" fillId="0" borderId="44" xfId="0" applyNumberFormat="1" applyFont="1" applyBorder="1" applyAlignment="1" applyProtection="1">
      <alignment vertical="center" wrapText="1"/>
      <protection locked="0"/>
    </xf>
    <xf numFmtId="165" fontId="41" fillId="0" borderId="23" xfId="0" applyNumberFormat="1" applyFont="1" applyBorder="1" applyAlignment="1" applyProtection="1">
      <alignment vertical="center" wrapText="1"/>
      <protection locked="0"/>
    </xf>
    <xf numFmtId="165" fontId="41" fillId="0" borderId="52" xfId="0" applyNumberFormat="1" applyFont="1" applyBorder="1" applyAlignment="1" applyProtection="1">
      <alignment vertical="center" wrapText="1"/>
      <protection locked="0"/>
    </xf>
    <xf numFmtId="165" fontId="41" fillId="0" borderId="61" xfId="0" applyNumberFormat="1" applyFont="1" applyBorder="1" applyAlignment="1" applyProtection="1">
      <alignment vertical="center" wrapText="1"/>
      <protection locked="0"/>
    </xf>
    <xf numFmtId="165" fontId="33" fillId="18" borderId="13" xfId="0" applyNumberFormat="1" applyFont="1" applyFill="1" applyBorder="1" applyAlignment="1">
      <alignment vertical="center" wrapText="1"/>
    </xf>
    <xf numFmtId="165" fontId="33" fillId="18" borderId="22" xfId="0" applyNumberFormat="1" applyFont="1" applyFill="1" applyBorder="1" applyAlignment="1">
      <alignment vertical="center" wrapText="1"/>
    </xf>
    <xf numFmtId="165" fontId="41" fillId="18" borderId="42" xfId="0" applyNumberFormat="1" applyFont="1" applyFill="1" applyBorder="1" applyAlignment="1">
      <alignment vertical="center" wrapText="1"/>
    </xf>
    <xf numFmtId="165" fontId="41" fillId="18" borderId="22" xfId="0" applyNumberFormat="1" applyFont="1" applyFill="1" applyBorder="1" applyAlignment="1">
      <alignment vertical="center" wrapText="1"/>
    </xf>
    <xf numFmtId="165" fontId="41" fillId="18" borderId="35" xfId="0" applyNumberFormat="1" applyFont="1" applyFill="1" applyBorder="1" applyAlignment="1">
      <alignment vertical="center" wrapText="1"/>
    </xf>
    <xf numFmtId="165" fontId="41" fillId="0" borderId="64" xfId="0" applyNumberFormat="1" applyFont="1" applyBorder="1" applyAlignment="1">
      <alignment vertical="center" wrapText="1"/>
    </xf>
    <xf numFmtId="165" fontId="41" fillId="0" borderId="0" xfId="0" applyNumberFormat="1" applyFont="1" applyAlignment="1">
      <alignment vertical="center" wrapText="1"/>
    </xf>
    <xf numFmtId="165" fontId="41" fillId="0" borderId="24" xfId="0" applyNumberFormat="1" applyFont="1" applyBorder="1" applyAlignment="1" applyProtection="1">
      <alignment vertical="center" wrapText="1"/>
      <protection locked="0"/>
    </xf>
    <xf numFmtId="165" fontId="41" fillId="0" borderId="63" xfId="0" applyNumberFormat="1" applyFont="1" applyBorder="1" applyAlignment="1" applyProtection="1">
      <alignment vertical="center" wrapText="1"/>
      <protection locked="0"/>
    </xf>
    <xf numFmtId="165" fontId="41" fillId="0" borderId="38" xfId="0" applyNumberFormat="1" applyFont="1" applyBorder="1" applyAlignment="1" applyProtection="1">
      <alignment vertical="center" wrapText="1"/>
      <protection locked="0"/>
    </xf>
    <xf numFmtId="165" fontId="41" fillId="0" borderId="39" xfId="0" applyNumberFormat="1" applyFont="1" applyBorder="1" applyAlignment="1" applyProtection="1">
      <alignment vertical="center" wrapText="1"/>
      <protection locked="0"/>
    </xf>
    <xf numFmtId="165" fontId="41" fillId="0" borderId="22" xfId="0" applyNumberFormat="1" applyFont="1" applyBorder="1" applyAlignment="1">
      <alignment vertical="center" wrapText="1"/>
    </xf>
    <xf numFmtId="165" fontId="41" fillId="0" borderId="13" xfId="0" applyNumberFormat="1" applyFont="1" applyBorder="1" applyAlignment="1">
      <alignment vertical="center" wrapText="1"/>
    </xf>
    <xf numFmtId="165" fontId="41" fillId="0" borderId="14" xfId="0" applyNumberFormat="1" applyFont="1" applyBorder="1" applyAlignment="1">
      <alignment vertical="center" wrapText="1"/>
    </xf>
    <xf numFmtId="165" fontId="41" fillId="0" borderId="17" xfId="0" applyNumberFormat="1" applyFont="1" applyBorder="1" applyAlignment="1">
      <alignment vertical="center" wrapText="1"/>
    </xf>
    <xf numFmtId="165" fontId="41" fillId="0" borderId="48" xfId="0" applyNumberFormat="1" applyFont="1" applyBorder="1" applyAlignment="1" applyProtection="1">
      <alignment vertical="center" wrapText="1"/>
      <protection locked="0"/>
    </xf>
    <xf numFmtId="165" fontId="41" fillId="0" borderId="7" xfId="0" applyNumberFormat="1" applyFont="1" applyBorder="1" applyAlignment="1" applyProtection="1">
      <alignment vertical="center" wrapText="1"/>
      <protection locked="0"/>
    </xf>
    <xf numFmtId="165" fontId="41" fillId="0" borderId="1" xfId="0" applyNumberFormat="1" applyFont="1" applyBorder="1" applyAlignment="1" applyProtection="1">
      <alignment vertical="center" wrapText="1"/>
      <protection locked="0"/>
    </xf>
    <xf numFmtId="165" fontId="41" fillId="0" borderId="30" xfId="0" applyNumberFormat="1" applyFont="1" applyBorder="1" applyAlignment="1" applyProtection="1">
      <alignment vertical="center" wrapText="1"/>
      <protection locked="0"/>
    </xf>
    <xf numFmtId="165" fontId="33" fillId="16" borderId="22" xfId="0" applyNumberFormat="1" applyFont="1" applyFill="1" applyBorder="1" applyAlignment="1">
      <alignment vertical="center" wrapText="1"/>
    </xf>
    <xf numFmtId="165" fontId="33" fillId="16" borderId="13" xfId="0" applyNumberFormat="1" applyFont="1" applyFill="1" applyBorder="1" applyAlignment="1">
      <alignment vertical="center" wrapText="1"/>
    </xf>
    <xf numFmtId="165" fontId="33" fillId="16" borderId="14" xfId="0" applyNumberFormat="1" applyFont="1" applyFill="1" applyBorder="1" applyAlignment="1">
      <alignment vertical="center" wrapText="1"/>
    </xf>
    <xf numFmtId="165" fontId="33" fillId="16" borderId="17" xfId="0" applyNumberFormat="1" applyFont="1" applyFill="1" applyBorder="1" applyAlignment="1">
      <alignment vertical="center" wrapText="1"/>
    </xf>
    <xf numFmtId="165" fontId="33" fillId="0" borderId="62" xfId="0" applyNumberFormat="1" applyFont="1" applyBorder="1" applyAlignment="1">
      <alignment vertical="center" wrapText="1"/>
    </xf>
    <xf numFmtId="165" fontId="33" fillId="0" borderId="48" xfId="0" applyNumberFormat="1" applyFont="1" applyBorder="1" applyAlignment="1">
      <alignment vertical="center" wrapText="1"/>
    </xf>
    <xf numFmtId="165" fontId="33" fillId="0" borderId="23" xfId="0" applyNumberFormat="1" applyFont="1" applyBorder="1" applyAlignment="1">
      <alignment vertical="center" wrapText="1"/>
    </xf>
    <xf numFmtId="165" fontId="33" fillId="0" borderId="63" xfId="0" applyNumberFormat="1" applyFont="1" applyBorder="1" applyAlignment="1">
      <alignment vertical="center" wrapText="1"/>
    </xf>
    <xf numFmtId="165" fontId="33" fillId="0" borderId="24" xfId="0" applyNumberFormat="1" applyFont="1" applyBorder="1" applyAlignment="1">
      <alignment vertical="center" wrapText="1"/>
    </xf>
    <xf numFmtId="165" fontId="33" fillId="0" borderId="22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 applyProtection="1">
      <alignment horizontal="right" vertical="center" wrapText="1" indent="1"/>
      <protection locked="0"/>
    </xf>
    <xf numFmtId="165" fontId="7" fillId="16" borderId="1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8" xfId="0" applyNumberFormat="1" applyFont="1" applyBorder="1" applyAlignment="1" applyProtection="1">
      <alignment horizontal="center" vertical="center" wrapText="1"/>
      <protection locked="0"/>
    </xf>
    <xf numFmtId="49" fontId="23" fillId="10" borderId="8" xfId="6" applyNumberFormat="1" applyFont="1" applyFill="1" applyBorder="1" applyAlignment="1">
      <alignment horizontal="left" vertical="center" wrapText="1" indent="1"/>
    </xf>
    <xf numFmtId="49" fontId="31" fillId="11" borderId="8" xfId="6" applyNumberFormat="1" applyFont="1" applyFill="1" applyBorder="1" applyAlignment="1">
      <alignment horizontal="left" vertical="center" wrapText="1" indent="1"/>
    </xf>
    <xf numFmtId="49" fontId="31" fillId="7" borderId="8" xfId="6" applyNumberFormat="1" applyFont="1" applyFill="1" applyBorder="1" applyAlignment="1">
      <alignment horizontal="left" vertical="center" wrapText="1" indent="1"/>
    </xf>
    <xf numFmtId="49" fontId="31" fillId="0" borderId="8" xfId="6" applyNumberFormat="1" applyFont="1" applyBorder="1" applyAlignment="1">
      <alignment horizontal="left" vertical="center" wrapText="1" indent="1"/>
    </xf>
    <xf numFmtId="49" fontId="64" fillId="0" borderId="8" xfId="6" applyNumberFormat="1" applyFont="1" applyBorder="1" applyAlignment="1">
      <alignment horizontal="left" vertical="center" wrapText="1" indent="1"/>
    </xf>
    <xf numFmtId="49" fontId="32" fillId="0" borderId="8" xfId="6" applyNumberFormat="1" applyFont="1" applyBorder="1" applyAlignment="1">
      <alignment horizontal="left" vertical="center" wrapText="1" indent="1"/>
    </xf>
    <xf numFmtId="165" fontId="11" fillId="0" borderId="49" xfId="0" applyNumberFormat="1" applyFont="1" applyBorder="1" applyAlignment="1" applyProtection="1">
      <alignment horizontal="center" vertical="center" wrapText="1"/>
      <protection locked="0"/>
    </xf>
    <xf numFmtId="165" fontId="62" fillId="16" borderId="62" xfId="0" applyNumberFormat="1" applyFont="1" applyFill="1" applyBorder="1" applyAlignment="1">
      <alignment horizontal="center" vertical="center" wrapText="1"/>
    </xf>
    <xf numFmtId="165" fontId="11" fillId="0" borderId="23" xfId="0" applyNumberFormat="1" applyFont="1" applyBorder="1" applyAlignment="1" applyProtection="1">
      <alignment horizontal="center" vertical="center" wrapText="1"/>
      <protection locked="0"/>
    </xf>
    <xf numFmtId="165" fontId="23" fillId="10" borderId="23" xfId="6" applyNumberFormat="1" applyFont="1" applyFill="1" applyBorder="1" applyAlignment="1">
      <alignment horizontal="right" vertical="center" wrapText="1"/>
    </xf>
    <xf numFmtId="165" fontId="31" fillId="11" borderId="23" xfId="6" applyNumberFormat="1" applyFont="1" applyFill="1" applyBorder="1" applyAlignment="1" applyProtection="1">
      <alignment horizontal="right" vertical="center" wrapText="1"/>
      <protection locked="0"/>
    </xf>
    <xf numFmtId="165" fontId="25" fillId="0" borderId="23" xfId="6" applyNumberFormat="1" applyFont="1" applyBorder="1" applyAlignment="1" applyProtection="1">
      <alignment horizontal="right" vertical="center" wrapText="1"/>
      <protection locked="0"/>
    </xf>
    <xf numFmtId="165" fontId="66" fillId="0" borderId="23" xfId="6" applyNumberFormat="1" applyFont="1" applyBorder="1" applyAlignment="1" applyProtection="1">
      <alignment horizontal="right" vertical="center" wrapText="1"/>
      <protection locked="0"/>
    </xf>
    <xf numFmtId="165" fontId="25" fillId="9" borderId="23" xfId="6" applyNumberFormat="1" applyFont="1" applyFill="1" applyBorder="1" applyAlignment="1" applyProtection="1">
      <alignment horizontal="right" vertical="center" wrapText="1"/>
      <protection locked="0"/>
    </xf>
    <xf numFmtId="165" fontId="32" fillId="0" borderId="23" xfId="6" applyNumberFormat="1" applyFont="1" applyBorder="1" applyAlignment="1" applyProtection="1">
      <alignment horizontal="right" vertical="center" wrapText="1"/>
      <protection locked="0"/>
    </xf>
    <xf numFmtId="165" fontId="66" fillId="9" borderId="23" xfId="6" applyNumberFormat="1" applyFont="1" applyFill="1" applyBorder="1" applyAlignment="1" applyProtection="1">
      <alignment horizontal="right" vertical="center" wrapText="1"/>
      <protection locked="0"/>
    </xf>
    <xf numFmtId="165" fontId="31" fillId="10" borderId="23" xfId="6" applyNumberFormat="1" applyFont="1" applyFill="1" applyBorder="1" applyAlignment="1" applyProtection="1">
      <alignment horizontal="right" vertical="center" wrapText="1"/>
      <protection locked="0"/>
    </xf>
    <xf numFmtId="165" fontId="31" fillId="0" borderId="23" xfId="6" applyNumberFormat="1" applyFont="1" applyBorder="1" applyAlignment="1" applyProtection="1">
      <alignment horizontal="right" vertical="center" wrapText="1"/>
      <protection locked="0"/>
    </xf>
    <xf numFmtId="165" fontId="22" fillId="0" borderId="23" xfId="0" applyNumberFormat="1" applyFont="1" applyBorder="1" applyAlignment="1" applyProtection="1">
      <alignment vertical="center" wrapText="1"/>
      <protection locked="0"/>
    </xf>
    <xf numFmtId="165" fontId="22" fillId="0" borderId="63" xfId="0" applyNumberFormat="1" applyFont="1" applyBorder="1" applyAlignment="1" applyProtection="1">
      <alignment vertical="center" wrapText="1"/>
      <protection locked="0"/>
    </xf>
    <xf numFmtId="165" fontId="11" fillId="12" borderId="61" xfId="0" applyNumberFormat="1" applyFont="1" applyFill="1" applyBorder="1" applyAlignment="1" applyProtection="1">
      <alignment vertical="center" wrapText="1"/>
      <protection locked="0"/>
    </xf>
    <xf numFmtId="165" fontId="7" fillId="16" borderId="70" xfId="0" applyNumberFormat="1" applyFont="1" applyFill="1" applyBorder="1" applyAlignment="1" applyProtection="1">
      <alignment horizontal="left" vertical="center" wrapText="1" indent="1"/>
      <protection locked="0"/>
    </xf>
    <xf numFmtId="0" fontId="31" fillId="11" borderId="49" xfId="6" applyFont="1" applyFill="1" applyBorder="1" applyAlignment="1">
      <alignment horizontal="left" vertical="center" wrapText="1" indent="1"/>
    </xf>
    <xf numFmtId="0" fontId="25" fillId="9" borderId="49" xfId="6" applyFont="1" applyFill="1" applyBorder="1" applyAlignment="1">
      <alignment horizontal="left" vertical="center" wrapText="1" indent="1"/>
    </xf>
    <xf numFmtId="0" fontId="25" fillId="0" borderId="49" xfId="6" applyFont="1" applyBorder="1" applyAlignment="1">
      <alignment horizontal="left" vertical="center" wrapText="1" indent="1"/>
    </xf>
    <xf numFmtId="0" fontId="32" fillId="0" borderId="49" xfId="6" applyFont="1" applyBorder="1" applyAlignment="1">
      <alignment horizontal="left" vertical="center" wrapText="1" indent="1"/>
    </xf>
    <xf numFmtId="0" fontId="22" fillId="0" borderId="49" xfId="0" applyFont="1" applyBorder="1" applyAlignment="1">
      <alignment horizontal="left" vertical="center" wrapText="1" indent="1"/>
    </xf>
    <xf numFmtId="0" fontId="39" fillId="0" borderId="49" xfId="0" applyFont="1" applyBorder="1" applyAlignment="1">
      <alignment horizontal="left" vertical="center" wrapText="1" indent="1"/>
    </xf>
    <xf numFmtId="0" fontId="65" fillId="10" borderId="49" xfId="6" applyFont="1" applyFill="1" applyBorder="1" applyAlignment="1">
      <alignment horizontal="left" vertical="center" wrapText="1" indent="1"/>
    </xf>
    <xf numFmtId="0" fontId="31" fillId="0" borderId="49" xfId="6" applyFont="1" applyBorder="1" applyAlignment="1">
      <alignment horizontal="left" vertical="center" wrapText="1" indent="1"/>
    </xf>
    <xf numFmtId="165" fontId="22" fillId="0" borderId="49" xfId="0" applyNumberFormat="1" applyFont="1" applyBorder="1" applyAlignment="1" applyProtection="1">
      <alignment horizontal="left" vertical="center" wrapText="1" indent="1"/>
      <protection locked="0"/>
    </xf>
    <xf numFmtId="0" fontId="66" fillId="10" borderId="49" xfId="6" applyFont="1" applyFill="1" applyBorder="1" applyAlignment="1">
      <alignment horizontal="left" vertical="center" wrapText="1" indent="1"/>
    </xf>
    <xf numFmtId="165" fontId="22" fillId="0" borderId="46" xfId="0" applyNumberFormat="1" applyFont="1" applyBorder="1" applyAlignment="1" applyProtection="1">
      <alignment horizontal="left" vertical="center" wrapText="1" indent="1"/>
      <protection locked="0"/>
    </xf>
    <xf numFmtId="0" fontId="23" fillId="12" borderId="18" xfId="6" applyFont="1" applyFill="1" applyBorder="1" applyAlignment="1">
      <alignment horizontal="left" vertical="center" wrapText="1" indent="1"/>
    </xf>
    <xf numFmtId="0" fontId="23" fillId="12" borderId="72" xfId="6" applyFont="1" applyFill="1" applyBorder="1" applyAlignment="1">
      <alignment horizontal="left" vertical="center" wrapText="1" indent="1"/>
    </xf>
    <xf numFmtId="49" fontId="23" fillId="18" borderId="8" xfId="6" applyNumberFormat="1" applyFont="1" applyFill="1" applyBorder="1" applyAlignment="1">
      <alignment horizontal="left" vertical="center" wrapText="1" indent="1"/>
    </xf>
    <xf numFmtId="0" fontId="31" fillId="18" borderId="49" xfId="6" applyFont="1" applyFill="1" applyBorder="1" applyAlignment="1">
      <alignment horizontal="left" vertical="center" wrapText="1" indent="1"/>
    </xf>
    <xf numFmtId="165" fontId="23" fillId="18" borderId="23" xfId="6" applyNumberFormat="1" applyFont="1" applyFill="1" applyBorder="1" applyAlignment="1">
      <alignment horizontal="right" vertical="center" wrapText="1"/>
    </xf>
    <xf numFmtId="0" fontId="67" fillId="6" borderId="8" xfId="0" applyFont="1" applyFill="1" applyBorder="1" applyAlignment="1">
      <alignment horizontal="center" vertical="top" wrapText="1"/>
    </xf>
    <xf numFmtId="0" fontId="67" fillId="6" borderId="20" xfId="0" applyFont="1" applyFill="1" applyBorder="1" applyAlignment="1">
      <alignment horizontal="center" vertical="top" wrapText="1"/>
    </xf>
    <xf numFmtId="0" fontId="68" fillId="0" borderId="8" xfId="0" applyFont="1" applyBorder="1" applyAlignment="1">
      <alignment horizontal="center" vertical="top" wrapText="1"/>
    </xf>
    <xf numFmtId="0" fontId="68" fillId="0" borderId="12" xfId="0" applyFont="1" applyBorder="1" applyAlignment="1">
      <alignment horizontal="center" vertical="top" wrapText="1"/>
    </xf>
    <xf numFmtId="0" fontId="67" fillId="6" borderId="62" xfId="0" applyFont="1" applyFill="1" applyBorder="1" applyAlignment="1">
      <alignment horizontal="center" vertical="top" wrapText="1"/>
    </xf>
    <xf numFmtId="0" fontId="67" fillId="6" borderId="23" xfId="0" applyFont="1" applyFill="1" applyBorder="1" applyAlignment="1">
      <alignment horizontal="center" vertical="top" wrapText="1"/>
    </xf>
    <xf numFmtId="3" fontId="68" fillId="0" borderId="23" xfId="0" applyNumberFormat="1" applyFont="1" applyBorder="1" applyAlignment="1">
      <alignment horizontal="right" vertical="top" wrapText="1"/>
    </xf>
    <xf numFmtId="3" fontId="70" fillId="0" borderId="23" xfId="0" applyNumberFormat="1" applyFont="1" applyBorder="1" applyAlignment="1">
      <alignment horizontal="right" vertical="top" wrapText="1"/>
    </xf>
    <xf numFmtId="3" fontId="70" fillId="13" borderId="63" xfId="0" applyNumberFormat="1" applyFont="1" applyFill="1" applyBorder="1" applyAlignment="1">
      <alignment horizontal="right" vertical="top" wrapText="1"/>
    </xf>
    <xf numFmtId="0" fontId="67" fillId="6" borderId="11" xfId="0" applyFont="1" applyFill="1" applyBorder="1" applyAlignment="1">
      <alignment horizontal="center" vertical="top" wrapText="1"/>
    </xf>
    <xf numFmtId="0" fontId="67" fillId="6" borderId="36" xfId="0" applyFont="1" applyFill="1" applyBorder="1" applyAlignment="1">
      <alignment horizontal="center" vertical="top" wrapText="1"/>
    </xf>
    <xf numFmtId="0" fontId="68" fillId="0" borderId="20" xfId="0" applyFont="1" applyBorder="1" applyAlignment="1">
      <alignment horizontal="left" vertical="top" wrapText="1"/>
    </xf>
    <xf numFmtId="0" fontId="70" fillId="0" borderId="20" xfId="0" applyFont="1" applyBorder="1" applyAlignment="1">
      <alignment horizontal="left" vertical="top" wrapText="1"/>
    </xf>
    <xf numFmtId="0" fontId="68" fillId="0" borderId="20" xfId="0" applyFont="1" applyBorder="1" applyAlignment="1">
      <alignment vertical="top"/>
    </xf>
    <xf numFmtId="0" fontId="70" fillId="13" borderId="28" xfId="0" applyFont="1" applyFill="1" applyBorder="1" applyAlignment="1">
      <alignment horizontal="left" vertical="top" wrapText="1"/>
    </xf>
    <xf numFmtId="165" fontId="75" fillId="0" borderId="44" xfId="6" applyNumberFormat="1" applyFont="1" applyBorder="1" applyAlignment="1" applyProtection="1">
      <alignment horizontal="right" vertical="center" wrapText="1" indent="1"/>
      <protection locked="0"/>
    </xf>
    <xf numFmtId="165" fontId="75" fillId="0" borderId="39" xfId="6" applyNumberFormat="1" applyFont="1" applyBorder="1" applyAlignment="1" applyProtection="1">
      <alignment horizontal="right" vertical="center" wrapText="1" indent="1"/>
      <protection locked="0"/>
    </xf>
    <xf numFmtId="165" fontId="75" fillId="0" borderId="20" xfId="6" applyNumberFormat="1" applyFont="1" applyBorder="1" applyAlignment="1" applyProtection="1">
      <alignment horizontal="right" vertical="center" wrapText="1" indent="1"/>
      <protection locked="0"/>
    </xf>
    <xf numFmtId="165" fontId="58" fillId="0" borderId="44" xfId="6" applyNumberFormat="1" applyFont="1" applyBorder="1" applyAlignment="1" applyProtection="1">
      <alignment horizontal="right" vertical="center" wrapText="1" indent="1"/>
      <protection locked="0"/>
    </xf>
    <xf numFmtId="165" fontId="75" fillId="0" borderId="59" xfId="6" applyNumberFormat="1" applyFont="1" applyBorder="1" applyAlignment="1" applyProtection="1">
      <alignment horizontal="right" vertical="center" wrapText="1" indent="1"/>
      <protection locked="0"/>
    </xf>
    <xf numFmtId="165" fontId="75" fillId="0" borderId="45" xfId="6" applyNumberFormat="1" applyFont="1" applyBorder="1" applyAlignment="1" applyProtection="1">
      <alignment horizontal="right" vertical="center" wrapText="1" indent="1"/>
      <protection locked="0"/>
    </xf>
    <xf numFmtId="165" fontId="22" fillId="0" borderId="1" xfId="7" applyNumberFormat="1" applyFont="1" applyBorder="1" applyAlignment="1" applyProtection="1">
      <alignment vertical="center"/>
      <protection locked="0"/>
    </xf>
    <xf numFmtId="165" fontId="11" fillId="0" borderId="30" xfId="7" applyNumberFormat="1" applyFont="1" applyBorder="1" applyAlignment="1">
      <alignment vertical="center"/>
    </xf>
    <xf numFmtId="165" fontId="22" fillId="0" borderId="2" xfId="7" applyNumberFormat="1" applyFont="1" applyBorder="1" applyAlignment="1" applyProtection="1">
      <alignment vertical="center"/>
      <protection locked="0"/>
    </xf>
    <xf numFmtId="165" fontId="11" fillId="0" borderId="20" xfId="7" applyNumberFormat="1" applyFont="1" applyBorder="1" applyAlignment="1">
      <alignment vertical="center"/>
    </xf>
    <xf numFmtId="165" fontId="22" fillId="0" borderId="3" xfId="7" applyNumberFormat="1" applyFont="1" applyBorder="1" applyAlignment="1" applyProtection="1">
      <alignment vertical="center"/>
      <protection locked="0"/>
    </xf>
    <xf numFmtId="165" fontId="11" fillId="0" borderId="26" xfId="7" applyNumberFormat="1" applyFont="1" applyBorder="1" applyAlignment="1">
      <alignment vertical="center"/>
    </xf>
    <xf numFmtId="165" fontId="11" fillId="0" borderId="14" xfId="7" applyNumberFormat="1" applyFont="1" applyBorder="1" applyAlignment="1">
      <alignment vertical="center"/>
    </xf>
    <xf numFmtId="165" fontId="11" fillId="0" borderId="17" xfId="7" applyNumberFormat="1" applyFont="1" applyBorder="1" applyAlignment="1">
      <alignment vertical="center"/>
    </xf>
    <xf numFmtId="165" fontId="11" fillId="0" borderId="14" xfId="7" applyNumberFormat="1" applyFont="1" applyBorder="1"/>
    <xf numFmtId="165" fontId="11" fillId="0" borderId="17" xfId="7" applyNumberFormat="1" applyFont="1" applyBorder="1"/>
    <xf numFmtId="0" fontId="28" fillId="0" borderId="72" xfId="0" applyFont="1" applyBorder="1" applyAlignment="1">
      <alignment horizontal="left" vertical="center" wrapText="1" indent="1"/>
    </xf>
    <xf numFmtId="165" fontId="28" fillId="0" borderId="22" xfId="0" quotePrefix="1" applyNumberFormat="1" applyFont="1" applyBorder="1" applyAlignment="1">
      <alignment horizontal="right" vertical="center" wrapText="1" indent="1"/>
    </xf>
    <xf numFmtId="165" fontId="28" fillId="9" borderId="22" xfId="0" quotePrefix="1" applyNumberFormat="1" applyFont="1" applyFill="1" applyBorder="1" applyAlignment="1">
      <alignment horizontal="right" vertical="center" wrapText="1" indent="1"/>
    </xf>
    <xf numFmtId="0" fontId="9" fillId="0" borderId="0" xfId="0" applyFont="1" applyAlignment="1" applyProtection="1">
      <alignment horizontal="right" vertical="center"/>
      <protection locked="0"/>
    </xf>
    <xf numFmtId="0" fontId="78" fillId="0" borderId="16" xfId="6" applyFont="1" applyBorder="1" applyAlignment="1">
      <alignment horizontal="center" vertical="center" wrapText="1"/>
    </xf>
    <xf numFmtId="0" fontId="78" fillId="0" borderId="74" xfId="6" applyFont="1" applyBorder="1" applyAlignment="1">
      <alignment horizontal="center" vertical="center" wrapText="1"/>
    </xf>
    <xf numFmtId="165" fontId="78" fillId="0" borderId="17" xfId="0" applyNumberFormat="1" applyFont="1" applyBorder="1" applyAlignment="1">
      <alignment horizontal="center" vertical="center" wrapText="1"/>
    </xf>
    <xf numFmtId="165" fontId="25" fillId="0" borderId="33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3" xfId="6" applyNumberFormat="1" applyFont="1" applyBorder="1" applyAlignment="1">
      <alignment horizontal="right" vertical="center" wrapText="1" indent="1"/>
    </xf>
    <xf numFmtId="165" fontId="25" fillId="0" borderId="45" xfId="6" applyNumberFormat="1" applyFont="1" applyBorder="1" applyAlignment="1">
      <alignment horizontal="right" vertical="center" wrapText="1" indent="1"/>
    </xf>
    <xf numFmtId="165" fontId="25" fillId="0" borderId="5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1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1" xfId="6" applyNumberFormat="1" applyFont="1" applyBorder="1" applyAlignment="1">
      <alignment horizontal="right" vertical="center" wrapText="1" indent="1"/>
    </xf>
    <xf numFmtId="165" fontId="32" fillId="0" borderId="3" xfId="6" applyNumberFormat="1" applyFont="1" applyBorder="1" applyAlignment="1">
      <alignment horizontal="right" vertical="center" wrapText="1" indent="1"/>
    </xf>
    <xf numFmtId="165" fontId="32" fillId="0" borderId="1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1" xfId="6" applyNumberFormat="1" applyFont="1" applyBorder="1" applyAlignment="1">
      <alignment horizontal="right" vertical="center" wrapText="1" indent="1"/>
    </xf>
    <xf numFmtId="165" fontId="32" fillId="0" borderId="27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27" xfId="6" applyNumberFormat="1" applyFont="1" applyBorder="1" applyAlignment="1">
      <alignment horizontal="right" vertical="center" wrapText="1" indent="1"/>
    </xf>
    <xf numFmtId="165" fontId="25" fillId="0" borderId="59" xfId="6" applyNumberFormat="1" applyFont="1" applyBorder="1" applyAlignment="1">
      <alignment horizontal="right" vertical="center" wrapText="1" indent="1"/>
    </xf>
    <xf numFmtId="165" fontId="32" fillId="0" borderId="45" xfId="6" applyNumberFormat="1" applyFont="1" applyBorder="1" applyAlignment="1">
      <alignment horizontal="right" vertical="center" wrapText="1" indent="1"/>
    </xf>
    <xf numFmtId="165" fontId="32" fillId="0" borderId="2" xfId="6" applyNumberFormat="1" applyFont="1" applyBorder="1" applyAlignment="1">
      <alignment horizontal="right" vertical="center" wrapText="1" indent="1"/>
    </xf>
    <xf numFmtId="165" fontId="32" fillId="0" borderId="44" xfId="6" applyNumberFormat="1" applyFont="1" applyBorder="1" applyAlignment="1">
      <alignment horizontal="right" vertical="center" wrapText="1" indent="1"/>
    </xf>
    <xf numFmtId="0" fontId="29" fillId="0" borderId="27" xfId="0" applyFont="1" applyBorder="1" applyAlignment="1">
      <alignment vertical="center" wrapText="1"/>
    </xf>
    <xf numFmtId="165" fontId="32" fillId="0" borderId="59" xfId="6" applyNumberFormat="1" applyFont="1" applyBorder="1" applyAlignment="1">
      <alignment horizontal="right" vertical="center" wrapText="1" indent="1"/>
    </xf>
    <xf numFmtId="0" fontId="9" fillId="0" borderId="34" xfId="0" applyFont="1" applyBorder="1" applyAlignment="1">
      <alignment horizontal="right"/>
    </xf>
    <xf numFmtId="0" fontId="76" fillId="0" borderId="73" xfId="6" applyFont="1" applyBorder="1" applyAlignment="1">
      <alignment horizontal="center" vertical="center" wrapText="1"/>
    </xf>
    <xf numFmtId="0" fontId="77" fillId="0" borderId="27" xfId="6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7" fillId="0" borderId="28" xfId="6" applyFont="1" applyBorder="1" applyAlignment="1">
      <alignment horizontal="center" vertical="center" wrapText="1"/>
    </xf>
    <xf numFmtId="165" fontId="25" fillId="0" borderId="4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4" xfId="6" applyNumberFormat="1" applyFont="1" applyBorder="1" applyAlignment="1">
      <alignment horizontal="right" vertical="center" wrapText="1" indent="1"/>
    </xf>
    <xf numFmtId="165" fontId="25" fillId="0" borderId="51" xfId="6" applyNumberFormat="1" applyFont="1" applyBorder="1" applyAlignment="1">
      <alignment horizontal="right" vertical="center" wrapText="1" indent="1"/>
    </xf>
    <xf numFmtId="165" fontId="25" fillId="0" borderId="2" xfId="6" applyNumberFormat="1" applyFont="1" applyBorder="1" applyAlignment="1">
      <alignment horizontal="right" vertical="center" wrapText="1" indent="1"/>
    </xf>
    <xf numFmtId="165" fontId="25" fillId="0" borderId="44" xfId="6" applyNumberFormat="1" applyFont="1" applyBorder="1" applyAlignment="1">
      <alignment horizontal="right" vertical="center" wrapText="1" indent="1"/>
    </xf>
    <xf numFmtId="165" fontId="25" fillId="0" borderId="6" xfId="6" applyNumberFormat="1" applyFont="1" applyBorder="1" applyAlignment="1">
      <alignment horizontal="right" vertical="center" wrapText="1" indent="1"/>
    </xf>
    <xf numFmtId="165" fontId="25" fillId="0" borderId="39" xfId="6" applyNumberFormat="1" applyFont="1" applyBorder="1" applyAlignment="1">
      <alignment horizontal="right" vertical="center" wrapText="1" indent="1"/>
    </xf>
    <xf numFmtId="165" fontId="25" fillId="0" borderId="27" xfId="6" applyNumberFormat="1" applyFont="1" applyBorder="1" applyAlignment="1">
      <alignment horizontal="right" vertical="center" wrapText="1" indent="1"/>
    </xf>
    <xf numFmtId="165" fontId="25" fillId="0" borderId="75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40" xfId="6" applyNumberFormat="1" applyFont="1" applyBorder="1" applyAlignment="1">
      <alignment horizontal="right" vertical="center" wrapText="1" indent="1"/>
    </xf>
    <xf numFmtId="165" fontId="31" fillId="0" borderId="40" xfId="6" applyNumberFormat="1" applyFont="1" applyBorder="1" applyAlignment="1">
      <alignment horizontal="right" vertical="center" wrapText="1" indent="1"/>
    </xf>
    <xf numFmtId="165" fontId="30" fillId="0" borderId="40" xfId="0" applyNumberFormat="1" applyFont="1" applyBorder="1" applyAlignment="1">
      <alignment horizontal="right" vertical="center" wrapText="1" indent="1"/>
    </xf>
    <xf numFmtId="165" fontId="30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35" xfId="6" applyNumberFormat="1" applyFont="1" applyBorder="1" applyAlignment="1">
      <alignment horizontal="right" vertical="center" wrapText="1" indent="1"/>
    </xf>
    <xf numFmtId="165" fontId="30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1" xfId="0" applyNumberFormat="1" applyFont="1" applyBorder="1" applyAlignment="1">
      <alignment horizontal="right" vertical="center" wrapText="1" indent="1"/>
    </xf>
    <xf numFmtId="165" fontId="28" fillId="0" borderId="40" xfId="0" quotePrefix="1" applyNumberFormat="1" applyFont="1" applyBorder="1" applyAlignment="1">
      <alignment horizontal="right" vertical="center" wrapText="1" indent="1"/>
    </xf>
    <xf numFmtId="165" fontId="59" fillId="0" borderId="0" xfId="6" applyNumberFormat="1" applyFont="1" applyAlignment="1">
      <alignment horizontal="right" vertical="center" indent="1"/>
    </xf>
    <xf numFmtId="0" fontId="59" fillId="0" borderId="0" xfId="6" applyFont="1"/>
    <xf numFmtId="165" fontId="23" fillId="0" borderId="47" xfId="6" applyNumberFormat="1" applyFont="1" applyBorder="1" applyAlignment="1">
      <alignment horizontal="right" vertical="center" wrapText="1" indent="1"/>
    </xf>
    <xf numFmtId="0" fontId="30" fillId="0" borderId="15" xfId="0" applyFont="1" applyBorder="1" applyAlignment="1">
      <alignment vertical="center" wrapText="1"/>
    </xf>
    <xf numFmtId="0" fontId="30" fillId="0" borderId="1" xfId="0" applyFont="1" applyBorder="1" applyAlignment="1">
      <alignment horizontal="left" wrapText="1" indent="1"/>
    </xf>
    <xf numFmtId="165" fontId="31" fillId="0" borderId="16" xfId="6" applyNumberFormat="1" applyFont="1" applyBorder="1" applyAlignment="1">
      <alignment horizontal="right" vertical="center" wrapText="1" indent="1"/>
    </xf>
    <xf numFmtId="165" fontId="10" fillId="0" borderId="0" xfId="0" applyNumberFormat="1" applyFont="1" applyAlignment="1" applyProtection="1">
      <alignment horizontal="centerContinuous" vertical="center" wrapText="1"/>
      <protection locked="0"/>
    </xf>
    <xf numFmtId="165" fontId="11" fillId="0" borderId="40" xfId="0" applyNumberFormat="1" applyFont="1" applyBorder="1" applyAlignment="1">
      <alignment horizontal="centerContinuous" vertical="center" wrapText="1"/>
    </xf>
    <xf numFmtId="165" fontId="11" fillId="0" borderId="53" xfId="0" applyNumberFormat="1" applyFont="1" applyBorder="1" applyAlignment="1">
      <alignment horizontal="centerContinuous" vertical="center" wrapText="1"/>
    </xf>
    <xf numFmtId="165" fontId="11" fillId="0" borderId="58" xfId="0" applyNumberFormat="1" applyFont="1" applyBorder="1" applyAlignment="1">
      <alignment horizontal="centerContinuous" vertical="center" wrapText="1"/>
    </xf>
    <xf numFmtId="165" fontId="76" fillId="0" borderId="14" xfId="0" applyNumberFormat="1" applyFont="1" applyBorder="1" applyAlignment="1" applyProtection="1">
      <alignment horizontal="center" vertical="center" wrapText="1"/>
      <protection locked="0"/>
    </xf>
    <xf numFmtId="165" fontId="76" fillId="0" borderId="13" xfId="0" applyNumberFormat="1" applyFont="1" applyBorder="1" applyAlignment="1">
      <alignment horizontal="center" vertical="center" wrapText="1"/>
    </xf>
    <xf numFmtId="165" fontId="76" fillId="0" borderId="14" xfId="0" applyNumberFormat="1" applyFont="1" applyBorder="1" applyAlignment="1">
      <alignment horizontal="center" vertical="center" wrapText="1"/>
    </xf>
    <xf numFmtId="165" fontId="76" fillId="0" borderId="35" xfId="0" applyNumberFormat="1" applyFont="1" applyBorder="1" applyAlignment="1">
      <alignment horizontal="center" vertical="center" wrapText="1"/>
    </xf>
    <xf numFmtId="165" fontId="31" fillId="0" borderId="40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right" vertical="center" wrapText="1" indent="1"/>
    </xf>
    <xf numFmtId="165" fontId="25" fillId="0" borderId="45" xfId="0" applyNumberFormat="1" applyFont="1" applyBorder="1" applyAlignment="1">
      <alignment horizontal="right" vertical="center" wrapText="1" indent="1"/>
    </xf>
    <xf numFmtId="165" fontId="25" fillId="0" borderId="6" xfId="0" applyNumberFormat="1" applyFont="1" applyBorder="1" applyAlignment="1">
      <alignment horizontal="right" vertical="center" wrapText="1" indent="1"/>
    </xf>
    <xf numFmtId="165" fontId="32" fillId="0" borderId="69" xfId="0" applyNumberFormat="1" applyFont="1" applyBorder="1" applyAlignment="1">
      <alignment horizontal="right" vertical="center" wrapText="1" indent="1"/>
    </xf>
    <xf numFmtId="165" fontId="32" fillId="0" borderId="2" xfId="0" applyNumberFormat="1" applyFont="1" applyBorder="1" applyAlignment="1">
      <alignment horizontal="right" vertical="center" wrapText="1" indent="1"/>
    </xf>
    <xf numFmtId="165" fontId="32" fillId="0" borderId="44" xfId="0" applyNumberFormat="1" applyFont="1" applyBorder="1" applyAlignment="1">
      <alignment horizontal="right" vertical="center" wrapText="1" indent="1"/>
    </xf>
    <xf numFmtId="165" fontId="32" fillId="0" borderId="1" xfId="0" applyNumberFormat="1" applyFont="1" applyBorder="1" applyAlignment="1">
      <alignment horizontal="right" vertical="center" wrapText="1" indent="1"/>
    </xf>
    <xf numFmtId="165" fontId="31" fillId="0" borderId="40" xfId="0" applyNumberFormat="1" applyFont="1" applyBorder="1" applyAlignment="1">
      <alignment horizontal="right" vertical="center" wrapText="1" indent="1"/>
    </xf>
    <xf numFmtId="165" fontId="33" fillId="0" borderId="14" xfId="0" applyNumberFormat="1" applyFont="1" applyBorder="1" applyAlignment="1">
      <alignment horizontal="right" vertical="center" wrapText="1" indent="1"/>
    </xf>
    <xf numFmtId="165" fontId="33" fillId="0" borderId="35" xfId="0" applyNumberFormat="1" applyFont="1" applyBorder="1" applyAlignment="1">
      <alignment horizontal="right" vertical="center" wrapText="1" indent="1"/>
    </xf>
    <xf numFmtId="165" fontId="33" fillId="0" borderId="17" xfId="0" applyNumberFormat="1" applyFont="1" applyBorder="1" applyAlignment="1">
      <alignment horizontal="right" vertical="center" wrapText="1" indent="1"/>
    </xf>
    <xf numFmtId="165" fontId="25" fillId="0" borderId="36" xfId="0" applyNumberFormat="1" applyFont="1" applyBorder="1" applyAlignment="1">
      <alignment horizontal="right" vertical="center" wrapText="1" indent="1"/>
    </xf>
    <xf numFmtId="165" fontId="25" fillId="0" borderId="44" xfId="0" applyNumberFormat="1" applyFont="1" applyBorder="1" applyAlignment="1">
      <alignment horizontal="right" vertical="center" wrapText="1" indent="1"/>
    </xf>
    <xf numFmtId="165" fontId="25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69" xfId="0" applyNumberFormat="1" applyFont="1" applyBorder="1" applyAlignment="1">
      <alignment horizontal="right" vertical="center" wrapText="1" indent="1"/>
    </xf>
    <xf numFmtId="165" fontId="32" fillId="0" borderId="3" xfId="0" applyNumberFormat="1" applyFont="1" applyBorder="1" applyAlignment="1" applyProtection="1">
      <alignment horizontal="right" vertical="center" wrapText="1" indent="1"/>
      <protection locked="0"/>
    </xf>
    <xf numFmtId="165" fontId="32" fillId="0" borderId="45" xfId="0" applyNumberFormat="1" applyFont="1" applyBorder="1" applyAlignment="1">
      <alignment horizontal="right" vertical="center" wrapText="1" indent="1"/>
    </xf>
    <xf numFmtId="165" fontId="9" fillId="0" borderId="0" xfId="0" applyNumberFormat="1" applyFont="1" applyAlignment="1">
      <alignment horizontal="right" wrapText="1"/>
    </xf>
    <xf numFmtId="165" fontId="76" fillId="0" borderId="17" xfId="0" applyNumberFormat="1" applyFont="1" applyBorder="1" applyAlignment="1" applyProtection="1">
      <alignment horizontal="center" vertical="center" wrapText="1"/>
      <protection locked="0"/>
    </xf>
    <xf numFmtId="165" fontId="78" fillId="0" borderId="19" xfId="0" applyNumberFormat="1" applyFont="1" applyBorder="1" applyAlignment="1">
      <alignment horizontal="center" vertical="center" wrapText="1"/>
    </xf>
    <xf numFmtId="165" fontId="78" fillId="0" borderId="37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 applyProtection="1">
      <alignment vertical="center" wrapText="1"/>
      <protection locked="0"/>
    </xf>
    <xf numFmtId="165" fontId="25" fillId="0" borderId="20" xfId="0" applyNumberFormat="1" applyFont="1" applyBorder="1" applyAlignment="1">
      <alignment vertical="center" wrapText="1"/>
    </xf>
    <xf numFmtId="165" fontId="75" fillId="0" borderId="2" xfId="0" applyNumberFormat="1" applyFont="1" applyBorder="1" applyAlignment="1" applyProtection="1">
      <alignment vertical="center" wrapText="1"/>
      <protection locked="0"/>
    </xf>
    <xf numFmtId="165" fontId="22" fillId="0" borderId="10" xfId="0" applyNumberFormat="1" applyFont="1" applyBorder="1" applyAlignment="1" applyProtection="1">
      <alignment horizontal="left" vertical="center" wrapText="1"/>
      <protection locked="0"/>
    </xf>
    <xf numFmtId="165" fontId="25" fillId="0" borderId="6" xfId="0" applyNumberFormat="1" applyFont="1" applyBorder="1" applyAlignment="1" applyProtection="1">
      <alignment vertical="center" wrapText="1"/>
      <protection locked="0"/>
    </xf>
    <xf numFmtId="165" fontId="25" fillId="0" borderId="21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165" fontId="23" fillId="0" borderId="14" xfId="0" applyNumberFormat="1" applyFont="1" applyBorder="1" applyAlignment="1">
      <alignment vertical="center" wrapText="1"/>
    </xf>
    <xf numFmtId="165" fontId="23" fillId="2" borderId="14" xfId="0" applyNumberFormat="1" applyFont="1" applyFill="1" applyBorder="1" applyAlignment="1">
      <alignment vertical="center" wrapText="1"/>
    </xf>
    <xf numFmtId="165" fontId="23" fillId="0" borderId="17" xfId="0" applyNumberFormat="1" applyFont="1" applyBorder="1" applyAlignment="1">
      <alignment vertical="center" wrapText="1"/>
    </xf>
    <xf numFmtId="165" fontId="25" fillId="0" borderId="2" xfId="0" applyNumberFormat="1" applyFont="1" applyBorder="1" applyAlignment="1">
      <alignment vertical="center" wrapText="1"/>
    </xf>
    <xf numFmtId="165" fontId="6" fillId="0" borderId="0" xfId="0" applyNumberFormat="1" applyFont="1" applyAlignment="1" applyProtection="1">
      <alignment horizontal="left" vertical="center" wrapText="1" readingOrder="2"/>
      <protection locked="0"/>
    </xf>
    <xf numFmtId="165" fontId="6" fillId="0" borderId="0" xfId="0" applyNumberFormat="1" applyFont="1" applyAlignment="1">
      <alignment vertical="center" wrapText="1" readingOrder="2"/>
    </xf>
    <xf numFmtId="0" fontId="11" fillId="0" borderId="22" xfId="0" applyFont="1" applyBorder="1" applyAlignment="1" applyProtection="1">
      <alignment horizontal="center" vertical="center" wrapText="1" readingOrder="2"/>
      <protection locked="0"/>
    </xf>
    <xf numFmtId="0" fontId="11" fillId="0" borderId="22" xfId="0" applyFont="1" applyBorder="1" applyAlignment="1" applyProtection="1">
      <alignment horizontal="right" vertical="center" readingOrder="2"/>
      <protection locked="0"/>
    </xf>
    <xf numFmtId="0" fontId="10" fillId="0" borderId="0" xfId="0" applyFont="1" applyAlignment="1">
      <alignment vertical="center" readingOrder="2"/>
    </xf>
    <xf numFmtId="49" fontId="11" fillId="0" borderId="22" xfId="0" applyNumberFormat="1" applyFont="1" applyBorder="1" applyAlignment="1" applyProtection="1">
      <alignment horizontal="right" vertical="center" readingOrder="2"/>
      <protection locked="0"/>
    </xf>
    <xf numFmtId="0" fontId="11" fillId="0" borderId="0" xfId="0" applyFont="1" applyAlignment="1" applyProtection="1">
      <alignment vertical="center" readingOrder="2"/>
      <protection locked="0"/>
    </xf>
    <xf numFmtId="0" fontId="9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9" fillId="0" borderId="42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78" fillId="0" borderId="16" xfId="6" applyFont="1" applyBorder="1" applyAlignment="1" applyProtection="1">
      <alignment horizontal="center" vertical="center" wrapText="1"/>
      <protection locked="0"/>
    </xf>
    <xf numFmtId="0" fontId="78" fillId="0" borderId="74" xfId="6" applyFont="1" applyBorder="1" applyAlignment="1" applyProtection="1">
      <alignment horizontal="center" vertical="center" wrapText="1"/>
      <protection locked="0"/>
    </xf>
    <xf numFmtId="165" fontId="78" fillId="0" borderId="17" xfId="0" applyNumberFormat="1" applyFont="1" applyBorder="1" applyAlignment="1" applyProtection="1">
      <alignment horizontal="center" vertical="center" wrapText="1"/>
      <protection locked="0"/>
    </xf>
    <xf numFmtId="165" fontId="25" fillId="0" borderId="26" xfId="6" applyNumberFormat="1" applyFont="1" applyBorder="1" applyAlignment="1">
      <alignment horizontal="right" vertical="center" wrapText="1" indent="1"/>
    </xf>
    <xf numFmtId="165" fontId="25" fillId="0" borderId="20" xfId="6" applyNumberFormat="1" applyFont="1" applyBorder="1" applyAlignment="1">
      <alignment horizontal="right" vertical="center" wrapText="1" indent="1"/>
    </xf>
    <xf numFmtId="165" fontId="25" fillId="0" borderId="21" xfId="6" applyNumberFormat="1" applyFont="1" applyBorder="1" applyAlignment="1">
      <alignment horizontal="right" vertical="center" wrapText="1" indent="1"/>
    </xf>
    <xf numFmtId="165" fontId="32" fillId="0" borderId="5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20" xfId="6" applyNumberFormat="1" applyFont="1" applyBorder="1" applyAlignment="1">
      <alignment horizontal="right" vertical="center" wrapText="1" indent="1"/>
    </xf>
    <xf numFmtId="165" fontId="32" fillId="0" borderId="75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6" xfId="6" applyNumberFormat="1" applyFont="1" applyBorder="1" applyAlignment="1">
      <alignment horizontal="right" vertical="center" wrapText="1" indent="1"/>
    </xf>
    <xf numFmtId="165" fontId="32" fillId="0" borderId="21" xfId="6" applyNumberFormat="1" applyFont="1" applyBorder="1" applyAlignment="1">
      <alignment horizontal="right" vertical="center" wrapText="1" indent="1"/>
    </xf>
    <xf numFmtId="165" fontId="32" fillId="0" borderId="33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26" xfId="6" applyNumberFormat="1" applyFont="1" applyBorder="1" applyAlignment="1">
      <alignment horizontal="right" vertical="center" wrapText="1" indent="1"/>
    </xf>
    <xf numFmtId="0" fontId="29" fillId="0" borderId="27" xfId="0" applyFont="1" applyBorder="1" applyAlignment="1">
      <alignment horizontal="left" wrapText="1" indent="1"/>
    </xf>
    <xf numFmtId="165" fontId="32" fillId="0" borderId="73" xfId="6" applyNumberFormat="1" applyFont="1" applyBorder="1" applyAlignment="1" applyProtection="1">
      <alignment horizontal="right" vertical="center" wrapText="1" indent="1"/>
      <protection locked="0"/>
    </xf>
    <xf numFmtId="165" fontId="32" fillId="0" borderId="28" xfId="6" applyNumberFormat="1" applyFont="1" applyBorder="1" applyAlignment="1">
      <alignment horizontal="right" vertical="center" wrapText="1" indent="1"/>
    </xf>
    <xf numFmtId="0" fontId="29" fillId="0" borderId="27" xfId="0" applyFont="1" applyBorder="1" applyAlignment="1">
      <alignment wrapText="1"/>
    </xf>
    <xf numFmtId="165" fontId="23" fillId="0" borderId="78" xfId="6" applyNumberFormat="1" applyFont="1" applyBorder="1" applyAlignment="1">
      <alignment horizontal="right" vertical="center" wrapText="1" indent="1"/>
    </xf>
    <xf numFmtId="165" fontId="25" fillId="0" borderId="70" xfId="6" applyNumberFormat="1" applyFont="1" applyBorder="1" applyAlignment="1" applyProtection="1">
      <alignment horizontal="right" vertical="center" wrapText="1" indent="1"/>
      <protection locked="0"/>
    </xf>
    <xf numFmtId="165" fontId="25" fillId="0" borderId="36" xfId="6" applyNumberFormat="1" applyFont="1" applyBorder="1" applyAlignment="1">
      <alignment horizontal="right" vertical="center" wrapText="1" indent="1"/>
    </xf>
    <xf numFmtId="165" fontId="25" fillId="0" borderId="28" xfId="6" applyNumberFormat="1" applyFont="1" applyBorder="1" applyAlignment="1">
      <alignment horizontal="right" vertical="center" wrapText="1" indent="1"/>
    </xf>
    <xf numFmtId="16" fontId="0" fillId="0" borderId="0" xfId="0" applyNumberFormat="1" applyAlignment="1">
      <alignment vertical="center" wrapText="1"/>
    </xf>
    <xf numFmtId="165" fontId="28" fillId="0" borderId="17" xfId="0" quotePrefix="1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57" fillId="0" borderId="0" xfId="0" applyNumberFormat="1" applyFont="1" applyAlignment="1">
      <alignment horizontal="right" vertical="center" wrapText="1" indent="1"/>
    </xf>
    <xf numFmtId="0" fontId="57" fillId="0" borderId="0" xfId="0" applyFont="1" applyAlignment="1">
      <alignment horizontal="right" vertical="center" wrapText="1" indent="1"/>
    </xf>
    <xf numFmtId="0" fontId="57" fillId="0" borderId="42" xfId="0" applyFont="1" applyBorder="1" applyAlignment="1">
      <alignment horizontal="right" vertical="center" wrapText="1" indent="1"/>
    </xf>
    <xf numFmtId="165" fontId="57" fillId="0" borderId="42" xfId="0" applyNumberFormat="1" applyFont="1" applyBorder="1" applyAlignment="1">
      <alignment horizontal="right" vertical="center" wrapText="1" indent="1"/>
    </xf>
    <xf numFmtId="3" fontId="7" fillId="0" borderId="14" xfId="0" applyNumberFormat="1" applyFont="1" applyBorder="1" applyAlignment="1" applyProtection="1">
      <alignment horizontal="right" vertical="center" wrapText="1" indent="1"/>
      <protection locked="0"/>
    </xf>
    <xf numFmtId="3" fontId="7" fillId="0" borderId="47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4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49" fontId="11" fillId="0" borderId="37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horizontal="right" vertical="center"/>
      <protection locked="0"/>
    </xf>
    <xf numFmtId="0" fontId="78" fillId="0" borderId="14" xfId="6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left" vertical="center" wrapText="1" indent="1"/>
    </xf>
    <xf numFmtId="3" fontId="31" fillId="0" borderId="14" xfId="0" applyNumberFormat="1" applyFont="1" applyBorder="1" applyAlignment="1">
      <alignment horizontal="right" vertical="center" wrapText="1" indent="1"/>
    </xf>
    <xf numFmtId="3" fontId="32" fillId="0" borderId="11" xfId="0" applyNumberFormat="1" applyFont="1" applyBorder="1" applyAlignment="1">
      <alignment horizontal="center" vertical="center" wrapText="1"/>
    </xf>
    <xf numFmtId="3" fontId="25" fillId="0" borderId="4" xfId="6" applyNumberFormat="1" applyFont="1" applyBorder="1" applyAlignment="1">
      <alignment horizontal="left" vertical="center" wrapText="1" indent="1"/>
    </xf>
    <xf numFmtId="3" fontId="25" fillId="0" borderId="4" xfId="6" applyNumberFormat="1" applyFont="1" applyBorder="1" applyAlignment="1" applyProtection="1">
      <alignment horizontal="right" vertical="center" wrapText="1" indent="1"/>
      <protection locked="0"/>
    </xf>
    <xf numFmtId="3" fontId="31" fillId="0" borderId="16" xfId="0" applyNumberFormat="1" applyFont="1" applyBorder="1" applyAlignment="1">
      <alignment horizontal="right" vertical="center" wrapText="1" indent="1"/>
    </xf>
    <xf numFmtId="3" fontId="31" fillId="0" borderId="26" xfId="0" applyNumberFormat="1" applyFont="1" applyBorder="1" applyAlignment="1">
      <alignment horizontal="right" vertical="center" wrapText="1" indent="1"/>
    </xf>
    <xf numFmtId="3" fontId="32" fillId="0" borderId="8" xfId="0" applyNumberFormat="1" applyFont="1" applyBorder="1" applyAlignment="1">
      <alignment horizontal="center" vertical="center" wrapText="1"/>
    </xf>
    <xf numFmtId="3" fontId="25" fillId="0" borderId="2" xfId="6" applyNumberFormat="1" applyFont="1" applyBorder="1" applyAlignment="1">
      <alignment horizontal="left" vertical="center" wrapText="1" indent="1"/>
    </xf>
    <xf numFmtId="3" fontId="25" fillId="0" borderId="2" xfId="6" applyNumberFormat="1" applyFont="1" applyBorder="1" applyAlignment="1" applyProtection="1">
      <alignment horizontal="right" vertical="center" wrapText="1" indent="1"/>
      <protection locked="0"/>
    </xf>
    <xf numFmtId="3" fontId="31" fillId="0" borderId="2" xfId="0" applyNumberFormat="1" applyFont="1" applyBorder="1" applyAlignment="1">
      <alignment horizontal="right" vertical="center" wrapText="1" indent="1"/>
    </xf>
    <xf numFmtId="3" fontId="25" fillId="0" borderId="1" xfId="6" applyNumberFormat="1" applyFont="1" applyBorder="1" applyAlignment="1">
      <alignment horizontal="left" vertical="center" wrapText="1" indent="1"/>
    </xf>
    <xf numFmtId="3" fontId="32" fillId="0" borderId="10" xfId="0" applyNumberFormat="1" applyFont="1" applyBorder="1" applyAlignment="1">
      <alignment horizontal="center" vertical="center" wrapText="1"/>
    </xf>
    <xf numFmtId="3" fontId="25" fillId="0" borderId="6" xfId="6" applyNumberFormat="1" applyFont="1" applyBorder="1" applyAlignment="1" applyProtection="1">
      <alignment horizontal="right" vertical="center" wrapText="1" indent="1"/>
      <protection locked="0"/>
    </xf>
    <xf numFmtId="3" fontId="31" fillId="0" borderId="27" xfId="0" applyNumberFormat="1" applyFont="1" applyBorder="1" applyAlignment="1">
      <alignment horizontal="right" vertical="center" wrapText="1" indent="1"/>
    </xf>
    <xf numFmtId="3" fontId="31" fillId="0" borderId="35" xfId="0" applyNumberFormat="1" applyFont="1" applyBorder="1" applyAlignment="1">
      <alignment horizontal="right" vertical="center" wrapText="1" indent="1"/>
    </xf>
    <xf numFmtId="3" fontId="32" fillId="0" borderId="9" xfId="0" applyNumberFormat="1" applyFont="1" applyBorder="1" applyAlignment="1">
      <alignment horizontal="center" vertical="center" wrapText="1"/>
    </xf>
    <xf numFmtId="3" fontId="25" fillId="0" borderId="3" xfId="6" applyNumberFormat="1" applyFont="1" applyBorder="1" applyAlignment="1">
      <alignment horizontal="left" vertical="center" wrapText="1" indent="1"/>
    </xf>
    <xf numFmtId="3" fontId="25" fillId="0" borderId="3" xfId="6" applyNumberFormat="1" applyFont="1" applyBorder="1" applyAlignment="1" applyProtection="1">
      <alignment horizontal="right" vertical="center" wrapText="1" indent="1"/>
      <protection locked="0"/>
    </xf>
    <xf numFmtId="3" fontId="31" fillId="0" borderId="6" xfId="0" applyNumberFormat="1" applyFont="1" applyBorder="1" applyAlignment="1">
      <alignment horizontal="right" vertical="center" wrapText="1" indent="1"/>
    </xf>
    <xf numFmtId="3" fontId="31" fillId="0" borderId="20" xfId="0" applyNumberFormat="1" applyFont="1" applyBorder="1" applyAlignment="1">
      <alignment horizontal="right" vertical="center" wrapText="1" indent="1"/>
    </xf>
    <xf numFmtId="3" fontId="25" fillId="0" borderId="6" xfId="6" applyNumberFormat="1" applyFont="1" applyBorder="1" applyAlignment="1">
      <alignment horizontal="left" vertical="center" wrapText="1" indent="1"/>
    </xf>
    <xf numFmtId="3" fontId="31" fillId="0" borderId="19" xfId="0" applyNumberFormat="1" applyFont="1" applyBorder="1" applyAlignment="1">
      <alignment horizontal="right" vertical="center" wrapText="1" indent="1"/>
    </xf>
    <xf numFmtId="3" fontId="31" fillId="0" borderId="21" xfId="0" applyNumberFormat="1" applyFont="1" applyBorder="1" applyAlignment="1">
      <alignment horizontal="right" vertical="center" wrapText="1" indent="1"/>
    </xf>
    <xf numFmtId="3" fontId="31" fillId="0" borderId="13" xfId="0" applyNumberFormat="1" applyFont="1" applyBorder="1" applyAlignment="1">
      <alignment horizontal="center" vertical="center" wrapText="1"/>
    </xf>
    <xf numFmtId="3" fontId="31" fillId="0" borderId="14" xfId="6" applyNumberFormat="1" applyFont="1" applyBorder="1" applyAlignment="1">
      <alignment horizontal="left" vertical="center" wrapText="1" indent="1"/>
    </xf>
    <xf numFmtId="3" fontId="31" fillId="0" borderId="14" xfId="6" applyNumberFormat="1" applyFont="1" applyBorder="1" applyAlignment="1" applyProtection="1">
      <alignment horizontal="right" vertical="center" wrapText="1" indent="1"/>
      <protection locked="0"/>
    </xf>
    <xf numFmtId="3" fontId="31" fillId="0" borderId="14" xfId="6" applyNumberFormat="1" applyFont="1" applyBorder="1" applyAlignment="1">
      <alignment horizontal="right" vertical="center" wrapText="1" indent="1"/>
    </xf>
    <xf numFmtId="3" fontId="31" fillId="0" borderId="17" xfId="0" applyNumberFormat="1" applyFont="1" applyBorder="1" applyAlignment="1">
      <alignment horizontal="right" vertical="center" wrapText="1" indent="1"/>
    </xf>
    <xf numFmtId="3" fontId="31" fillId="0" borderId="47" xfId="0" applyNumberFormat="1" applyFont="1" applyBorder="1" applyAlignment="1">
      <alignment horizontal="right" vertical="center" wrapText="1" indent="1"/>
    </xf>
    <xf numFmtId="3" fontId="32" fillId="0" borderId="3" xfId="6" applyNumberFormat="1" applyFont="1" applyBorder="1" applyAlignment="1">
      <alignment horizontal="left" vertical="center" wrapText="1" indent="1"/>
    </xf>
    <xf numFmtId="3" fontId="32" fillId="0" borderId="3" xfId="6" applyNumberFormat="1" applyFont="1" applyBorder="1" applyAlignment="1" applyProtection="1">
      <alignment horizontal="right" vertical="center" wrapText="1" indent="1"/>
      <protection locked="0"/>
    </xf>
    <xf numFmtId="3" fontId="32" fillId="0" borderId="2" xfId="6" applyNumberFormat="1" applyFont="1" applyBorder="1" applyAlignment="1" applyProtection="1">
      <alignment horizontal="right" vertical="center" wrapText="1" indent="1"/>
      <protection locked="0"/>
    </xf>
    <xf numFmtId="3" fontId="32" fillId="0" borderId="2" xfId="6" applyNumberFormat="1" applyFont="1" applyBorder="1" applyAlignment="1">
      <alignment horizontal="left" vertical="center" wrapText="1" indent="1"/>
    </xf>
    <xf numFmtId="3" fontId="32" fillId="0" borderId="1" xfId="6" applyNumberFormat="1" applyFont="1" applyBorder="1" applyAlignment="1">
      <alignment horizontal="left" vertical="center" wrapText="1" indent="1"/>
    </xf>
    <xf numFmtId="3" fontId="32" fillId="0" borderId="6" xfId="6" applyNumberFormat="1" applyFont="1" applyBorder="1" applyAlignment="1" applyProtection="1">
      <alignment horizontal="right" vertical="center" wrapText="1" indent="1"/>
      <protection locked="0"/>
    </xf>
    <xf numFmtId="3" fontId="31" fillId="0" borderId="30" xfId="0" applyNumberFormat="1" applyFont="1" applyBorder="1" applyAlignment="1">
      <alignment horizontal="right" vertical="center" wrapText="1" indent="1"/>
    </xf>
    <xf numFmtId="3" fontId="31" fillId="0" borderId="1" xfId="0" applyNumberFormat="1" applyFont="1" applyBorder="1" applyAlignment="1">
      <alignment horizontal="right" vertical="center" wrapText="1" indent="1"/>
    </xf>
    <xf numFmtId="3" fontId="30" fillId="0" borderId="13" xfId="0" applyNumberFormat="1" applyFont="1" applyBorder="1" applyAlignment="1">
      <alignment horizontal="center" vertical="center" wrapText="1"/>
    </xf>
    <xf numFmtId="3" fontId="32" fillId="0" borderId="19" xfId="6" applyNumberFormat="1" applyFont="1" applyBorder="1" applyAlignment="1">
      <alignment horizontal="left" vertical="center" wrapText="1" indent="1"/>
    </xf>
    <xf numFmtId="3" fontId="32" fillId="0" borderId="27" xfId="6" applyNumberFormat="1" applyFont="1" applyBorder="1" applyAlignment="1" applyProtection="1">
      <alignment horizontal="right" vertical="center" wrapText="1" indent="1"/>
      <protection locked="0"/>
    </xf>
    <xf numFmtId="3" fontId="42" fillId="0" borderId="40" xfId="0" applyNumberFormat="1" applyFont="1" applyBorder="1" applyAlignment="1">
      <alignment horizontal="left" wrapText="1" indent="1"/>
    </xf>
    <xf numFmtId="3" fontId="31" fillId="0" borderId="47" xfId="6" applyNumberFormat="1" applyFont="1" applyBorder="1" applyAlignment="1">
      <alignment horizontal="right" vertical="center" wrapText="1" indent="1"/>
    </xf>
    <xf numFmtId="3" fontId="25" fillId="0" borderId="80" xfId="6" applyNumberFormat="1" applyFont="1" applyBorder="1" applyAlignment="1" applyProtection="1">
      <alignment horizontal="right" vertical="center" wrapText="1" indent="1"/>
      <protection locked="0"/>
    </xf>
    <xf numFmtId="3" fontId="25" fillId="0" borderId="80" xfId="6" applyNumberFormat="1" applyFont="1" applyBorder="1" applyAlignment="1">
      <alignment horizontal="right" vertical="center" wrapText="1" indent="1"/>
    </xf>
    <xf numFmtId="3" fontId="32" fillId="0" borderId="26" xfId="0" applyNumberFormat="1" applyFont="1" applyBorder="1" applyAlignment="1">
      <alignment horizontal="right" vertical="center" wrapText="1" indent="1"/>
    </xf>
    <xf numFmtId="3" fontId="25" fillId="0" borderId="49" xfId="6" applyNumberFormat="1" applyFont="1" applyBorder="1" applyAlignment="1" applyProtection="1">
      <alignment horizontal="right" vertical="center" wrapText="1" indent="1"/>
      <protection locked="0"/>
    </xf>
    <xf numFmtId="3" fontId="25" fillId="0" borderId="49" xfId="6" applyNumberFormat="1" applyFont="1" applyBorder="1" applyAlignment="1">
      <alignment horizontal="right" vertical="center" wrapText="1" indent="1"/>
    </xf>
    <xf numFmtId="3" fontId="32" fillId="0" borderId="20" xfId="0" applyNumberFormat="1" applyFont="1" applyBorder="1" applyAlignment="1">
      <alignment horizontal="right" vertical="center" wrapText="1" indent="1"/>
    </xf>
    <xf numFmtId="3" fontId="31" fillId="0" borderId="47" xfId="6" applyNumberFormat="1" applyFont="1" applyBorder="1" applyAlignment="1" applyProtection="1">
      <alignment horizontal="right" vertical="center" wrapText="1" indent="1"/>
      <protection locked="0"/>
    </xf>
    <xf numFmtId="3" fontId="11" fillId="0" borderId="14" xfId="0" applyNumberFormat="1" applyFont="1" applyBorder="1" applyAlignment="1">
      <alignment horizontal="left" vertical="center" wrapText="1" indent="1"/>
    </xf>
    <xf numFmtId="3" fontId="11" fillId="0" borderId="47" xfId="0" applyNumberFormat="1" applyFont="1" applyBorder="1" applyAlignment="1">
      <alignment horizontal="right" vertical="center" wrapText="1" indent="1"/>
    </xf>
    <xf numFmtId="3" fontId="23" fillId="0" borderId="17" xfId="0" applyNumberFormat="1" applyFont="1" applyBorder="1" applyAlignment="1">
      <alignment horizontal="right" vertical="center" wrapText="1" indent="1"/>
    </xf>
    <xf numFmtId="3" fontId="0" fillId="0" borderId="0" xfId="0" applyNumberFormat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3" fontId="57" fillId="0" borderId="0" xfId="0" applyNumberFormat="1" applyFont="1" applyAlignment="1">
      <alignment horizontal="right" vertical="center" wrapText="1"/>
    </xf>
    <xf numFmtId="3" fontId="57" fillId="0" borderId="0" xfId="0" applyNumberFormat="1" applyFont="1" applyAlignment="1">
      <alignment horizontal="right" vertical="center" wrapText="1" indent="1"/>
    </xf>
    <xf numFmtId="3" fontId="7" fillId="0" borderId="13" xfId="0" applyNumberFormat="1" applyFont="1" applyBorder="1" applyAlignment="1">
      <alignment horizontal="left" vertical="center"/>
    </xf>
    <xf numFmtId="3" fontId="7" fillId="0" borderId="40" xfId="0" applyNumberFormat="1" applyFont="1" applyBorder="1" applyAlignment="1">
      <alignment vertical="center" wrapText="1"/>
    </xf>
    <xf numFmtId="3" fontId="7" fillId="0" borderId="14" xfId="0" applyNumberFormat="1" applyFont="1" applyBorder="1" applyAlignment="1" applyProtection="1">
      <alignment horizontal="right" vertical="center" wrapText="1"/>
      <protection locked="0"/>
    </xf>
    <xf numFmtId="3" fontId="7" fillId="0" borderId="14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 indent="1"/>
    </xf>
    <xf numFmtId="49" fontId="32" fillId="0" borderId="10" xfId="0" applyNumberFormat="1" applyFont="1" applyBorder="1" applyAlignment="1">
      <alignment horizontal="center" vertical="center" wrapText="1"/>
    </xf>
    <xf numFmtId="0" fontId="32" fillId="0" borderId="1" xfId="6" applyFont="1" applyBorder="1" applyAlignment="1">
      <alignment horizontal="left" vertical="center" wrapText="1" indent="1"/>
    </xf>
    <xf numFmtId="0" fontId="7" fillId="0" borderId="14" xfId="0" applyFont="1" applyBorder="1" applyAlignment="1" applyProtection="1">
      <alignment horizontal="right" vertical="center" wrapText="1"/>
      <protection locked="0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7" xfId="0" applyNumberFormat="1" applyFont="1" applyBorder="1" applyAlignment="1">
      <alignment horizontal="right" vertical="center" wrapText="1" indent="1"/>
    </xf>
    <xf numFmtId="0" fontId="79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80" fillId="0" borderId="32" xfId="0" applyFont="1" applyBorder="1" applyAlignment="1" applyProtection="1">
      <alignment horizontal="left" vertical="center" wrapText="1"/>
      <protection locked="0"/>
    </xf>
    <xf numFmtId="165" fontId="80" fillId="0" borderId="55" xfId="0" applyNumberFormat="1" applyFont="1" applyBorder="1" applyAlignment="1" applyProtection="1">
      <alignment horizontal="right" vertical="center" wrapText="1"/>
      <protection locked="0"/>
    </xf>
    <xf numFmtId="0" fontId="81" fillId="0" borderId="7" xfId="0" applyFont="1" applyBorder="1" applyAlignment="1" applyProtection="1">
      <alignment horizontal="left" vertical="center" wrapText="1"/>
      <protection locked="0"/>
    </xf>
    <xf numFmtId="165" fontId="81" fillId="0" borderId="30" xfId="0" applyNumberFormat="1" applyFont="1" applyBorder="1" applyAlignment="1" applyProtection="1">
      <alignment horizontal="righ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165" fontId="30" fillId="0" borderId="30" xfId="0" applyNumberFormat="1" applyFont="1" applyBorder="1" applyAlignment="1" applyProtection="1">
      <alignment horizontal="right" vertical="center" wrapText="1"/>
      <protection locked="0"/>
    </xf>
    <xf numFmtId="0" fontId="31" fillId="0" borderId="16" xfId="0" applyFont="1" applyBorder="1" applyAlignment="1">
      <alignment horizontal="center" vertical="center" wrapText="1"/>
    </xf>
    <xf numFmtId="0" fontId="29" fillId="0" borderId="1" xfId="6" applyFont="1" applyBorder="1" applyAlignment="1">
      <alignment horizontal="left" vertical="center" wrapText="1" indent="1"/>
    </xf>
    <xf numFmtId="0" fontId="32" fillId="0" borderId="1" xfId="0" applyFont="1" applyBorder="1" applyAlignment="1" applyProtection="1">
      <alignment horizontal="left" vertical="center" indent="1"/>
      <protection locked="0"/>
    </xf>
    <xf numFmtId="3" fontId="32" fillId="0" borderId="54" xfId="0" applyNumberFormat="1" applyFont="1" applyBorder="1" applyAlignment="1" applyProtection="1">
      <alignment horizontal="right" vertical="center" indent="1"/>
      <protection locked="0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2" fillId="0" borderId="23" xfId="0" applyNumberFormat="1" applyFont="1" applyBorder="1" applyAlignment="1" applyProtection="1">
      <alignment horizontal="right" vertical="center" indent="1"/>
      <protection locked="0"/>
    </xf>
    <xf numFmtId="0" fontId="77" fillId="0" borderId="27" xfId="0" applyFont="1" applyBorder="1" applyAlignment="1" applyProtection="1">
      <alignment horizontal="center" vertical="center" wrapText="1"/>
      <protection locked="0"/>
    </xf>
    <xf numFmtId="0" fontId="76" fillId="0" borderId="73" xfId="6" applyFont="1" applyBorder="1" applyAlignment="1" applyProtection="1">
      <alignment horizontal="center" vertical="center" wrapText="1"/>
      <protection locked="0"/>
    </xf>
    <xf numFmtId="0" fontId="77" fillId="0" borderId="27" xfId="6" applyFont="1" applyBorder="1" applyAlignment="1" applyProtection="1">
      <alignment horizontal="center" vertical="center" wrapText="1"/>
      <protection locked="0"/>
    </xf>
    <xf numFmtId="0" fontId="77" fillId="0" borderId="28" xfId="6" applyFont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>
      <alignment horizontal="left" indent="4"/>
    </xf>
    <xf numFmtId="165" fontId="76" fillId="0" borderId="40" xfId="0" applyNumberFormat="1" applyFont="1" applyBorder="1" applyAlignment="1" applyProtection="1">
      <alignment horizontal="center" vertical="center" wrapText="1"/>
      <protection locked="0"/>
    </xf>
    <xf numFmtId="165" fontId="76" fillId="0" borderId="40" xfId="0" applyNumberFormat="1" applyFont="1" applyBorder="1" applyAlignment="1">
      <alignment horizontal="center" vertical="center" wrapText="1"/>
    </xf>
    <xf numFmtId="165" fontId="41" fillId="0" borderId="8" xfId="0" applyNumberFormat="1" applyFont="1" applyBorder="1" applyAlignment="1" applyProtection="1">
      <alignment horizontal="left" vertical="center" wrapText="1"/>
      <protection locked="0"/>
    </xf>
    <xf numFmtId="165" fontId="41" fillId="0" borderId="2" xfId="0" applyNumberFormat="1" applyFont="1" applyBorder="1" applyAlignment="1" applyProtection="1">
      <alignment vertical="center" wrapText="1"/>
      <protection locked="0"/>
    </xf>
    <xf numFmtId="49" fontId="41" fillId="0" borderId="2" xfId="0" applyNumberFormat="1" applyFont="1" applyBorder="1" applyAlignment="1" applyProtection="1">
      <alignment horizontal="center" vertical="center" wrapText="1"/>
      <protection locked="0"/>
    </xf>
    <xf numFmtId="165" fontId="32" fillId="0" borderId="2" xfId="0" applyNumberFormat="1" applyFont="1" applyBorder="1" applyAlignment="1" applyProtection="1">
      <alignment vertical="center" wrapText="1"/>
      <protection locked="0"/>
    </xf>
    <xf numFmtId="165" fontId="32" fillId="0" borderId="20" xfId="0" applyNumberFormat="1" applyFont="1" applyBorder="1" applyAlignment="1">
      <alignment vertical="center" wrapText="1"/>
    </xf>
    <xf numFmtId="165" fontId="82" fillId="0" borderId="10" xfId="0" applyNumberFormat="1" applyFont="1" applyBorder="1" applyAlignment="1" applyProtection="1">
      <alignment horizontal="left" vertical="center" wrapText="1"/>
      <protection locked="0"/>
    </xf>
    <xf numFmtId="165" fontId="82" fillId="0" borderId="6" xfId="0" applyNumberFormat="1" applyFont="1" applyBorder="1" applyAlignment="1" applyProtection="1">
      <alignment vertical="center" wrapText="1"/>
      <protection locked="0"/>
    </xf>
    <xf numFmtId="49" fontId="82" fillId="0" borderId="6" xfId="0" applyNumberFormat="1" applyFont="1" applyBorder="1" applyAlignment="1" applyProtection="1">
      <alignment horizontal="center" vertical="center" wrapText="1"/>
      <protection locked="0"/>
    </xf>
    <xf numFmtId="165" fontId="83" fillId="0" borderId="6" xfId="0" applyNumberFormat="1" applyFont="1" applyBorder="1" applyAlignment="1" applyProtection="1">
      <alignment vertical="center" wrapText="1"/>
      <protection locked="0"/>
    </xf>
    <xf numFmtId="165" fontId="83" fillId="0" borderId="2" xfId="0" applyNumberFormat="1" applyFont="1" applyBorder="1" applyAlignment="1" applyProtection="1">
      <alignment vertical="center" wrapText="1"/>
      <protection locked="0"/>
    </xf>
    <xf numFmtId="165" fontId="83" fillId="0" borderId="20" xfId="0" applyNumberFormat="1" applyFont="1" applyBorder="1" applyAlignment="1">
      <alignment vertical="center" wrapText="1"/>
    </xf>
    <xf numFmtId="165" fontId="84" fillId="0" borderId="0" xfId="0" applyNumberFormat="1" applyFont="1" applyAlignment="1">
      <alignment vertical="center" wrapText="1"/>
    </xf>
    <xf numFmtId="0" fontId="85" fillId="0" borderId="2" xfId="0" applyFont="1" applyBorder="1" applyAlignment="1">
      <alignment horizontal="left" wrapText="1" indent="1"/>
    </xf>
    <xf numFmtId="3" fontId="86" fillId="0" borderId="77" xfId="0" applyNumberFormat="1" applyFont="1" applyBorder="1"/>
    <xf numFmtId="49" fontId="87" fillId="9" borderId="2" xfId="0" applyNumberFormat="1" applyFont="1" applyFill="1" applyBorder="1" applyAlignment="1" applyProtection="1">
      <alignment horizontal="center" vertical="center" wrapText="1"/>
      <protection locked="0"/>
    </xf>
    <xf numFmtId="165" fontId="87" fillId="9" borderId="2" xfId="0" applyNumberFormat="1" applyFont="1" applyFill="1" applyBorder="1" applyAlignment="1" applyProtection="1">
      <alignment vertical="center" wrapText="1"/>
      <protection locked="0"/>
    </xf>
    <xf numFmtId="165" fontId="88" fillId="0" borderId="2" xfId="0" applyNumberFormat="1" applyFont="1" applyBorder="1" applyAlignment="1">
      <alignment vertical="center" wrapText="1"/>
    </xf>
    <xf numFmtId="165" fontId="88" fillId="0" borderId="20" xfId="0" applyNumberFormat="1" applyFont="1" applyBorder="1" applyAlignment="1">
      <alignment vertical="center" wrapText="1"/>
    </xf>
    <xf numFmtId="3" fontId="82" fillId="0" borderId="2" xfId="0" applyNumberFormat="1" applyFont="1" applyBorder="1"/>
    <xf numFmtId="0" fontId="85" fillId="9" borderId="2" xfId="6" applyFont="1" applyFill="1" applyBorder="1" applyAlignment="1">
      <alignment horizontal="left" vertical="center" wrapText="1" indent="1"/>
    </xf>
    <xf numFmtId="3" fontId="85" fillId="9" borderId="5" xfId="0" applyNumberFormat="1" applyFont="1" applyFill="1" applyBorder="1" applyAlignment="1">
      <alignment vertical="center"/>
    </xf>
    <xf numFmtId="3" fontId="85" fillId="9" borderId="5" xfId="0" applyNumberFormat="1" applyFont="1" applyFill="1" applyBorder="1" applyAlignment="1" applyProtection="1">
      <alignment vertical="center" wrapText="1"/>
      <protection locked="0"/>
    </xf>
    <xf numFmtId="165" fontId="88" fillId="0" borderId="2" xfId="0" applyNumberFormat="1" applyFont="1" applyBorder="1" applyAlignment="1" applyProtection="1">
      <alignment vertical="center" wrapText="1"/>
      <protection locked="0"/>
    </xf>
    <xf numFmtId="0" fontId="85" fillId="9" borderId="2" xfId="0" applyFont="1" applyFill="1" applyBorder="1" applyAlignment="1">
      <alignment horizontal="left" vertical="center" indent="1"/>
    </xf>
    <xf numFmtId="3" fontId="85" fillId="9" borderId="2" xfId="0" applyNumberFormat="1" applyFont="1" applyFill="1" applyBorder="1" applyAlignment="1">
      <alignment vertical="center"/>
    </xf>
    <xf numFmtId="0" fontId="89" fillId="0" borderId="14" xfId="0" applyFont="1" applyBorder="1" applyAlignment="1" applyProtection="1">
      <alignment horizontal="center" vertical="center" wrapText="1"/>
      <protection locked="0"/>
    </xf>
    <xf numFmtId="0" fontId="89" fillId="0" borderId="40" xfId="0" applyFont="1" applyBorder="1" applyAlignment="1" applyProtection="1">
      <alignment horizontal="center" vertical="center" wrapText="1"/>
      <protection locked="0"/>
    </xf>
    <xf numFmtId="0" fontId="89" fillId="0" borderId="35" xfId="0" applyFont="1" applyBorder="1" applyAlignment="1" applyProtection="1">
      <alignment horizontal="center" vertical="center" wrapText="1"/>
      <protection locked="0"/>
    </xf>
    <xf numFmtId="165" fontId="22" fillId="0" borderId="0" xfId="0" applyNumberFormat="1" applyFont="1" applyAlignment="1" applyProtection="1">
      <alignment vertical="center" wrapText="1"/>
      <protection locked="0"/>
    </xf>
    <xf numFmtId="0" fontId="90" fillId="0" borderId="0" xfId="0" applyFont="1" applyAlignment="1" applyProtection="1">
      <alignment horizontal="right" vertical="top"/>
      <protection locked="0"/>
    </xf>
    <xf numFmtId="3" fontId="32" fillId="9" borderId="21" xfId="0" applyNumberFormat="1" applyFont="1" applyFill="1" applyBorder="1" applyAlignment="1" applyProtection="1">
      <alignment horizontal="right" vertical="center" indent="1"/>
      <protection locked="0"/>
    </xf>
    <xf numFmtId="3" fontId="32" fillId="0" borderId="61" xfId="0" applyNumberFormat="1" applyFont="1" applyBorder="1" applyAlignment="1" applyProtection="1">
      <alignment horizontal="right" vertical="center" indent="1"/>
      <protection locked="0"/>
    </xf>
    <xf numFmtId="0" fontId="71" fillId="20" borderId="2" xfId="6" applyFont="1" applyFill="1" applyBorder="1" applyAlignment="1">
      <alignment horizontal="left" vertical="center" wrapText="1" indent="1"/>
    </xf>
    <xf numFmtId="0" fontId="0" fillId="0" borderId="0" xfId="0"/>
    <xf numFmtId="0" fontId="11" fillId="0" borderId="16" xfId="0" applyFont="1" applyBorder="1" applyAlignment="1" applyProtection="1">
      <alignment horizontal="center" vertical="center" wrapText="1"/>
      <protection locked="0"/>
    </xf>
    <xf numFmtId="0" fontId="43" fillId="9" borderId="5" xfId="0" applyFont="1" applyFill="1" applyBorder="1" applyAlignment="1">
      <alignment horizontal="left" vertical="center" wrapText="1" indent="1"/>
    </xf>
    <xf numFmtId="3" fontId="43" fillId="9" borderId="2" xfId="0" applyNumberFormat="1" applyFont="1" applyFill="1" applyBorder="1" applyAlignment="1">
      <alignment vertical="center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3" fontId="80" fillId="9" borderId="2" xfId="0" applyNumberFormat="1" applyFont="1" applyFill="1" applyBorder="1" applyAlignment="1">
      <alignment vertical="center"/>
    </xf>
    <xf numFmtId="165" fontId="15" fillId="0" borderId="0" xfId="7" applyNumberFormat="1" applyAlignment="1" applyProtection="1">
      <alignment vertical="center"/>
      <protection locked="0"/>
    </xf>
    <xf numFmtId="165" fontId="15" fillId="0" borderId="0" xfId="7" applyNumberFormat="1" applyAlignment="1">
      <alignment vertical="center"/>
    </xf>
    <xf numFmtId="3" fontId="32" fillId="0" borderId="48" xfId="0" applyNumberFormat="1" applyFont="1" applyBorder="1" applyAlignment="1" applyProtection="1">
      <alignment horizontal="right" vertical="center" indent="1"/>
      <protection locked="0"/>
    </xf>
    <xf numFmtId="3" fontId="31" fillId="7" borderId="22" xfId="0" applyNumberFormat="1" applyFont="1" applyFill="1" applyBorder="1" applyAlignment="1" applyProtection="1">
      <alignment horizontal="right" vertical="center" indent="1"/>
      <protection locked="0"/>
    </xf>
    <xf numFmtId="0" fontId="72" fillId="14" borderId="2" xfId="0" applyFont="1" applyFill="1" applyBorder="1"/>
    <xf numFmtId="3" fontId="72" fillId="14" borderId="2" xfId="0" applyNumberFormat="1" applyFont="1" applyFill="1" applyBorder="1"/>
    <xf numFmtId="0" fontId="71" fillId="9" borderId="2" xfId="0" applyFont="1" applyFill="1" applyBorder="1" applyAlignment="1">
      <alignment wrapText="1"/>
    </xf>
    <xf numFmtId="3" fontId="71" fillId="9" borderId="2" xfId="0" applyNumberFormat="1" applyFont="1" applyFill="1" applyBorder="1" applyAlignment="1">
      <alignment horizontal="right" wrapText="1"/>
    </xf>
    <xf numFmtId="0" fontId="71" fillId="21" borderId="2" xfId="0" applyFont="1" applyFill="1" applyBorder="1" applyAlignment="1">
      <alignment horizontal="left" wrapText="1" indent="1"/>
    </xf>
    <xf numFmtId="3" fontId="71" fillId="21" borderId="2" xfId="0" applyNumberFormat="1" applyFont="1" applyFill="1" applyBorder="1" applyAlignment="1">
      <alignment horizontal="right" wrapText="1"/>
    </xf>
    <xf numFmtId="0" fontId="71" fillId="0" borderId="2" xfId="0" applyFont="1" applyBorder="1" applyAlignment="1">
      <alignment wrapText="1"/>
    </xf>
    <xf numFmtId="0" fontId="71" fillId="20" borderId="2" xfId="0" applyFont="1" applyFill="1" applyBorder="1" applyAlignment="1">
      <alignment horizontal="left" wrapText="1" indent="1"/>
    </xf>
    <xf numFmtId="3" fontId="71" fillId="20" borderId="2" xfId="0" applyNumberFormat="1" applyFont="1" applyFill="1" applyBorder="1" applyAlignment="1">
      <alignment horizontal="right" wrapText="1"/>
    </xf>
    <xf numFmtId="0" fontId="71" fillId="20" borderId="2" xfId="0" applyFont="1" applyFill="1" applyBorder="1" applyAlignment="1">
      <alignment wrapText="1"/>
    </xf>
    <xf numFmtId="3" fontId="73" fillId="9" borderId="2" xfId="0" applyNumberFormat="1" applyFont="1" applyFill="1" applyBorder="1" applyAlignment="1">
      <alignment horizontal="right" wrapText="1"/>
    </xf>
    <xf numFmtId="3" fontId="73" fillId="20" borderId="2" xfId="0" applyNumberFormat="1" applyFont="1" applyFill="1" applyBorder="1" applyAlignment="1">
      <alignment vertical="center"/>
    </xf>
    <xf numFmtId="0" fontId="55" fillId="20" borderId="2" xfId="0" applyFont="1" applyFill="1" applyBorder="1" applyAlignment="1">
      <alignment horizontal="left" wrapText="1" indent="1"/>
    </xf>
    <xf numFmtId="3" fontId="73" fillId="21" borderId="5" xfId="0" applyNumberFormat="1" applyFont="1" applyFill="1" applyBorder="1" applyAlignment="1">
      <alignment vertical="center"/>
    </xf>
    <xf numFmtId="0" fontId="55" fillId="20" borderId="2" xfId="0" applyFont="1" applyFill="1" applyBorder="1" applyAlignment="1">
      <alignment horizontal="left" vertical="center" indent="1"/>
    </xf>
    <xf numFmtId="3" fontId="71" fillId="20" borderId="2" xfId="0" applyNumberFormat="1" applyFont="1" applyFill="1" applyBorder="1" applyAlignment="1" applyProtection="1">
      <alignment vertical="center" wrapText="1"/>
      <protection locked="0"/>
    </xf>
    <xf numFmtId="0" fontId="55" fillId="20" borderId="2" xfId="0" applyFont="1" applyFill="1" applyBorder="1" applyAlignment="1">
      <alignment horizontal="left" vertical="center" indent="2"/>
    </xf>
    <xf numFmtId="0" fontId="55" fillId="21" borderId="2" xfId="0" applyFont="1" applyFill="1" applyBorder="1" applyAlignment="1">
      <alignment horizontal="left" vertical="center" indent="2"/>
    </xf>
    <xf numFmtId="3" fontId="73" fillId="21" borderId="2" xfId="0" applyNumberFormat="1" applyFont="1" applyFill="1" applyBorder="1" applyAlignment="1">
      <alignment vertical="center"/>
    </xf>
    <xf numFmtId="0" fontId="71" fillId="9" borderId="2" xfId="9" applyFont="1" applyFill="1" applyBorder="1" applyAlignment="1">
      <alignment horizontal="left" wrapText="1" indent="1"/>
    </xf>
    <xf numFmtId="3" fontId="71" fillId="9" borderId="2" xfId="0" applyNumberFormat="1" applyFont="1" applyFill="1" applyBorder="1" applyAlignment="1" applyProtection="1">
      <alignment vertical="center" wrapText="1"/>
      <protection locked="0"/>
    </xf>
    <xf numFmtId="0" fontId="71" fillId="21" borderId="3" xfId="0" applyFont="1" applyFill="1" applyBorder="1" applyAlignment="1">
      <alignment horizontal="left" wrapText="1" indent="1"/>
    </xf>
    <xf numFmtId="0" fontId="72" fillId="11" borderId="2" xfId="0" applyFont="1" applyFill="1" applyBorder="1" applyAlignment="1">
      <alignment horizontal="left" wrapText="1" indent="1"/>
    </xf>
    <xf numFmtId="3" fontId="72" fillId="11" borderId="2" xfId="0" applyNumberFormat="1" applyFont="1" applyFill="1" applyBorder="1" applyAlignment="1">
      <alignment horizontal="right" wrapText="1"/>
    </xf>
    <xf numFmtId="0" fontId="71" fillId="0" borderId="2" xfId="0" applyFont="1" applyBorder="1"/>
    <xf numFmtId="3" fontId="71" fillId="9" borderId="2" xfId="0" applyNumberFormat="1" applyFont="1" applyFill="1" applyBorder="1"/>
    <xf numFmtId="0" fontId="72" fillId="10" borderId="2" xfId="0" applyFont="1" applyFill="1" applyBorder="1"/>
    <xf numFmtId="3" fontId="72" fillId="10" borderId="2" xfId="0" applyNumberFormat="1" applyFont="1" applyFill="1" applyBorder="1"/>
    <xf numFmtId="0" fontId="72" fillId="15" borderId="2" xfId="0" applyFont="1" applyFill="1" applyBorder="1"/>
    <xf numFmtId="3" fontId="72" fillId="15" borderId="2" xfId="0" applyNumberFormat="1" applyFont="1" applyFill="1" applyBorder="1"/>
    <xf numFmtId="0" fontId="0" fillId="0" borderId="2" xfId="0" applyBorder="1"/>
    <xf numFmtId="0" fontId="0" fillId="0" borderId="0" xfId="0"/>
    <xf numFmtId="165" fontId="25" fillId="9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6" xfId="0" applyNumberFormat="1" applyFont="1" applyBorder="1" applyAlignment="1" applyProtection="1">
      <alignment vertical="center" wrapText="1"/>
      <protection locked="0"/>
    </xf>
    <xf numFmtId="3" fontId="91" fillId="0" borderId="77" xfId="0" applyNumberFormat="1" applyFont="1" applyBorder="1"/>
    <xf numFmtId="3" fontId="86" fillId="0" borderId="2" xfId="0" applyNumberFormat="1" applyFont="1" applyBorder="1"/>
    <xf numFmtId="3" fontId="41" fillId="0" borderId="2" xfId="0" applyNumberFormat="1" applyFont="1" applyBorder="1"/>
    <xf numFmtId="3" fontId="43" fillId="9" borderId="5" xfId="0" applyNumberFormat="1" applyFont="1" applyFill="1" applyBorder="1" applyAlignment="1">
      <alignment vertical="center"/>
    </xf>
    <xf numFmtId="3" fontId="43" fillId="9" borderId="5" xfId="0" applyNumberFormat="1" applyFont="1" applyFill="1" applyBorder="1" applyAlignment="1" applyProtection="1">
      <alignment vertical="center" wrapText="1"/>
      <protection locked="0"/>
    </xf>
    <xf numFmtId="0" fontId="29" fillId="9" borderId="2" xfId="0" applyFont="1" applyFill="1" applyBorder="1" applyAlignment="1">
      <alignment horizontal="left" wrapText="1" indent="1"/>
    </xf>
    <xf numFmtId="3" fontId="29" fillId="9" borderId="2" xfId="0" applyNumberFormat="1" applyFont="1" applyFill="1" applyBorder="1" applyAlignment="1">
      <alignment vertical="center"/>
    </xf>
    <xf numFmtId="0" fontId="0" fillId="0" borderId="0" xfId="0"/>
    <xf numFmtId="0" fontId="29" fillId="0" borderId="71" xfId="0" applyFont="1" applyBorder="1" applyAlignment="1">
      <alignment horizontal="left" indent="1"/>
    </xf>
    <xf numFmtId="3" fontId="92" fillId="9" borderId="33" xfId="0" applyNumberFormat="1" applyFont="1" applyFill="1" applyBorder="1" applyAlignment="1" applyProtection="1">
      <alignment vertical="center" wrapText="1"/>
      <protection locked="0"/>
    </xf>
    <xf numFmtId="0" fontId="43" fillId="9" borderId="3" xfId="0" applyFont="1" applyFill="1" applyBorder="1" applyAlignment="1">
      <alignment horizontal="left" wrapText="1" indent="1"/>
    </xf>
    <xf numFmtId="3" fontId="31" fillId="7" borderId="35" xfId="0" applyNumberFormat="1" applyFont="1" applyFill="1" applyBorder="1" applyAlignment="1" applyProtection="1">
      <alignment horizontal="right" vertical="center" indent="1"/>
      <protection locked="0"/>
    </xf>
    <xf numFmtId="3" fontId="32" fillId="0" borderId="69" xfId="0" applyNumberFormat="1" applyFont="1" applyBorder="1" applyAlignment="1" applyProtection="1">
      <alignment horizontal="right" vertical="center" indent="1"/>
      <protection locked="0"/>
    </xf>
    <xf numFmtId="3" fontId="32" fillId="0" borderId="44" xfId="0" applyNumberFormat="1" applyFont="1" applyBorder="1" applyAlignment="1" applyProtection="1">
      <alignment horizontal="right" vertical="center" indent="1"/>
      <protection locked="0"/>
    </xf>
    <xf numFmtId="3" fontId="32" fillId="0" borderId="30" xfId="0" applyNumberFormat="1" applyFont="1" applyBorder="1" applyAlignment="1" applyProtection="1">
      <alignment horizontal="right" vertical="center" indent="1"/>
      <protection locked="0"/>
    </xf>
    <xf numFmtId="3" fontId="32" fillId="0" borderId="37" xfId="0" applyNumberFormat="1" applyFont="1" applyBorder="1" applyAlignment="1" applyProtection="1">
      <alignment horizontal="right" vertical="center" indent="1"/>
      <protection locked="0"/>
    </xf>
    <xf numFmtId="3" fontId="32" fillId="0" borderId="24" xfId="0" applyNumberFormat="1" applyFont="1" applyBorder="1" applyAlignment="1" applyProtection="1">
      <alignment horizontal="right" vertical="center" indent="1"/>
      <protection locked="0"/>
    </xf>
    <xf numFmtId="3" fontId="32" fillId="22" borderId="20" xfId="0" applyNumberFormat="1" applyFont="1" applyFill="1" applyBorder="1" applyAlignment="1" applyProtection="1">
      <alignment horizontal="right" vertical="center" indent="1"/>
      <protection locked="0"/>
    </xf>
    <xf numFmtId="3" fontId="32" fillId="22" borderId="23" xfId="0" applyNumberFormat="1" applyFont="1" applyFill="1" applyBorder="1" applyAlignment="1" applyProtection="1">
      <alignment horizontal="right" vertical="center" indent="1"/>
      <protection locked="0"/>
    </xf>
    <xf numFmtId="0" fontId="29" fillId="0" borderId="76" xfId="6" applyFont="1" applyBorder="1" applyAlignment="1">
      <alignment horizontal="left" vertical="center" wrapText="1" indent="1"/>
    </xf>
    <xf numFmtId="0" fontId="32" fillId="0" borderId="0" xfId="0" applyFont="1" applyBorder="1" applyAlignment="1" applyProtection="1">
      <alignment horizontal="left" vertical="center" indent="1"/>
      <protection locked="0"/>
    </xf>
    <xf numFmtId="0" fontId="29" fillId="0" borderId="5" xfId="6" applyFont="1" applyBorder="1" applyAlignment="1">
      <alignment horizontal="left" vertical="center" wrapText="1" indent="1"/>
    </xf>
    <xf numFmtId="0" fontId="32" fillId="0" borderId="71" xfId="0" applyFont="1" applyBorder="1" applyAlignment="1" applyProtection="1">
      <alignment horizontal="left" vertical="center" indent="1"/>
      <protection locked="0"/>
    </xf>
    <xf numFmtId="3" fontId="68" fillId="0" borderId="2" xfId="0" applyNumberFormat="1" applyFont="1" applyBorder="1" applyAlignment="1">
      <alignment horizontal="right" vertical="center" wrapText="1"/>
    </xf>
    <xf numFmtId="0" fontId="0" fillId="0" borderId="0" xfId="0" applyAlignment="1"/>
    <xf numFmtId="0" fontId="71" fillId="9" borderId="2" xfId="15" applyFont="1" applyFill="1" applyBorder="1" applyAlignment="1">
      <alignment horizontal="left" wrapText="1" indent="1"/>
    </xf>
    <xf numFmtId="3" fontId="73" fillId="9" borderId="2" xfId="15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horizontal="left" indent="1"/>
    </xf>
    <xf numFmtId="3" fontId="73" fillId="9" borderId="2" xfId="0" applyNumberFormat="1" applyFont="1" applyFill="1" applyBorder="1" applyAlignment="1">
      <alignment vertical="center"/>
    </xf>
    <xf numFmtId="0" fontId="71" fillId="9" borderId="2" xfId="0" applyFont="1" applyFill="1" applyBorder="1" applyAlignment="1">
      <alignment horizontal="left" wrapText="1" indent="1"/>
    </xf>
    <xf numFmtId="3" fontId="73" fillId="9" borderId="5" xfId="0" applyNumberFormat="1" applyFont="1" applyFill="1" applyBorder="1" applyAlignment="1">
      <alignment vertical="center"/>
    </xf>
    <xf numFmtId="3" fontId="1" fillId="20" borderId="2" xfId="0" applyNumberFormat="1" applyFont="1" applyFill="1" applyBorder="1"/>
    <xf numFmtId="3" fontId="1" fillId="21" borderId="81" xfId="0" applyNumberFormat="1" applyFont="1" applyFill="1" applyBorder="1"/>
    <xf numFmtId="0" fontId="71" fillId="0" borderId="2" xfId="0" applyFont="1" applyBorder="1" applyAlignment="1">
      <alignment horizontal="left" indent="1"/>
    </xf>
    <xf numFmtId="3" fontId="1" fillId="9" borderId="2" xfId="0" applyNumberFormat="1" applyFont="1" applyFill="1" applyBorder="1" applyAlignment="1">
      <alignment vertical="center"/>
    </xf>
    <xf numFmtId="165" fontId="71" fillId="0" borderId="2" xfId="0" applyNumberFormat="1" applyFont="1" applyBorder="1" applyAlignment="1" applyProtection="1">
      <alignment horizontal="left" wrapText="1" indent="1"/>
      <protection locked="0"/>
    </xf>
    <xf numFmtId="3" fontId="93" fillId="9" borderId="5" xfId="0" applyNumberFormat="1" applyFont="1" applyFill="1" applyBorder="1" applyAlignment="1" applyProtection="1">
      <alignment vertical="center" wrapText="1"/>
      <protection locked="0"/>
    </xf>
    <xf numFmtId="0" fontId="71" fillId="0" borderId="71" xfId="0" applyFont="1" applyBorder="1" applyAlignment="1">
      <alignment horizontal="left" indent="1"/>
    </xf>
    <xf numFmtId="0" fontId="45" fillId="9" borderId="2" xfId="6" applyFont="1" applyFill="1" applyBorder="1" applyAlignment="1">
      <alignment horizontal="left" vertical="center" wrapText="1" indent="1"/>
    </xf>
    <xf numFmtId="0" fontId="71" fillId="9" borderId="2" xfId="6" applyFont="1" applyFill="1" applyBorder="1" applyAlignment="1">
      <alignment horizontal="left" vertical="center" wrapText="1" indent="1"/>
    </xf>
    <xf numFmtId="3" fontId="93" fillId="9" borderId="5" xfId="0" applyNumberFormat="1" applyFont="1" applyFill="1" applyBorder="1" applyAlignment="1">
      <alignment vertical="center" wrapText="1"/>
    </xf>
    <xf numFmtId="0" fontId="71" fillId="9" borderId="2" xfId="0" applyFont="1" applyFill="1" applyBorder="1" applyAlignment="1">
      <alignment horizontal="left" vertical="center" indent="1"/>
    </xf>
    <xf numFmtId="0" fontId="53" fillId="0" borderId="0" xfId="0" applyFont="1" applyAlignment="1">
      <alignment horizontal="center"/>
    </xf>
    <xf numFmtId="0" fontId="60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/>
    </xf>
    <xf numFmtId="0" fontId="38" fillId="5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6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11" fillId="0" borderId="15" xfId="6" applyFont="1" applyBorder="1" applyAlignment="1">
      <alignment horizontal="center" vertical="center" wrapText="1"/>
    </xf>
    <xf numFmtId="0" fontId="11" fillId="0" borderId="18" xfId="6" applyFont="1" applyBorder="1" applyAlignment="1">
      <alignment horizontal="center" vertical="center" wrapText="1"/>
    </xf>
    <xf numFmtId="0" fontId="11" fillId="0" borderId="16" xfId="6" applyFont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 wrapText="1"/>
    </xf>
    <xf numFmtId="0" fontId="11" fillId="0" borderId="68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1" fillId="0" borderId="70" xfId="6" applyFont="1" applyBorder="1" applyAlignment="1">
      <alignment horizontal="center" vertical="center" wrapText="1"/>
    </xf>
    <xf numFmtId="0" fontId="11" fillId="0" borderId="36" xfId="6" applyFont="1" applyBorder="1" applyAlignment="1">
      <alignment horizontal="center" vertical="center" wrapText="1"/>
    </xf>
    <xf numFmtId="0" fontId="26" fillId="0" borderId="0" xfId="6" applyFont="1" applyAlignment="1">
      <alignment horizontal="center"/>
    </xf>
    <xf numFmtId="165" fontId="39" fillId="0" borderId="34" xfId="6" applyNumberFormat="1" applyFont="1" applyBorder="1" applyAlignment="1">
      <alignment horizontal="left" vertical="center"/>
    </xf>
    <xf numFmtId="165" fontId="39" fillId="0" borderId="34" xfId="6" applyNumberFormat="1" applyFont="1" applyBorder="1" applyAlignment="1" applyProtection="1">
      <alignment horizontal="left" vertical="center"/>
      <protection locked="0"/>
    </xf>
    <xf numFmtId="0" fontId="51" fillId="0" borderId="0" xfId="6" applyFont="1" applyAlignment="1" applyProtection="1">
      <alignment horizontal="right" vertical="center"/>
      <protection locked="0"/>
    </xf>
    <xf numFmtId="0" fontId="0" fillId="0" borderId="0" xfId="0"/>
    <xf numFmtId="0" fontId="26" fillId="0" borderId="0" xfId="6" applyFont="1" applyAlignment="1" applyProtection="1">
      <alignment horizontal="center"/>
      <protection locked="0"/>
    </xf>
    <xf numFmtId="0" fontId="26" fillId="0" borderId="0" xfId="6" applyFont="1" applyAlignment="1" applyProtection="1">
      <alignment horizontal="center" vertical="center"/>
      <protection locked="0"/>
    </xf>
    <xf numFmtId="165" fontId="10" fillId="0" borderId="0" xfId="6" applyNumberFormat="1" applyFont="1" applyAlignment="1" applyProtection="1">
      <alignment horizontal="center" vertical="center"/>
      <protection locked="0"/>
    </xf>
    <xf numFmtId="165" fontId="10" fillId="0" borderId="0" xfId="6" applyNumberFormat="1" applyFont="1" applyAlignment="1">
      <alignment horizontal="center" vertical="center"/>
    </xf>
    <xf numFmtId="165" fontId="39" fillId="0" borderId="34" xfId="6" applyNumberFormat="1" applyFont="1" applyBorder="1" applyAlignment="1">
      <alignment horizontal="left"/>
    </xf>
    <xf numFmtId="165" fontId="33" fillId="0" borderId="60" xfId="0" applyNumberFormat="1" applyFont="1" applyBorder="1" applyAlignment="1">
      <alignment horizontal="center" vertical="center" wrapText="1"/>
    </xf>
    <xf numFmtId="165" fontId="33" fillId="0" borderId="61" xfId="0" applyNumberFormat="1" applyFont="1" applyBorder="1" applyAlignment="1">
      <alignment horizontal="center" vertical="center" wrapText="1"/>
    </xf>
    <xf numFmtId="165" fontId="61" fillId="0" borderId="53" xfId="0" applyNumberFormat="1" applyFont="1" applyBorder="1" applyAlignment="1">
      <alignment horizontal="center" vertical="center" wrapText="1"/>
    </xf>
    <xf numFmtId="165" fontId="51" fillId="0" borderId="0" xfId="0" applyNumberFormat="1" applyFont="1" applyAlignment="1">
      <alignment horizontal="center" textRotation="180" wrapText="1"/>
    </xf>
    <xf numFmtId="0" fontId="51" fillId="0" borderId="0" xfId="6" applyFont="1" applyAlignment="1" applyProtection="1">
      <alignment horizontal="right"/>
      <protection locked="0"/>
    </xf>
    <xf numFmtId="165" fontId="8" fillId="0" borderId="0" xfId="6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34" fillId="0" borderId="36" xfId="6" applyFont="1" applyBorder="1" applyAlignment="1">
      <alignment horizontal="center" vertical="center" wrapText="1"/>
    </xf>
    <xf numFmtId="0" fontId="34" fillId="0" borderId="21" xfId="6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34" fillId="0" borderId="10" xfId="6" applyFont="1" applyBorder="1" applyAlignment="1">
      <alignment horizontal="center" vertical="center" wrapText="1"/>
    </xf>
    <xf numFmtId="0" fontId="34" fillId="0" borderId="4" xfId="6" applyFont="1" applyBorder="1" applyAlignment="1">
      <alignment horizontal="center" vertical="center" wrapText="1"/>
    </xf>
    <xf numFmtId="0" fontId="34" fillId="0" borderId="6" xfId="6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right"/>
      <protection locked="0"/>
    </xf>
    <xf numFmtId="165" fontId="10" fillId="0" borderId="0" xfId="6" applyNumberFormat="1" applyFont="1" applyAlignment="1" applyProtection="1">
      <alignment horizontal="center" vertical="center" wrapText="1"/>
      <protection locked="0"/>
    </xf>
    <xf numFmtId="0" fontId="33" fillId="0" borderId="13" xfId="6" applyFont="1" applyBorder="1" applyAlignment="1">
      <alignment horizontal="left"/>
    </xf>
    <xf numFmtId="0" fontId="33" fillId="0" borderId="14" xfId="6" applyFont="1" applyBorder="1" applyAlignment="1">
      <alignment horizontal="left"/>
    </xf>
    <xf numFmtId="0" fontId="25" fillId="0" borderId="53" xfId="6" applyFont="1" applyBorder="1" applyAlignment="1">
      <alignment horizontal="justify" vertical="center" wrapText="1"/>
    </xf>
    <xf numFmtId="165" fontId="51" fillId="0" borderId="0" xfId="0" applyNumberFormat="1" applyFont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165" fontId="26" fillId="0" borderId="0" xfId="0" applyNumberFormat="1" applyFont="1" applyAlignment="1" applyProtection="1">
      <alignment horizontal="center" vertical="center" wrapText="1"/>
      <protection locked="0"/>
    </xf>
    <xf numFmtId="0" fontId="35" fillId="0" borderId="34" xfId="0" applyFont="1" applyBorder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51" fillId="0" borderId="0" xfId="0" applyFont="1" applyAlignment="1" applyProtection="1">
      <alignment horizontal="right"/>
      <protection locked="0"/>
    </xf>
    <xf numFmtId="0" fontId="35" fillId="0" borderId="0" xfId="0" applyFont="1" applyAlignment="1" applyProtection="1">
      <alignment horizontal="right"/>
      <protection locked="0"/>
    </xf>
    <xf numFmtId="0" fontId="35" fillId="0" borderId="0" xfId="0" applyFont="1" applyAlignment="1">
      <alignment horizontal="right"/>
    </xf>
    <xf numFmtId="0" fontId="26" fillId="0" borderId="0" xfId="0" applyFont="1" applyAlignment="1" applyProtection="1">
      <alignment horizontal="center"/>
      <protection locked="0"/>
    </xf>
    <xf numFmtId="165" fontId="51" fillId="0" borderId="34" xfId="0" applyNumberFormat="1" applyFont="1" applyBorder="1" applyAlignment="1" applyProtection="1">
      <alignment horizontal="right" vertical="center" wrapText="1"/>
      <protection locked="0"/>
    </xf>
    <xf numFmtId="0" fontId="51" fillId="0" borderId="34" xfId="0" applyFont="1" applyBorder="1" applyAlignment="1" applyProtection="1">
      <alignment horizontal="right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 readingOrder="2"/>
      <protection locked="0"/>
    </xf>
    <xf numFmtId="0" fontId="10" fillId="0" borderId="42" xfId="0" applyFont="1" applyBorder="1" applyAlignment="1" applyProtection="1">
      <alignment horizontal="center" vertical="center" readingOrder="2"/>
      <protection locked="0"/>
    </xf>
    <xf numFmtId="0" fontId="6" fillId="0" borderId="42" xfId="0" applyFont="1" applyBorder="1" applyAlignment="1" applyProtection="1">
      <alignment horizontal="center" vertical="center" readingOrder="2"/>
      <protection locked="0"/>
    </xf>
    <xf numFmtId="0" fontId="6" fillId="0" borderId="35" xfId="0" applyFont="1" applyBorder="1" applyAlignment="1" applyProtection="1">
      <alignment horizontal="center" vertical="center" readingOrder="2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3" fontId="11" fillId="0" borderId="41" xfId="0" applyNumberFormat="1" applyFont="1" applyBorder="1" applyAlignment="1">
      <alignment horizontal="center" vertical="center" wrapText="1"/>
    </xf>
    <xf numFmtId="3" fontId="0" fillId="0" borderId="42" xfId="0" applyNumberFormat="1" applyBorder="1" applyAlignment="1">
      <alignment vertical="center" wrapText="1"/>
    </xf>
    <xf numFmtId="3" fontId="0" fillId="0" borderId="35" xfId="0" applyNumberFormat="1" applyBorder="1" applyAlignment="1">
      <alignment vertical="center" wrapText="1"/>
    </xf>
    <xf numFmtId="0" fontId="10" fillId="0" borderId="70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wrapText="1"/>
      <protection locked="0"/>
    </xf>
    <xf numFmtId="0" fontId="33" fillId="0" borderId="30" xfId="0" applyFont="1" applyBorder="1" applyAlignment="1" applyProtection="1">
      <alignment horizontal="center"/>
      <protection locked="0"/>
    </xf>
    <xf numFmtId="0" fontId="33" fillId="0" borderId="37" xfId="0" applyFont="1" applyBorder="1" applyAlignment="1" applyProtection="1">
      <alignment horizontal="center"/>
      <protection locked="0"/>
    </xf>
    <xf numFmtId="0" fontId="0" fillId="0" borderId="4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center" wrapText="1"/>
    </xf>
    <xf numFmtId="0" fontId="51" fillId="0" borderId="0" xfId="0" applyFont="1" applyAlignment="1">
      <alignment horizontal="right"/>
    </xf>
    <xf numFmtId="0" fontId="38" fillId="0" borderId="0" xfId="6" applyFont="1" applyAlignment="1" applyProtection="1">
      <alignment horizontal="center"/>
      <protection locked="0"/>
    </xf>
    <xf numFmtId="0" fontId="38" fillId="0" borderId="0" xfId="6" applyFont="1" applyAlignment="1" applyProtection="1">
      <alignment horizontal="center" vertical="center"/>
      <protection locked="0"/>
    </xf>
    <xf numFmtId="165" fontId="51" fillId="0" borderId="0" xfId="0" applyNumberFormat="1" applyFont="1" applyAlignment="1">
      <alignment horizontal="right" textRotation="180" wrapText="1"/>
    </xf>
    <xf numFmtId="165" fontId="11" fillId="16" borderId="41" xfId="0" applyNumberFormat="1" applyFont="1" applyFill="1" applyBorder="1" applyAlignment="1">
      <alignment horizontal="left" vertical="center" wrapText="1" indent="2"/>
    </xf>
    <xf numFmtId="165" fontId="11" fillId="16" borderId="35" xfId="0" applyNumberFormat="1" applyFont="1" applyFill="1" applyBorder="1" applyAlignment="1">
      <alignment horizontal="left" vertical="center" wrapText="1" indent="2"/>
    </xf>
    <xf numFmtId="165" fontId="11" fillId="0" borderId="60" xfId="0" applyNumberFormat="1" applyFont="1" applyBorder="1" applyAlignment="1">
      <alignment horizontal="center" vertical="center"/>
    </xf>
    <xf numFmtId="165" fontId="11" fillId="0" borderId="61" xfId="0" applyNumberFormat="1" applyFont="1" applyBorder="1" applyAlignment="1">
      <alignment horizontal="center" vertical="center"/>
    </xf>
    <xf numFmtId="165" fontId="11" fillId="0" borderId="56" xfId="0" applyNumberFormat="1" applyFont="1" applyBorder="1" applyAlignment="1">
      <alignment horizontal="center" vertical="center"/>
    </xf>
    <xf numFmtId="165" fontId="11" fillId="0" borderId="64" xfId="0" applyNumberFormat="1" applyFont="1" applyBorder="1" applyAlignment="1">
      <alignment horizontal="center" vertical="center"/>
    </xf>
    <xf numFmtId="165" fontId="11" fillId="0" borderId="51" xfId="0" applyNumberFormat="1" applyFont="1" applyBorder="1" applyAlignment="1">
      <alignment horizontal="center" vertical="center"/>
    </xf>
    <xf numFmtId="165" fontId="11" fillId="0" borderId="60" xfId="0" applyNumberFormat="1" applyFont="1" applyBorder="1" applyAlignment="1">
      <alignment horizontal="center" vertical="center" wrapText="1"/>
    </xf>
    <xf numFmtId="165" fontId="11" fillId="0" borderId="61" xfId="0" applyNumberFormat="1" applyFont="1" applyBorder="1" applyAlignment="1">
      <alignment horizontal="center" vertical="center" wrapText="1"/>
    </xf>
    <xf numFmtId="0" fontId="32" fillId="0" borderId="53" xfId="0" applyFont="1" applyBorder="1" applyAlignment="1">
      <alignment horizontal="justify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24" fillId="0" borderId="47" xfId="7" applyFont="1" applyBorder="1" applyAlignment="1">
      <alignment horizontal="left" vertical="center" indent="1"/>
    </xf>
    <xf numFmtId="0" fontId="24" fillId="0" borderId="42" xfId="7" applyFont="1" applyBorder="1" applyAlignment="1">
      <alignment horizontal="left" vertical="center" indent="1"/>
    </xf>
    <xf numFmtId="0" fontId="24" fillId="0" borderId="35" xfId="7" applyFont="1" applyBorder="1" applyAlignment="1">
      <alignment horizontal="left" vertical="center" indent="1"/>
    </xf>
    <xf numFmtId="0" fontId="26" fillId="0" borderId="0" xfId="7" applyFont="1" applyAlignment="1">
      <alignment horizontal="center" wrapText="1"/>
    </xf>
    <xf numFmtId="0" fontId="26" fillId="0" borderId="0" xfId="7" applyFont="1" applyAlignment="1">
      <alignment horizont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 textRotation="180"/>
    </xf>
    <xf numFmtId="0" fontId="26" fillId="0" borderId="0" xfId="0" applyFont="1" applyAlignment="1" applyProtection="1">
      <alignment horizontal="center" wrapText="1"/>
      <protection locked="0"/>
    </xf>
    <xf numFmtId="0" fontId="31" fillId="0" borderId="65" xfId="0" applyFont="1" applyBorder="1" applyAlignment="1">
      <alignment horizontal="left" vertical="center" indent="2"/>
    </xf>
    <xf numFmtId="0" fontId="31" fillId="0" borderId="40" xfId="0" applyFont="1" applyBorder="1" applyAlignment="1">
      <alignment horizontal="left" vertical="center" indent="2"/>
    </xf>
    <xf numFmtId="0" fontId="38" fillId="0" borderId="0" xfId="6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165" fontId="0" fillId="0" borderId="34" xfId="0" applyNumberFormat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wrapText="1"/>
    </xf>
    <xf numFmtId="0" fontId="67" fillId="6" borderId="15" xfId="0" applyFont="1" applyFill="1" applyBorder="1" applyAlignment="1">
      <alignment horizontal="center" vertical="top" wrapText="1"/>
    </xf>
    <xf numFmtId="0" fontId="0" fillId="6" borderId="16" xfId="0" applyFill="1" applyBorder="1" applyAlignment="1"/>
    <xf numFmtId="0" fontId="0" fillId="6" borderId="29" xfId="0" applyFill="1" applyBorder="1" applyAlignment="1"/>
  </cellXfs>
  <cellStyles count="18">
    <cellStyle name="Ezres" xfId="1" builtinId="3"/>
    <cellStyle name="Ezres 2" xfId="2" xr:uid="{00000000-0005-0000-0000-000001000000}"/>
    <cellStyle name="Ezres 2 2" xfId="13" xr:uid="{F14701F8-A54F-4FB4-AEB3-A66CC914ABF6}"/>
    <cellStyle name="Ezres 3" xfId="11" xr:uid="{00000000-0005-0000-0000-000002000000}"/>
    <cellStyle name="Hiperhivatkozás" xfId="3" xr:uid="{00000000-0005-0000-0000-000003000000}"/>
    <cellStyle name="Hivatkozás" xfId="4" builtinId="8"/>
    <cellStyle name="Már látott hiperhivatkozás" xfId="5" xr:uid="{00000000-0005-0000-0000-000005000000}"/>
    <cellStyle name="Normál" xfId="0" builtinId="0"/>
    <cellStyle name="Normál 2" xfId="12" xr:uid="{00000000-0005-0000-0000-000007000000}"/>
    <cellStyle name="Normál 3" xfId="16" xr:uid="{23C3F5A6-F352-4090-ADE2-D075151A1075}"/>
    <cellStyle name="Normál 3 3" xfId="9" xr:uid="{00000000-0005-0000-0000-000008000000}"/>
    <cellStyle name="Normál 3 3 2" xfId="17" xr:uid="{EC9672B5-A4C8-461C-9747-4FFA8351DB8B}"/>
    <cellStyle name="Normál 4" xfId="10" xr:uid="{00000000-0005-0000-0000-000009000000}"/>
    <cellStyle name="Normál 5" xfId="15" xr:uid="{58C8B527-E1CA-48BC-A18B-FBBED39D0FC0}"/>
    <cellStyle name="Normál_KVRENMUNKA" xfId="6" xr:uid="{00000000-0005-0000-0000-00000A000000}"/>
    <cellStyle name="Normál_SEGEDLETEK" xfId="7" xr:uid="{00000000-0005-0000-0000-00000B000000}"/>
    <cellStyle name="Százalék 2" xfId="8" xr:uid="{00000000-0005-0000-0000-00000C000000}"/>
    <cellStyle name="Százalék 2 2" xfId="14" xr:uid="{54BEC6B5-EFED-4A3F-B9D9-995A43F647EB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Viki/ASZTAL/Hivatal/Egys&#233;geshez/bataszek_ktgv_rendelet_mod_I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2\Desktop\bataszek_ktgv_rendelet_mod_1szer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2\Desktop\KVIREND_2019_Inemm%20j&#24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ulet/el&#337;terjeszt&#233;sek/2019/2019.03.13/K&#201;SZ!57.sz.et.&#246;nk.%202019.%20&#233;vi%20k&#246;lts&#233;gvet&#233;s%20elfogad&#225;sa(M.%20Zoli,%20jegyz&#337;)/bataszek_kvirend_2019_I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2\Desktop\bataszek_ktgv_rendelet_mod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2.sz.mell"/>
      <sheetName val="RM_5.3.sz.mell"/>
      <sheetName val="RM_1.tájékoztató tábla"/>
      <sheetName val="Munka1"/>
    </sheetNames>
    <sheetDataSet>
      <sheetData sheetId="0"/>
      <sheetData sheetId="1">
        <row r="3">
          <cell r="A3" t="str">
            <v>Bátaszék Város Önkormányzata</v>
          </cell>
        </row>
        <row r="11">
          <cell r="A11" t="str">
            <v>Bátaszéki Közös Önkormányzati Hivatal</v>
          </cell>
        </row>
        <row r="13">
          <cell r="B13" t="str">
            <v>Keresztély Gyula Városi Könyvtár</v>
          </cell>
        </row>
      </sheetData>
      <sheetData sheetId="2">
        <row r="6">
          <cell r="A6" t="str">
            <v>2019. évi eredeti előirányzat BEVÉTELEK</v>
          </cell>
        </row>
      </sheetData>
      <sheetData sheetId="3">
        <row r="7">
          <cell r="K7" t="str">
            <v>ezer Forintban!</v>
          </cell>
        </row>
        <row r="8">
          <cell r="C8" t="str">
            <v>2019. évi</v>
          </cell>
        </row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4.számú módosítás utáni előirányzat</v>
          </cell>
        </row>
      </sheetData>
      <sheetData sheetId="4"/>
      <sheetData sheetId="5">
        <row r="98">
          <cell r="D98" t="str">
            <v xml:space="preserve">1. sz. módosítás </v>
          </cell>
          <cell r="E98" t="str">
            <v xml:space="preserve">.2. sz. módosítás </v>
          </cell>
          <cell r="F98" t="str">
            <v xml:space="preserve">3. sz. módosítás </v>
          </cell>
          <cell r="G98" t="str">
            <v xml:space="preserve">4. sz. módosítás </v>
          </cell>
          <cell r="H98" t="str">
            <v xml:space="preserve">.5. sz. módosítás </v>
          </cell>
          <cell r="I98" t="str">
            <v xml:space="preserve">6. sz. módosítás </v>
          </cell>
          <cell r="K98" t="str">
            <v>….számú módosítás utáni előirányzat</v>
          </cell>
        </row>
      </sheetData>
      <sheetData sheetId="6"/>
      <sheetData sheetId="7">
        <row r="2">
          <cell r="I2" t="str">
            <v>ezer Forintban!</v>
          </cell>
        </row>
        <row r="4">
          <cell r="D4" t="str">
            <v>Halmozott módosítás 2019. …….-ig</v>
          </cell>
        </row>
      </sheetData>
      <sheetData sheetId="8">
        <row r="2">
          <cell r="I2" t="str">
            <v>ezer Forintban!</v>
          </cell>
        </row>
      </sheetData>
      <sheetData sheetId="9"/>
      <sheetData sheetId="10">
        <row r="5">
          <cell r="F5" t="str">
            <v>Eddigi módosítások összege 2019-ben</v>
          </cell>
          <cell r="G5" t="str">
            <v>4.sz. módosítás</v>
          </cell>
          <cell r="H5" t="str">
            <v>Módosítások összesen 2019. …..-ig</v>
          </cell>
          <cell r="I5" t="str">
            <v>4. számú módosítás utáni előirányzat</v>
          </cell>
        </row>
      </sheetData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2.sz.mell"/>
      <sheetName val="RM_5.3.sz.mell"/>
      <sheetName val="RM_6.sz.mell"/>
      <sheetName val="Munka1"/>
    </sheetNames>
    <sheetDataSet>
      <sheetData sheetId="0" refreshError="1"/>
      <sheetData sheetId="1" refreshError="1"/>
      <sheetData sheetId="2" refreshError="1">
        <row r="6">
          <cell r="A6" t="str">
            <v>2019. évi eredeti előirányzat BEVÉTELEK</v>
          </cell>
        </row>
      </sheetData>
      <sheetData sheetId="3" refreshError="1">
        <row r="9"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K9" t="str">
            <v>….számú módosítás utáni előirányzat</v>
          </cell>
        </row>
      </sheetData>
      <sheetData sheetId="4" refreshError="1">
        <row r="9"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K9" t="str">
            <v>….számú módosítás utáni előirányzat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2.sz.mell"/>
      <sheetName val="KV_9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KV_8_sz.tájékoztató"/>
      <sheetName val="KV_9.tájékoztató_t"/>
      <sheetName val="KV_10.tájékoztató_t"/>
    </sheetNames>
    <sheetDataSet>
      <sheetData sheetId="0" refreshError="1"/>
      <sheetData sheetId="1" refreshError="1"/>
      <sheetData sheetId="2" refreshError="1">
        <row r="5">
          <cell r="A5" t="str">
            <v>2019. évi előirányzat BEVÉTELEK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F5" t="str">
            <v>Forintban!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2.sz.mell"/>
      <sheetName val="KV_9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KV_8_sz.tájékoztató"/>
      <sheetName val="KV_9.tájékoztató_t"/>
      <sheetName val="KV_10.tájékoztató_t"/>
    </sheetNames>
    <sheetDataSet>
      <sheetData sheetId="0"/>
      <sheetData sheetId="1"/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2.sz.mell"/>
      <sheetName val="RM_5.3.sz.mell"/>
      <sheetName val="RM_1.tájékoztató tábla"/>
      <sheetName val="Munka1"/>
    </sheetNames>
    <sheetDataSet>
      <sheetData sheetId="0" refreshError="1"/>
      <sheetData sheetId="1" refreshError="1">
        <row r="3">
          <cell r="A3" t="str">
            <v>Bátaszék Város Önkormányzata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>
            <v>2019</v>
          </cell>
          <cell r="E7" t="str">
            <v>(</v>
          </cell>
          <cell r="F7" t="str">
            <v>III.14.</v>
          </cell>
          <cell r="G7" t="str">
            <v>)</v>
          </cell>
          <cell r="H7" t="str">
            <v>önkormányzati rendelethez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3"/>
  <sheetViews>
    <sheetView topLeftCell="A4" zoomScale="120" zoomScaleNormal="120" workbookViewId="0">
      <selection activeCell="B49" sqref="B49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2" spans="1:3" ht="18.75" customHeight="1" x14ac:dyDescent="0.2">
      <c r="A2" s="1043" t="s">
        <v>544</v>
      </c>
      <c r="B2" s="1043"/>
      <c r="C2" s="1043"/>
    </row>
    <row r="3" spans="1:3" ht="15" x14ac:dyDescent="0.25">
      <c r="A3" s="410"/>
      <c r="B3" s="411"/>
      <c r="C3" s="410"/>
    </row>
    <row r="4" spans="1:3" ht="14.25" x14ac:dyDescent="0.2">
      <c r="A4" s="412" t="s">
        <v>569</v>
      </c>
      <c r="B4" s="413" t="s">
        <v>568</v>
      </c>
      <c r="C4" s="412" t="s">
        <v>545</v>
      </c>
    </row>
    <row r="5" spans="1:3" x14ac:dyDescent="0.2">
      <c r="A5" s="414"/>
      <c r="B5" s="414"/>
      <c r="C5" s="414"/>
    </row>
    <row r="6" spans="1:3" ht="18.75" x14ac:dyDescent="0.3">
      <c r="A6" s="1042" t="s">
        <v>547</v>
      </c>
      <c r="B6" s="1042"/>
      <c r="C6" s="1042"/>
    </row>
    <row r="7" spans="1:3" x14ac:dyDescent="0.2">
      <c r="A7" s="414" t="s">
        <v>570</v>
      </c>
      <c r="B7" s="414" t="s">
        <v>571</v>
      </c>
      <c r="C7" s="442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414" t="s">
        <v>572</v>
      </c>
      <c r="B8" s="414" t="s">
        <v>573</v>
      </c>
      <c r="C8" s="442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414" t="s">
        <v>574</v>
      </c>
      <c r="B9" s="414" t="s">
        <v>575</v>
      </c>
      <c r="C9" s="442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414" t="s">
        <v>576</v>
      </c>
      <c r="B10" s="414" t="s">
        <v>578</v>
      </c>
      <c r="C10" s="442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414" t="s">
        <v>577</v>
      </c>
      <c r="B11" s="414" t="s">
        <v>579</v>
      </c>
      <c r="C11" s="442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414" t="s">
        <v>580</v>
      </c>
      <c r="B12" s="414" t="s">
        <v>581</v>
      </c>
      <c r="C12" s="442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">
      <c r="A13" s="414" t="s">
        <v>582</v>
      </c>
      <c r="B13" s="414" t="s">
        <v>583</v>
      </c>
      <c r="C13" s="442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414" t="s">
        <v>584</v>
      </c>
      <c r="B14" s="414" t="s">
        <v>585</v>
      </c>
      <c r="C14" s="442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414" t="s">
        <v>586</v>
      </c>
      <c r="B15" s="414" t="s">
        <v>587</v>
      </c>
      <c r="C15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6" spans="1:3" x14ac:dyDescent="0.2">
      <c r="A16" s="414" t="s">
        <v>588</v>
      </c>
      <c r="B16" s="414" t="s">
        <v>589</v>
      </c>
      <c r="C16" s="442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414" t="s">
        <v>590</v>
      </c>
      <c r="B17" s="414" t="s">
        <v>591</v>
      </c>
      <c r="C17" s="442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414" t="s">
        <v>593</v>
      </c>
      <c r="B18" s="414" t="s">
        <v>592</v>
      </c>
      <c r="C18" s="442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414" t="s">
        <v>594</v>
      </c>
      <c r="B19" s="414" t="s">
        <v>595</v>
      </c>
      <c r="C19" s="442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414" t="s">
        <v>596</v>
      </c>
      <c r="B20" s="414" t="s">
        <v>597</v>
      </c>
      <c r="C20" s="442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414" t="s">
        <v>598</v>
      </c>
      <c r="B21" s="414" t="s">
        <v>599</v>
      </c>
      <c r="C21" s="442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">
      <c r="A22" s="418" t="s">
        <v>600</v>
      </c>
      <c r="B22" s="414" t="s">
        <v>601</v>
      </c>
      <c r="C22" s="442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">
      <c r="A23" s="419" t="s">
        <v>602</v>
      </c>
      <c r="B23" s="414" t="s">
        <v>603</v>
      </c>
      <c r="C23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4" spans="1:3" x14ac:dyDescent="0.2">
      <c r="A24" s="414" t="s">
        <v>604</v>
      </c>
      <c r="B24" s="414" t="s">
        <v>605</v>
      </c>
      <c r="C24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">
      <c r="A25" s="414" t="s">
        <v>606</v>
      </c>
      <c r="B25" s="414" t="s">
        <v>607</v>
      </c>
      <c r="C25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414" t="s">
        <v>608</v>
      </c>
      <c r="B26" s="414" t="s">
        <v>609</v>
      </c>
      <c r="C26" s="442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">
      <c r="A27" s="414" t="s">
        <v>610</v>
      </c>
      <c r="B27" s="414" t="str">
        <f>CONCATENATE(ALAPADATOK!B13)</f>
        <v>Keresztély Gyula Városi Könyvtár</v>
      </c>
      <c r="C27" s="442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">
      <c r="A28" s="414" t="s">
        <v>611</v>
      </c>
      <c r="B28" s="414" t="str">
        <f>CONCATENATE(ALAPADATOK!B15)</f>
        <v>2 kvi név</v>
      </c>
      <c r="C28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414" t="s">
        <v>617</v>
      </c>
      <c r="B29" s="414" t="str">
        <f>CONCATENATE(ALAPADATOK!B17)</f>
        <v xml:space="preserve">3 kvi név  </v>
      </c>
      <c r="C29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414" t="s">
        <v>618</v>
      </c>
      <c r="B30" s="414" t="str">
        <f>CONCATENATE(ALAPADATOK!B19)</f>
        <v>4 kvi név</v>
      </c>
      <c r="C30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414" t="s">
        <v>619</v>
      </c>
      <c r="B31" s="414" t="str">
        <f>CONCATENATE(ALAPADATOK!B21)</f>
        <v>5 kvi név</v>
      </c>
      <c r="C31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414" t="s">
        <v>620</v>
      </c>
      <c r="B32" s="414" t="str">
        <f>CONCATENATE(ALAPADATOK!B23)</f>
        <v>6 kvi név</v>
      </c>
      <c r="C32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414" t="s">
        <v>621</v>
      </c>
      <c r="B33" s="414" t="str">
        <f>CONCATENATE(ALAPADATOK!B25)</f>
        <v>7 kvi név</v>
      </c>
      <c r="C33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414" t="s">
        <v>622</v>
      </c>
      <c r="B34" s="414" t="str">
        <f>CONCATENATE(ALAPADATOK!B27)</f>
        <v>8 kvi név</v>
      </c>
      <c r="C34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414" t="s">
        <v>623</v>
      </c>
      <c r="B35" s="414" t="str">
        <f>CONCATENATE(ALAPADATOK!B29)</f>
        <v>9 kvi név</v>
      </c>
      <c r="C35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414" t="s">
        <v>624</v>
      </c>
      <c r="B36" s="414" t="str">
        <f>CONCATENATE(ALAPADATOK!B31)</f>
        <v>10 kvi név</v>
      </c>
      <c r="C36" s="44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414" t="s">
        <v>625</v>
      </c>
      <c r="B37" s="414" t="s">
        <v>633</v>
      </c>
      <c r="C37" s="442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">
      <c r="A38" s="414" t="s">
        <v>626</v>
      </c>
      <c r="B38" s="414" t="s">
        <v>565</v>
      </c>
      <c r="C38" s="442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414" t="s">
        <v>627</v>
      </c>
      <c r="B39" s="443" t="s">
        <v>2</v>
      </c>
      <c r="C39" s="442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414" t="s">
        <v>628</v>
      </c>
      <c r="B40" s="414" t="s">
        <v>634</v>
      </c>
      <c r="C40" s="442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414" t="s">
        <v>629</v>
      </c>
      <c r="B41" s="414" t="s">
        <v>635</v>
      </c>
      <c r="C41" s="442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414" t="s">
        <v>630</v>
      </c>
      <c r="B42" s="414" t="s">
        <v>636</v>
      </c>
      <c r="C42" s="442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414" t="s">
        <v>631</v>
      </c>
      <c r="B43" s="414" t="s">
        <v>637</v>
      </c>
      <c r="C43" s="442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414" t="s">
        <v>632</v>
      </c>
      <c r="B44" s="414" t="s">
        <v>638</v>
      </c>
      <c r="C44" s="442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414"/>
      <c r="B45" s="414"/>
      <c r="C45" s="442"/>
    </row>
    <row r="46" spans="1:3" ht="18.75" x14ac:dyDescent="0.3">
      <c r="A46" s="1042"/>
      <c r="B46" s="1042"/>
      <c r="C46" s="1042"/>
    </row>
    <row r="47" spans="1:3" x14ac:dyDescent="0.2">
      <c r="A47" s="414"/>
      <c r="B47" s="414"/>
      <c r="C47" s="414"/>
    </row>
    <row r="48" spans="1:3" x14ac:dyDescent="0.2">
      <c r="A48" s="414"/>
      <c r="B48" s="414"/>
      <c r="C48" s="414"/>
    </row>
    <row r="49" spans="1:3" x14ac:dyDescent="0.2">
      <c r="A49" s="414"/>
      <c r="B49" s="414"/>
      <c r="C49" s="414"/>
    </row>
    <row r="50" spans="1:3" x14ac:dyDescent="0.2">
      <c r="A50" s="414"/>
      <c r="B50" s="414"/>
      <c r="C50" s="414"/>
    </row>
    <row r="51" spans="1:3" x14ac:dyDescent="0.2">
      <c r="A51" s="414"/>
      <c r="B51" s="414"/>
      <c r="C51" s="414"/>
    </row>
    <row r="52" spans="1:3" x14ac:dyDescent="0.2">
      <c r="A52" s="414"/>
      <c r="B52" s="414"/>
      <c r="C52" s="414"/>
    </row>
    <row r="53" spans="1:3" x14ac:dyDescent="0.2">
      <c r="A53" s="414"/>
      <c r="B53" s="414"/>
      <c r="C53" s="414"/>
    </row>
    <row r="54" spans="1:3" x14ac:dyDescent="0.2">
      <c r="A54" s="414"/>
      <c r="B54" s="414"/>
      <c r="C54" s="414"/>
    </row>
    <row r="55" spans="1:3" x14ac:dyDescent="0.2">
      <c r="A55" s="414"/>
      <c r="B55" s="414"/>
      <c r="C55" s="414"/>
    </row>
    <row r="56" spans="1:3" x14ac:dyDescent="0.2">
      <c r="A56" s="414"/>
      <c r="B56" s="414"/>
      <c r="C56" s="414"/>
    </row>
    <row r="57" spans="1:3" x14ac:dyDescent="0.2">
      <c r="A57" s="414"/>
      <c r="B57" s="414"/>
      <c r="C57" s="414"/>
    </row>
    <row r="58" spans="1:3" x14ac:dyDescent="0.2">
      <c r="A58" s="414"/>
      <c r="B58" s="414"/>
      <c r="C58" s="414"/>
    </row>
    <row r="59" spans="1:3" x14ac:dyDescent="0.2">
      <c r="A59" s="414"/>
      <c r="B59" s="414"/>
      <c r="C59" s="414"/>
    </row>
    <row r="60" spans="1:3" x14ac:dyDescent="0.2">
      <c r="A60" s="414"/>
      <c r="B60" s="414"/>
      <c r="C60" s="414"/>
    </row>
    <row r="61" spans="1:3" ht="33.75" customHeight="1" x14ac:dyDescent="0.2">
      <c r="A61" s="1044"/>
      <c r="B61" s="1045"/>
      <c r="C61" s="1045"/>
    </row>
    <row r="62" spans="1:3" x14ac:dyDescent="0.2">
      <c r="A62" s="414"/>
      <c r="B62" s="414"/>
      <c r="C62" s="414"/>
    </row>
    <row r="63" spans="1:3" x14ac:dyDescent="0.2">
      <c r="A63" s="414"/>
      <c r="B63" s="414"/>
      <c r="C63" s="414"/>
    </row>
    <row r="64" spans="1:3" x14ac:dyDescent="0.2">
      <c r="A64" s="414"/>
      <c r="B64" s="414"/>
      <c r="C64" s="414"/>
    </row>
    <row r="65" spans="1:3" x14ac:dyDescent="0.2">
      <c r="A65" s="414"/>
      <c r="B65" s="414"/>
      <c r="C65" s="414"/>
    </row>
    <row r="66" spans="1:3" x14ac:dyDescent="0.2">
      <c r="A66" s="414"/>
      <c r="B66" s="414"/>
      <c r="C66" s="414"/>
    </row>
    <row r="67" spans="1:3" x14ac:dyDescent="0.2">
      <c r="A67" s="414"/>
      <c r="B67" s="414"/>
      <c r="C67" s="414"/>
    </row>
    <row r="68" spans="1:3" x14ac:dyDescent="0.2">
      <c r="A68" s="414"/>
      <c r="B68" s="414"/>
      <c r="C68" s="414"/>
    </row>
    <row r="69" spans="1:3" x14ac:dyDescent="0.2">
      <c r="A69" s="414"/>
      <c r="B69" s="414"/>
      <c r="C69" s="414"/>
    </row>
    <row r="70" spans="1:3" x14ac:dyDescent="0.2">
      <c r="A70" s="414"/>
      <c r="B70" s="414"/>
      <c r="C70" s="414"/>
    </row>
    <row r="71" spans="1:3" x14ac:dyDescent="0.2">
      <c r="A71" s="414"/>
      <c r="B71" s="414"/>
      <c r="C71" s="414"/>
    </row>
    <row r="72" spans="1:3" x14ac:dyDescent="0.2">
      <c r="A72" s="414"/>
      <c r="B72" s="414"/>
      <c r="C72" s="414"/>
    </row>
    <row r="73" spans="1:3" x14ac:dyDescent="0.2">
      <c r="A73" s="414"/>
      <c r="B73" s="414"/>
      <c r="C73" s="414"/>
    </row>
    <row r="74" spans="1:3" x14ac:dyDescent="0.2">
      <c r="A74" s="414"/>
      <c r="B74" s="414"/>
      <c r="C74" s="414"/>
    </row>
    <row r="75" spans="1:3" x14ac:dyDescent="0.2">
      <c r="A75" s="414"/>
      <c r="B75" s="414"/>
      <c r="C75" s="414"/>
    </row>
    <row r="76" spans="1:3" x14ac:dyDescent="0.2">
      <c r="A76" s="414"/>
      <c r="B76" s="414"/>
      <c r="C76" s="414"/>
    </row>
    <row r="77" spans="1:3" x14ac:dyDescent="0.2">
      <c r="A77" s="414"/>
      <c r="B77" s="414"/>
      <c r="C77" s="414"/>
    </row>
    <row r="78" spans="1:3" x14ac:dyDescent="0.2">
      <c r="A78" s="414"/>
      <c r="B78" s="414"/>
      <c r="C78" s="414"/>
    </row>
    <row r="79" spans="1:3" x14ac:dyDescent="0.2">
      <c r="A79" s="414"/>
      <c r="B79" s="414"/>
      <c r="C79" s="414"/>
    </row>
    <row r="81" spans="1:3" ht="18.75" x14ac:dyDescent="0.3">
      <c r="A81" s="1042"/>
      <c r="B81" s="1042"/>
      <c r="C81" s="1042"/>
    </row>
    <row r="103" spans="1:3" ht="18.75" x14ac:dyDescent="0.3">
      <c r="A103" s="1042"/>
      <c r="B103" s="1042"/>
      <c r="C103" s="1042"/>
    </row>
  </sheetData>
  <sheetProtection sheet="1"/>
  <mergeCells count="6">
    <mergeCell ref="A103:C103"/>
    <mergeCell ref="A2:C2"/>
    <mergeCell ref="A6:C6"/>
    <mergeCell ref="A46:C46"/>
    <mergeCell ref="A61:C61"/>
    <mergeCell ref="A81:C8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4"/>
  <sheetViews>
    <sheetView zoomScale="120" zoomScaleNormal="120" workbookViewId="0">
      <selection activeCell="P16" sqref="P16"/>
    </sheetView>
  </sheetViews>
  <sheetFormatPr defaultColWidth="9.33203125" defaultRowHeight="15" x14ac:dyDescent="0.25"/>
  <cols>
    <col min="1" max="1" width="5.6640625" style="112" customWidth="1"/>
    <col min="2" max="2" width="35.6640625" style="112" customWidth="1"/>
    <col min="3" max="6" width="14" style="112" customWidth="1"/>
    <col min="7" max="16384" width="9.33203125" style="112"/>
  </cols>
  <sheetData>
    <row r="1" spans="1:7" x14ac:dyDescent="0.25">
      <c r="A1" s="451"/>
      <c r="B1" s="451"/>
      <c r="C1" s="451"/>
      <c r="D1" s="451"/>
      <c r="E1" s="451"/>
      <c r="F1" s="451"/>
    </row>
    <row r="2" spans="1:7" x14ac:dyDescent="0.25">
      <c r="A2" s="451"/>
      <c r="B2" s="1074" t="str">
        <f>CONCATENATE("3. melléklet ",ALAPADATOK!A7," ",ALAPADATOK!B7," ",ALAPADATOK!C7," ",ALAPADATOK!D7," ",ALAPADATOK!E7," ",ALAPADATOK!F7," ",ALAPADATOK!G7," ",ALAPADATOK!H7)</f>
        <v>3. melléklet a 7 / 2019 ( III.14. ) önkormányzati rendelethez</v>
      </c>
      <c r="C2" s="1074"/>
      <c r="D2" s="1074"/>
      <c r="E2" s="1074"/>
      <c r="F2" s="1074"/>
    </row>
    <row r="3" spans="1:7" x14ac:dyDescent="0.25">
      <c r="A3" s="451"/>
      <c r="B3" s="451"/>
      <c r="C3" s="451"/>
      <c r="D3" s="451"/>
      <c r="E3" s="451"/>
      <c r="F3" s="451"/>
    </row>
    <row r="4" spans="1:7" ht="33.200000000000003" customHeight="1" x14ac:dyDescent="0.25">
      <c r="A4" s="1075" t="s">
        <v>647</v>
      </c>
      <c r="B4" s="1075"/>
      <c r="C4" s="1075"/>
      <c r="D4" s="1075"/>
      <c r="E4" s="1075"/>
      <c r="F4" s="1075"/>
    </row>
    <row r="5" spans="1:7" ht="15.95" customHeight="1" thickBot="1" x14ac:dyDescent="0.3">
      <c r="A5" s="452"/>
      <c r="B5" s="452"/>
      <c r="C5" s="1076"/>
      <c r="D5" s="1076"/>
      <c r="E5" s="1083">
        <f>'KV_2.2.sz.mell.'!E2</f>
        <v>0</v>
      </c>
      <c r="F5" s="1083"/>
      <c r="G5" s="118"/>
    </row>
    <row r="6" spans="1:7" ht="63.2" customHeight="1" x14ac:dyDescent="0.25">
      <c r="A6" s="1079" t="s">
        <v>13</v>
      </c>
      <c r="B6" s="1081" t="s">
        <v>189</v>
      </c>
      <c r="C6" s="1081" t="s">
        <v>242</v>
      </c>
      <c r="D6" s="1081"/>
      <c r="E6" s="1081"/>
      <c r="F6" s="1077" t="s">
        <v>485</v>
      </c>
    </row>
    <row r="7" spans="1:7" ht="15.75" thickBot="1" x14ac:dyDescent="0.3">
      <c r="A7" s="1080"/>
      <c r="B7" s="1082"/>
      <c r="C7" s="355">
        <f>+LEFT(KV_ÖSSZEFÜGGÉSEK!A5,4)+1</f>
        <v>2020</v>
      </c>
      <c r="D7" s="355">
        <f>+C7+1</f>
        <v>2021</v>
      </c>
      <c r="E7" s="355">
        <f>+D7+1</f>
        <v>2022</v>
      </c>
      <c r="F7" s="1078"/>
    </row>
    <row r="8" spans="1:7" ht="15.75" thickBot="1" x14ac:dyDescent="0.3">
      <c r="A8" s="115"/>
      <c r="B8" s="116" t="s">
        <v>476</v>
      </c>
      <c r="C8" s="116" t="s">
        <v>477</v>
      </c>
      <c r="D8" s="116" t="s">
        <v>478</v>
      </c>
      <c r="E8" s="116" t="s">
        <v>480</v>
      </c>
      <c r="F8" s="117" t="s">
        <v>479</v>
      </c>
    </row>
    <row r="9" spans="1:7" x14ac:dyDescent="0.25">
      <c r="A9" s="114" t="s">
        <v>15</v>
      </c>
      <c r="B9" s="130"/>
      <c r="C9" s="387"/>
      <c r="D9" s="387"/>
      <c r="E9" s="387"/>
      <c r="F9" s="388">
        <f>SUM(C9:E9)</f>
        <v>0</v>
      </c>
    </row>
    <row r="10" spans="1:7" x14ac:dyDescent="0.25">
      <c r="A10" s="113" t="s">
        <v>16</v>
      </c>
      <c r="B10" s="131"/>
      <c r="C10" s="389"/>
      <c r="D10" s="389"/>
      <c r="E10" s="389"/>
      <c r="F10" s="390">
        <f>SUM(C10:E10)</f>
        <v>0</v>
      </c>
    </row>
    <row r="11" spans="1:7" x14ac:dyDescent="0.25">
      <c r="A11" s="113" t="s">
        <v>17</v>
      </c>
      <c r="B11" s="131"/>
      <c r="C11" s="389"/>
      <c r="D11" s="389"/>
      <c r="E11" s="389"/>
      <c r="F11" s="390">
        <f>SUM(C11:E11)</f>
        <v>0</v>
      </c>
    </row>
    <row r="12" spans="1:7" x14ac:dyDescent="0.25">
      <c r="A12" s="113" t="s">
        <v>18</v>
      </c>
      <c r="B12" s="131"/>
      <c r="C12" s="389"/>
      <c r="D12" s="389"/>
      <c r="E12" s="389"/>
      <c r="F12" s="390">
        <f>SUM(C12:E12)</f>
        <v>0</v>
      </c>
    </row>
    <row r="13" spans="1:7" ht="15.75" thickBot="1" x14ac:dyDescent="0.3">
      <c r="A13" s="119" t="s">
        <v>19</v>
      </c>
      <c r="B13" s="132"/>
      <c r="C13" s="391"/>
      <c r="D13" s="391"/>
      <c r="E13" s="391"/>
      <c r="F13" s="390">
        <f>SUM(C13:E13)</f>
        <v>0</v>
      </c>
    </row>
    <row r="14" spans="1:7" s="346" customFormat="1" thickBot="1" x14ac:dyDescent="0.25">
      <c r="A14" s="345" t="s">
        <v>20</v>
      </c>
      <c r="B14" s="120" t="s">
        <v>190</v>
      </c>
      <c r="C14" s="392">
        <f>SUM(C9:C13)</f>
        <v>0</v>
      </c>
      <c r="D14" s="392">
        <f>SUM(D9:D13)</f>
        <v>0</v>
      </c>
      <c r="E14" s="392">
        <f>SUM(E9:E13)</f>
        <v>0</v>
      </c>
      <c r="F14" s="393">
        <f>SUM(F9:F13)</f>
        <v>0</v>
      </c>
    </row>
  </sheetData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15"/>
  <sheetViews>
    <sheetView zoomScale="120" zoomScaleNormal="120" workbookViewId="0">
      <selection activeCell="I15" sqref="I14:I15"/>
    </sheetView>
  </sheetViews>
  <sheetFormatPr defaultColWidth="9.33203125" defaultRowHeight="15" x14ac:dyDescent="0.25"/>
  <cols>
    <col min="1" max="1" width="5.6640625" style="112" customWidth="1"/>
    <col min="2" max="2" width="68.6640625" style="112" customWidth="1"/>
    <col min="3" max="3" width="19.5" style="112" customWidth="1"/>
    <col min="4" max="16384" width="9.33203125" style="112"/>
  </cols>
  <sheetData>
    <row r="1" spans="1:4" x14ac:dyDescent="0.25">
      <c r="A1" s="451"/>
      <c r="B1" s="451"/>
      <c r="C1" s="451"/>
    </row>
    <row r="2" spans="1:4" x14ac:dyDescent="0.25">
      <c r="A2" s="451"/>
      <c r="B2" s="1074" t="str">
        <f>CONCATENATE("4. melléklet ",ALAPADATOK!A7," ",ALAPADATOK!B7," ",ALAPADATOK!C7," ",ALAPADATOK!D7," ",ALAPADATOK!E7," ",ALAPADATOK!F7," ",ALAPADATOK!G7," ",ALAPADATOK!H7)</f>
        <v>4. melléklet a 7 / 2019 ( III.14. ) önkormányzati rendelethez</v>
      </c>
      <c r="C2" s="1074"/>
    </row>
    <row r="3" spans="1:4" x14ac:dyDescent="0.25">
      <c r="A3" s="451"/>
      <c r="B3" s="451"/>
      <c r="C3" s="451"/>
    </row>
    <row r="4" spans="1:4" ht="33.200000000000003" customHeight="1" x14ac:dyDescent="0.25">
      <c r="A4" s="1084" t="s">
        <v>648</v>
      </c>
      <c r="B4" s="1084"/>
      <c r="C4" s="1084"/>
    </row>
    <row r="5" spans="1:4" ht="15.95" customHeight="1" thickBot="1" x14ac:dyDescent="0.3">
      <c r="A5" s="452"/>
      <c r="B5" s="452"/>
      <c r="C5" s="453"/>
      <c r="D5" s="118"/>
    </row>
    <row r="6" spans="1:4" ht="26.45" customHeight="1" thickBot="1" x14ac:dyDescent="0.3">
      <c r="A6" s="454" t="s">
        <v>13</v>
      </c>
      <c r="B6" s="455" t="s">
        <v>188</v>
      </c>
      <c r="C6" s="456" t="str">
        <f>+'KV_1.1.sz.mell.'!C8</f>
        <v>2019. évi</v>
      </c>
    </row>
    <row r="7" spans="1:4" ht="15.75" thickBot="1" x14ac:dyDescent="0.3">
      <c r="A7" s="133"/>
      <c r="B7" s="385" t="s">
        <v>476</v>
      </c>
      <c r="C7" s="386" t="s">
        <v>477</v>
      </c>
    </row>
    <row r="8" spans="1:4" x14ac:dyDescent="0.25">
      <c r="A8" s="134" t="s">
        <v>15</v>
      </c>
      <c r="B8" s="275" t="s">
        <v>486</v>
      </c>
      <c r="C8" s="272">
        <v>294000</v>
      </c>
    </row>
    <row r="9" spans="1:4" ht="24.75" x14ac:dyDescent="0.25">
      <c r="A9" s="135" t="s">
        <v>16</v>
      </c>
      <c r="B9" s="287" t="s">
        <v>239</v>
      </c>
      <c r="C9" s="273">
        <v>15500</v>
      </c>
    </row>
    <row r="10" spans="1:4" x14ac:dyDescent="0.25">
      <c r="A10" s="135" t="s">
        <v>17</v>
      </c>
      <c r="B10" s="288" t="s">
        <v>487</v>
      </c>
      <c r="C10" s="273"/>
    </row>
    <row r="11" spans="1:4" ht="24.75" x14ac:dyDescent="0.25">
      <c r="A11" s="135" t="s">
        <v>18</v>
      </c>
      <c r="B11" s="288" t="s">
        <v>241</v>
      </c>
      <c r="C11" s="273"/>
    </row>
    <row r="12" spans="1:4" x14ac:dyDescent="0.25">
      <c r="A12" s="136" t="s">
        <v>19</v>
      </c>
      <c r="B12" s="288" t="s">
        <v>240</v>
      </c>
      <c r="C12" s="274">
        <v>1605</v>
      </c>
    </row>
    <row r="13" spans="1:4" ht="15.75" thickBot="1" x14ac:dyDescent="0.3">
      <c r="A13" s="135" t="s">
        <v>20</v>
      </c>
      <c r="B13" s="289" t="s">
        <v>488</v>
      </c>
      <c r="C13" s="273"/>
    </row>
    <row r="14" spans="1:4" ht="15.75" thickBot="1" x14ac:dyDescent="0.3">
      <c r="A14" s="1085" t="s">
        <v>191</v>
      </c>
      <c r="B14" s="1086"/>
      <c r="C14" s="137">
        <f>SUM(C8:C13)</f>
        <v>311105</v>
      </c>
    </row>
    <row r="15" spans="1:4" ht="23.25" customHeight="1" x14ac:dyDescent="0.25">
      <c r="A15" s="1087" t="s">
        <v>218</v>
      </c>
      <c r="B15" s="1087"/>
      <c r="C15" s="1087"/>
    </row>
  </sheetData>
  <mergeCells count="4">
    <mergeCell ref="A4:C4"/>
    <mergeCell ref="A14:B14"/>
    <mergeCell ref="A15:C15"/>
    <mergeCell ref="B2:C2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D15"/>
  <sheetViews>
    <sheetView zoomScale="120" zoomScaleNormal="120" workbookViewId="0">
      <selection activeCell="J21" sqref="J21:J24"/>
    </sheetView>
  </sheetViews>
  <sheetFormatPr defaultColWidth="9.33203125" defaultRowHeight="15" x14ac:dyDescent="0.25"/>
  <cols>
    <col min="1" max="1" width="5.6640625" style="112" customWidth="1"/>
    <col min="2" max="2" width="66.83203125" style="112" customWidth="1"/>
    <col min="3" max="3" width="27" style="112" customWidth="1"/>
    <col min="4" max="16384" width="9.33203125" style="112"/>
  </cols>
  <sheetData>
    <row r="1" spans="1:4" x14ac:dyDescent="0.25">
      <c r="A1" s="451"/>
      <c r="B1" s="451"/>
      <c r="C1" s="451"/>
    </row>
    <row r="2" spans="1:4" x14ac:dyDescent="0.25">
      <c r="A2" s="451"/>
      <c r="B2" s="1074" t="str">
        <f>CONCATENATE("5. melléklet ",ALAPADATOK!A7," ",ALAPADATOK!B7," ",ALAPADATOK!C7," ",ALAPADATOK!D7," ",ALAPADATOK!E7," ",ALAPADATOK!F7," ",ALAPADATOK!G7," ",ALAPADATOK!H7)</f>
        <v>5. melléklet a 7 / 2019 ( III.14. ) önkormányzati rendelethez</v>
      </c>
      <c r="C2" s="1074"/>
    </row>
    <row r="3" spans="1:4" x14ac:dyDescent="0.25">
      <c r="A3" s="451"/>
      <c r="B3" s="451"/>
      <c r="C3" s="451"/>
    </row>
    <row r="4" spans="1:4" ht="33.200000000000003" customHeight="1" x14ac:dyDescent="0.25">
      <c r="A4" s="1084" t="s">
        <v>649</v>
      </c>
      <c r="B4" s="1084"/>
      <c r="C4" s="1084"/>
    </row>
    <row r="5" spans="1:4" ht="15.95" customHeight="1" thickBot="1" x14ac:dyDescent="0.3">
      <c r="A5" s="452"/>
      <c r="B5" s="452"/>
      <c r="C5" s="453">
        <f>'KV_4.sz.mell.'!C5</f>
        <v>0</v>
      </c>
      <c r="D5" s="118"/>
    </row>
    <row r="6" spans="1:4" ht="26.45" customHeight="1" thickBot="1" x14ac:dyDescent="0.3">
      <c r="A6" s="454" t="s">
        <v>13</v>
      </c>
      <c r="B6" s="455" t="s">
        <v>192</v>
      </c>
      <c r="C6" s="456" t="s">
        <v>217</v>
      </c>
    </row>
    <row r="7" spans="1:4" ht="15.75" thickBot="1" x14ac:dyDescent="0.3">
      <c r="A7" s="133"/>
      <c r="B7" s="385" t="s">
        <v>476</v>
      </c>
      <c r="C7" s="386" t="s">
        <v>477</v>
      </c>
    </row>
    <row r="8" spans="1:4" x14ac:dyDescent="0.25">
      <c r="A8" s="134" t="s">
        <v>15</v>
      </c>
      <c r="B8" s="141"/>
      <c r="C8" s="138"/>
    </row>
    <row r="9" spans="1:4" x14ac:dyDescent="0.25">
      <c r="A9" s="135" t="s">
        <v>16</v>
      </c>
      <c r="B9" s="142"/>
      <c r="C9" s="139"/>
    </row>
    <row r="10" spans="1:4" ht="15.75" thickBot="1" x14ac:dyDescent="0.3">
      <c r="A10" s="136" t="s">
        <v>17</v>
      </c>
      <c r="B10" s="143"/>
      <c r="C10" s="140"/>
    </row>
    <row r="11" spans="1:4" s="346" customFormat="1" ht="17.25" customHeight="1" thickBot="1" x14ac:dyDescent="0.25">
      <c r="A11" s="347" t="s">
        <v>18</v>
      </c>
      <c r="B11" s="99" t="s">
        <v>193</v>
      </c>
      <c r="C11" s="137">
        <f>SUM(C8:C10)</f>
        <v>0</v>
      </c>
    </row>
    <row r="15" spans="1:4" ht="15.75" x14ac:dyDescent="0.25">
      <c r="B15" s="96"/>
    </row>
  </sheetData>
  <mergeCells count="2">
    <mergeCell ref="A4:C4"/>
    <mergeCell ref="B2:C2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34"/>
  <sheetViews>
    <sheetView zoomScale="95" zoomScaleNormal="95" workbookViewId="0">
      <selection activeCell="C2" sqref="C2"/>
    </sheetView>
  </sheetViews>
  <sheetFormatPr defaultColWidth="9.33203125" defaultRowHeight="22.5" customHeight="1" x14ac:dyDescent="0.2"/>
  <cols>
    <col min="1" max="1" width="38.83203125" style="36" customWidth="1"/>
    <col min="2" max="9" width="15.83203125" style="35" customWidth="1"/>
    <col min="10" max="10" width="18.33203125" style="35" customWidth="1"/>
    <col min="11" max="11" width="12.83203125" style="35" customWidth="1"/>
    <col min="12" max="12" width="13.83203125" style="35" customWidth="1"/>
    <col min="13" max="256" width="9.33203125" style="35"/>
    <col min="257" max="257" width="38.83203125" style="35" customWidth="1"/>
    <col min="258" max="265" width="15.83203125" style="35" customWidth="1"/>
    <col min="266" max="266" width="18.33203125" style="35" customWidth="1"/>
    <col min="267" max="267" width="12.83203125" style="35" customWidth="1"/>
    <col min="268" max="268" width="13.83203125" style="35" customWidth="1"/>
    <col min="269" max="512" width="9.33203125" style="35"/>
    <col min="513" max="513" width="38.83203125" style="35" customWidth="1"/>
    <col min="514" max="521" width="15.83203125" style="35" customWidth="1"/>
    <col min="522" max="522" width="18.33203125" style="35" customWidth="1"/>
    <col min="523" max="523" width="12.83203125" style="35" customWidth="1"/>
    <col min="524" max="524" width="13.83203125" style="35" customWidth="1"/>
    <col min="525" max="768" width="9.33203125" style="35"/>
    <col min="769" max="769" width="38.83203125" style="35" customWidth="1"/>
    <col min="770" max="777" width="15.83203125" style="35" customWidth="1"/>
    <col min="778" max="778" width="18.33203125" style="35" customWidth="1"/>
    <col min="779" max="779" width="12.83203125" style="35" customWidth="1"/>
    <col min="780" max="780" width="13.83203125" style="35" customWidth="1"/>
    <col min="781" max="1024" width="9.33203125" style="35"/>
    <col min="1025" max="1025" width="38.83203125" style="35" customWidth="1"/>
    <col min="1026" max="1033" width="15.83203125" style="35" customWidth="1"/>
    <col min="1034" max="1034" width="18.33203125" style="35" customWidth="1"/>
    <col min="1035" max="1035" width="12.83203125" style="35" customWidth="1"/>
    <col min="1036" max="1036" width="13.83203125" style="35" customWidth="1"/>
    <col min="1037" max="1280" width="9.33203125" style="35"/>
    <col min="1281" max="1281" width="38.83203125" style="35" customWidth="1"/>
    <col min="1282" max="1289" width="15.83203125" style="35" customWidth="1"/>
    <col min="1290" max="1290" width="18.33203125" style="35" customWidth="1"/>
    <col min="1291" max="1291" width="12.83203125" style="35" customWidth="1"/>
    <col min="1292" max="1292" width="13.83203125" style="35" customWidth="1"/>
    <col min="1293" max="1536" width="9.33203125" style="35"/>
    <col min="1537" max="1537" width="38.83203125" style="35" customWidth="1"/>
    <col min="1538" max="1545" width="15.83203125" style="35" customWidth="1"/>
    <col min="1546" max="1546" width="18.33203125" style="35" customWidth="1"/>
    <col min="1547" max="1547" width="12.83203125" style="35" customWidth="1"/>
    <col min="1548" max="1548" width="13.83203125" style="35" customWidth="1"/>
    <col min="1549" max="1792" width="9.33203125" style="35"/>
    <col min="1793" max="1793" width="38.83203125" style="35" customWidth="1"/>
    <col min="1794" max="1801" width="15.83203125" style="35" customWidth="1"/>
    <col min="1802" max="1802" width="18.33203125" style="35" customWidth="1"/>
    <col min="1803" max="1803" width="12.83203125" style="35" customWidth="1"/>
    <col min="1804" max="1804" width="13.83203125" style="35" customWidth="1"/>
    <col min="1805" max="2048" width="9.33203125" style="35"/>
    <col min="2049" max="2049" width="38.83203125" style="35" customWidth="1"/>
    <col min="2050" max="2057" width="15.83203125" style="35" customWidth="1"/>
    <col min="2058" max="2058" width="18.33203125" style="35" customWidth="1"/>
    <col min="2059" max="2059" width="12.83203125" style="35" customWidth="1"/>
    <col min="2060" max="2060" width="13.83203125" style="35" customWidth="1"/>
    <col min="2061" max="2304" width="9.33203125" style="35"/>
    <col min="2305" max="2305" width="38.83203125" style="35" customWidth="1"/>
    <col min="2306" max="2313" width="15.83203125" style="35" customWidth="1"/>
    <col min="2314" max="2314" width="18.33203125" style="35" customWidth="1"/>
    <col min="2315" max="2315" width="12.83203125" style="35" customWidth="1"/>
    <col min="2316" max="2316" width="13.83203125" style="35" customWidth="1"/>
    <col min="2317" max="2560" width="9.33203125" style="35"/>
    <col min="2561" max="2561" width="38.83203125" style="35" customWidth="1"/>
    <col min="2562" max="2569" width="15.83203125" style="35" customWidth="1"/>
    <col min="2570" max="2570" width="18.33203125" style="35" customWidth="1"/>
    <col min="2571" max="2571" width="12.83203125" style="35" customWidth="1"/>
    <col min="2572" max="2572" width="13.83203125" style="35" customWidth="1"/>
    <col min="2573" max="2816" width="9.33203125" style="35"/>
    <col min="2817" max="2817" width="38.83203125" style="35" customWidth="1"/>
    <col min="2818" max="2825" width="15.83203125" style="35" customWidth="1"/>
    <col min="2826" max="2826" width="18.33203125" style="35" customWidth="1"/>
    <col min="2827" max="2827" width="12.83203125" style="35" customWidth="1"/>
    <col min="2828" max="2828" width="13.83203125" style="35" customWidth="1"/>
    <col min="2829" max="3072" width="9.33203125" style="35"/>
    <col min="3073" max="3073" width="38.83203125" style="35" customWidth="1"/>
    <col min="3074" max="3081" width="15.83203125" style="35" customWidth="1"/>
    <col min="3082" max="3082" width="18.33203125" style="35" customWidth="1"/>
    <col min="3083" max="3083" width="12.83203125" style="35" customWidth="1"/>
    <col min="3084" max="3084" width="13.83203125" style="35" customWidth="1"/>
    <col min="3085" max="3328" width="9.33203125" style="35"/>
    <col min="3329" max="3329" width="38.83203125" style="35" customWidth="1"/>
    <col min="3330" max="3337" width="15.83203125" style="35" customWidth="1"/>
    <col min="3338" max="3338" width="18.33203125" style="35" customWidth="1"/>
    <col min="3339" max="3339" width="12.83203125" style="35" customWidth="1"/>
    <col min="3340" max="3340" width="13.83203125" style="35" customWidth="1"/>
    <col min="3341" max="3584" width="9.33203125" style="35"/>
    <col min="3585" max="3585" width="38.83203125" style="35" customWidth="1"/>
    <col min="3586" max="3593" width="15.83203125" style="35" customWidth="1"/>
    <col min="3594" max="3594" width="18.33203125" style="35" customWidth="1"/>
    <col min="3595" max="3595" width="12.83203125" style="35" customWidth="1"/>
    <col min="3596" max="3596" width="13.83203125" style="35" customWidth="1"/>
    <col min="3597" max="3840" width="9.33203125" style="35"/>
    <col min="3841" max="3841" width="38.83203125" style="35" customWidth="1"/>
    <col min="3842" max="3849" width="15.83203125" style="35" customWidth="1"/>
    <col min="3850" max="3850" width="18.33203125" style="35" customWidth="1"/>
    <col min="3851" max="3851" width="12.83203125" style="35" customWidth="1"/>
    <col min="3852" max="3852" width="13.83203125" style="35" customWidth="1"/>
    <col min="3853" max="4096" width="9.33203125" style="35"/>
    <col min="4097" max="4097" width="38.83203125" style="35" customWidth="1"/>
    <col min="4098" max="4105" width="15.83203125" style="35" customWidth="1"/>
    <col min="4106" max="4106" width="18.33203125" style="35" customWidth="1"/>
    <col min="4107" max="4107" width="12.83203125" style="35" customWidth="1"/>
    <col min="4108" max="4108" width="13.83203125" style="35" customWidth="1"/>
    <col min="4109" max="4352" width="9.33203125" style="35"/>
    <col min="4353" max="4353" width="38.83203125" style="35" customWidth="1"/>
    <col min="4354" max="4361" width="15.83203125" style="35" customWidth="1"/>
    <col min="4362" max="4362" width="18.33203125" style="35" customWidth="1"/>
    <col min="4363" max="4363" width="12.83203125" style="35" customWidth="1"/>
    <col min="4364" max="4364" width="13.83203125" style="35" customWidth="1"/>
    <col min="4365" max="4608" width="9.33203125" style="35"/>
    <col min="4609" max="4609" width="38.83203125" style="35" customWidth="1"/>
    <col min="4610" max="4617" width="15.83203125" style="35" customWidth="1"/>
    <col min="4618" max="4618" width="18.33203125" style="35" customWidth="1"/>
    <col min="4619" max="4619" width="12.83203125" style="35" customWidth="1"/>
    <col min="4620" max="4620" width="13.83203125" style="35" customWidth="1"/>
    <col min="4621" max="4864" width="9.33203125" style="35"/>
    <col min="4865" max="4865" width="38.83203125" style="35" customWidth="1"/>
    <col min="4866" max="4873" width="15.83203125" style="35" customWidth="1"/>
    <col min="4874" max="4874" width="18.33203125" style="35" customWidth="1"/>
    <col min="4875" max="4875" width="12.83203125" style="35" customWidth="1"/>
    <col min="4876" max="4876" width="13.83203125" style="35" customWidth="1"/>
    <col min="4877" max="5120" width="9.33203125" style="35"/>
    <col min="5121" max="5121" width="38.83203125" style="35" customWidth="1"/>
    <col min="5122" max="5129" width="15.83203125" style="35" customWidth="1"/>
    <col min="5130" max="5130" width="18.33203125" style="35" customWidth="1"/>
    <col min="5131" max="5131" width="12.83203125" style="35" customWidth="1"/>
    <col min="5132" max="5132" width="13.83203125" style="35" customWidth="1"/>
    <col min="5133" max="5376" width="9.33203125" style="35"/>
    <col min="5377" max="5377" width="38.83203125" style="35" customWidth="1"/>
    <col min="5378" max="5385" width="15.83203125" style="35" customWidth="1"/>
    <col min="5386" max="5386" width="18.33203125" style="35" customWidth="1"/>
    <col min="5387" max="5387" width="12.83203125" style="35" customWidth="1"/>
    <col min="5388" max="5388" width="13.83203125" style="35" customWidth="1"/>
    <col min="5389" max="5632" width="9.33203125" style="35"/>
    <col min="5633" max="5633" width="38.83203125" style="35" customWidth="1"/>
    <col min="5634" max="5641" width="15.83203125" style="35" customWidth="1"/>
    <col min="5642" max="5642" width="18.33203125" style="35" customWidth="1"/>
    <col min="5643" max="5643" width="12.83203125" style="35" customWidth="1"/>
    <col min="5644" max="5644" width="13.83203125" style="35" customWidth="1"/>
    <col min="5645" max="5888" width="9.33203125" style="35"/>
    <col min="5889" max="5889" width="38.83203125" style="35" customWidth="1"/>
    <col min="5890" max="5897" width="15.83203125" style="35" customWidth="1"/>
    <col min="5898" max="5898" width="18.33203125" style="35" customWidth="1"/>
    <col min="5899" max="5899" width="12.83203125" style="35" customWidth="1"/>
    <col min="5900" max="5900" width="13.83203125" style="35" customWidth="1"/>
    <col min="5901" max="6144" width="9.33203125" style="35"/>
    <col min="6145" max="6145" width="38.83203125" style="35" customWidth="1"/>
    <col min="6146" max="6153" width="15.83203125" style="35" customWidth="1"/>
    <col min="6154" max="6154" width="18.33203125" style="35" customWidth="1"/>
    <col min="6155" max="6155" width="12.83203125" style="35" customWidth="1"/>
    <col min="6156" max="6156" width="13.83203125" style="35" customWidth="1"/>
    <col min="6157" max="6400" width="9.33203125" style="35"/>
    <col min="6401" max="6401" width="38.83203125" style="35" customWidth="1"/>
    <col min="6402" max="6409" width="15.83203125" style="35" customWidth="1"/>
    <col min="6410" max="6410" width="18.33203125" style="35" customWidth="1"/>
    <col min="6411" max="6411" width="12.83203125" style="35" customWidth="1"/>
    <col min="6412" max="6412" width="13.83203125" style="35" customWidth="1"/>
    <col min="6413" max="6656" width="9.33203125" style="35"/>
    <col min="6657" max="6657" width="38.83203125" style="35" customWidth="1"/>
    <col min="6658" max="6665" width="15.83203125" style="35" customWidth="1"/>
    <col min="6666" max="6666" width="18.33203125" style="35" customWidth="1"/>
    <col min="6667" max="6667" width="12.83203125" style="35" customWidth="1"/>
    <col min="6668" max="6668" width="13.83203125" style="35" customWidth="1"/>
    <col min="6669" max="6912" width="9.33203125" style="35"/>
    <col min="6913" max="6913" width="38.83203125" style="35" customWidth="1"/>
    <col min="6914" max="6921" width="15.83203125" style="35" customWidth="1"/>
    <col min="6922" max="6922" width="18.33203125" style="35" customWidth="1"/>
    <col min="6923" max="6923" width="12.83203125" style="35" customWidth="1"/>
    <col min="6924" max="6924" width="13.83203125" style="35" customWidth="1"/>
    <col min="6925" max="7168" width="9.33203125" style="35"/>
    <col min="7169" max="7169" width="38.83203125" style="35" customWidth="1"/>
    <col min="7170" max="7177" width="15.83203125" style="35" customWidth="1"/>
    <col min="7178" max="7178" width="18.33203125" style="35" customWidth="1"/>
    <col min="7179" max="7179" width="12.83203125" style="35" customWidth="1"/>
    <col min="7180" max="7180" width="13.83203125" style="35" customWidth="1"/>
    <col min="7181" max="7424" width="9.33203125" style="35"/>
    <col min="7425" max="7425" width="38.83203125" style="35" customWidth="1"/>
    <col min="7426" max="7433" width="15.83203125" style="35" customWidth="1"/>
    <col min="7434" max="7434" width="18.33203125" style="35" customWidth="1"/>
    <col min="7435" max="7435" width="12.83203125" style="35" customWidth="1"/>
    <col min="7436" max="7436" width="13.83203125" style="35" customWidth="1"/>
    <col min="7437" max="7680" width="9.33203125" style="35"/>
    <col min="7681" max="7681" width="38.83203125" style="35" customWidth="1"/>
    <col min="7682" max="7689" width="15.83203125" style="35" customWidth="1"/>
    <col min="7690" max="7690" width="18.33203125" style="35" customWidth="1"/>
    <col min="7691" max="7691" width="12.83203125" style="35" customWidth="1"/>
    <col min="7692" max="7692" width="13.83203125" style="35" customWidth="1"/>
    <col min="7693" max="7936" width="9.33203125" style="35"/>
    <col min="7937" max="7937" width="38.83203125" style="35" customWidth="1"/>
    <col min="7938" max="7945" width="15.83203125" style="35" customWidth="1"/>
    <col min="7946" max="7946" width="18.33203125" style="35" customWidth="1"/>
    <col min="7947" max="7947" width="12.83203125" style="35" customWidth="1"/>
    <col min="7948" max="7948" width="13.83203125" style="35" customWidth="1"/>
    <col min="7949" max="8192" width="9.33203125" style="35"/>
    <col min="8193" max="8193" width="38.83203125" style="35" customWidth="1"/>
    <col min="8194" max="8201" width="15.83203125" style="35" customWidth="1"/>
    <col min="8202" max="8202" width="18.33203125" style="35" customWidth="1"/>
    <col min="8203" max="8203" width="12.83203125" style="35" customWidth="1"/>
    <col min="8204" max="8204" width="13.83203125" style="35" customWidth="1"/>
    <col min="8205" max="8448" width="9.33203125" style="35"/>
    <col min="8449" max="8449" width="38.83203125" style="35" customWidth="1"/>
    <col min="8450" max="8457" width="15.83203125" style="35" customWidth="1"/>
    <col min="8458" max="8458" width="18.33203125" style="35" customWidth="1"/>
    <col min="8459" max="8459" width="12.83203125" style="35" customWidth="1"/>
    <col min="8460" max="8460" width="13.83203125" style="35" customWidth="1"/>
    <col min="8461" max="8704" width="9.33203125" style="35"/>
    <col min="8705" max="8705" width="38.83203125" style="35" customWidth="1"/>
    <col min="8706" max="8713" width="15.83203125" style="35" customWidth="1"/>
    <col min="8714" max="8714" width="18.33203125" style="35" customWidth="1"/>
    <col min="8715" max="8715" width="12.83203125" style="35" customWidth="1"/>
    <col min="8716" max="8716" width="13.83203125" style="35" customWidth="1"/>
    <col min="8717" max="8960" width="9.33203125" style="35"/>
    <col min="8961" max="8961" width="38.83203125" style="35" customWidth="1"/>
    <col min="8962" max="8969" width="15.83203125" style="35" customWidth="1"/>
    <col min="8970" max="8970" width="18.33203125" style="35" customWidth="1"/>
    <col min="8971" max="8971" width="12.83203125" style="35" customWidth="1"/>
    <col min="8972" max="8972" width="13.83203125" style="35" customWidth="1"/>
    <col min="8973" max="9216" width="9.33203125" style="35"/>
    <col min="9217" max="9217" width="38.83203125" style="35" customWidth="1"/>
    <col min="9218" max="9225" width="15.83203125" style="35" customWidth="1"/>
    <col min="9226" max="9226" width="18.33203125" style="35" customWidth="1"/>
    <col min="9227" max="9227" width="12.83203125" style="35" customWidth="1"/>
    <col min="9228" max="9228" width="13.83203125" style="35" customWidth="1"/>
    <col min="9229" max="9472" width="9.33203125" style="35"/>
    <col min="9473" max="9473" width="38.83203125" style="35" customWidth="1"/>
    <col min="9474" max="9481" width="15.83203125" style="35" customWidth="1"/>
    <col min="9482" max="9482" width="18.33203125" style="35" customWidth="1"/>
    <col min="9483" max="9483" width="12.83203125" style="35" customWidth="1"/>
    <col min="9484" max="9484" width="13.83203125" style="35" customWidth="1"/>
    <col min="9485" max="9728" width="9.33203125" style="35"/>
    <col min="9729" max="9729" width="38.83203125" style="35" customWidth="1"/>
    <col min="9730" max="9737" width="15.83203125" style="35" customWidth="1"/>
    <col min="9738" max="9738" width="18.33203125" style="35" customWidth="1"/>
    <col min="9739" max="9739" width="12.83203125" style="35" customWidth="1"/>
    <col min="9740" max="9740" width="13.83203125" style="35" customWidth="1"/>
    <col min="9741" max="9984" width="9.33203125" style="35"/>
    <col min="9985" max="9985" width="38.83203125" style="35" customWidth="1"/>
    <col min="9986" max="9993" width="15.83203125" style="35" customWidth="1"/>
    <col min="9994" max="9994" width="18.33203125" style="35" customWidth="1"/>
    <col min="9995" max="9995" width="12.83203125" style="35" customWidth="1"/>
    <col min="9996" max="9996" width="13.83203125" style="35" customWidth="1"/>
    <col min="9997" max="10240" width="9.33203125" style="35"/>
    <col min="10241" max="10241" width="38.83203125" style="35" customWidth="1"/>
    <col min="10242" max="10249" width="15.83203125" style="35" customWidth="1"/>
    <col min="10250" max="10250" width="18.33203125" style="35" customWidth="1"/>
    <col min="10251" max="10251" width="12.83203125" style="35" customWidth="1"/>
    <col min="10252" max="10252" width="13.83203125" style="35" customWidth="1"/>
    <col min="10253" max="10496" width="9.33203125" style="35"/>
    <col min="10497" max="10497" width="38.83203125" style="35" customWidth="1"/>
    <col min="10498" max="10505" width="15.83203125" style="35" customWidth="1"/>
    <col min="10506" max="10506" width="18.33203125" style="35" customWidth="1"/>
    <col min="10507" max="10507" width="12.83203125" style="35" customWidth="1"/>
    <col min="10508" max="10508" width="13.83203125" style="35" customWidth="1"/>
    <col min="10509" max="10752" width="9.33203125" style="35"/>
    <col min="10753" max="10753" width="38.83203125" style="35" customWidth="1"/>
    <col min="10754" max="10761" width="15.83203125" style="35" customWidth="1"/>
    <col min="10762" max="10762" width="18.33203125" style="35" customWidth="1"/>
    <col min="10763" max="10763" width="12.83203125" style="35" customWidth="1"/>
    <col min="10764" max="10764" width="13.83203125" style="35" customWidth="1"/>
    <col min="10765" max="11008" width="9.33203125" style="35"/>
    <col min="11009" max="11009" width="38.83203125" style="35" customWidth="1"/>
    <col min="11010" max="11017" width="15.83203125" style="35" customWidth="1"/>
    <col min="11018" max="11018" width="18.33203125" style="35" customWidth="1"/>
    <col min="11019" max="11019" width="12.83203125" style="35" customWidth="1"/>
    <col min="11020" max="11020" width="13.83203125" style="35" customWidth="1"/>
    <col min="11021" max="11264" width="9.33203125" style="35"/>
    <col min="11265" max="11265" width="38.83203125" style="35" customWidth="1"/>
    <col min="11266" max="11273" width="15.83203125" style="35" customWidth="1"/>
    <col min="11274" max="11274" width="18.33203125" style="35" customWidth="1"/>
    <col min="11275" max="11275" width="12.83203125" style="35" customWidth="1"/>
    <col min="11276" max="11276" width="13.83203125" style="35" customWidth="1"/>
    <col min="11277" max="11520" width="9.33203125" style="35"/>
    <col min="11521" max="11521" width="38.83203125" style="35" customWidth="1"/>
    <col min="11522" max="11529" width="15.83203125" style="35" customWidth="1"/>
    <col min="11530" max="11530" width="18.33203125" style="35" customWidth="1"/>
    <col min="11531" max="11531" width="12.83203125" style="35" customWidth="1"/>
    <col min="11532" max="11532" width="13.83203125" style="35" customWidth="1"/>
    <col min="11533" max="11776" width="9.33203125" style="35"/>
    <col min="11777" max="11777" width="38.83203125" style="35" customWidth="1"/>
    <col min="11778" max="11785" width="15.83203125" style="35" customWidth="1"/>
    <col min="11786" max="11786" width="18.33203125" style="35" customWidth="1"/>
    <col min="11787" max="11787" width="12.83203125" style="35" customWidth="1"/>
    <col min="11788" max="11788" width="13.83203125" style="35" customWidth="1"/>
    <col min="11789" max="12032" width="9.33203125" style="35"/>
    <col min="12033" max="12033" width="38.83203125" style="35" customWidth="1"/>
    <col min="12034" max="12041" width="15.83203125" style="35" customWidth="1"/>
    <col min="12042" max="12042" width="18.33203125" style="35" customWidth="1"/>
    <col min="12043" max="12043" width="12.83203125" style="35" customWidth="1"/>
    <col min="12044" max="12044" width="13.83203125" style="35" customWidth="1"/>
    <col min="12045" max="12288" width="9.33203125" style="35"/>
    <col min="12289" max="12289" width="38.83203125" style="35" customWidth="1"/>
    <col min="12290" max="12297" width="15.83203125" style="35" customWidth="1"/>
    <col min="12298" max="12298" width="18.33203125" style="35" customWidth="1"/>
    <col min="12299" max="12299" width="12.83203125" style="35" customWidth="1"/>
    <col min="12300" max="12300" width="13.83203125" style="35" customWidth="1"/>
    <col min="12301" max="12544" width="9.33203125" style="35"/>
    <col min="12545" max="12545" width="38.83203125" style="35" customWidth="1"/>
    <col min="12546" max="12553" width="15.83203125" style="35" customWidth="1"/>
    <col min="12554" max="12554" width="18.33203125" style="35" customWidth="1"/>
    <col min="12555" max="12555" width="12.83203125" style="35" customWidth="1"/>
    <col min="12556" max="12556" width="13.83203125" style="35" customWidth="1"/>
    <col min="12557" max="12800" width="9.33203125" style="35"/>
    <col min="12801" max="12801" width="38.83203125" style="35" customWidth="1"/>
    <col min="12802" max="12809" width="15.83203125" style="35" customWidth="1"/>
    <col min="12810" max="12810" width="18.33203125" style="35" customWidth="1"/>
    <col min="12811" max="12811" width="12.83203125" style="35" customWidth="1"/>
    <col min="12812" max="12812" width="13.83203125" style="35" customWidth="1"/>
    <col min="12813" max="13056" width="9.33203125" style="35"/>
    <col min="13057" max="13057" width="38.83203125" style="35" customWidth="1"/>
    <col min="13058" max="13065" width="15.83203125" style="35" customWidth="1"/>
    <col min="13066" max="13066" width="18.33203125" style="35" customWidth="1"/>
    <col min="13067" max="13067" width="12.83203125" style="35" customWidth="1"/>
    <col min="13068" max="13068" width="13.83203125" style="35" customWidth="1"/>
    <col min="13069" max="13312" width="9.33203125" style="35"/>
    <col min="13313" max="13313" width="38.83203125" style="35" customWidth="1"/>
    <col min="13314" max="13321" width="15.83203125" style="35" customWidth="1"/>
    <col min="13322" max="13322" width="18.33203125" style="35" customWidth="1"/>
    <col min="13323" max="13323" width="12.83203125" style="35" customWidth="1"/>
    <col min="13324" max="13324" width="13.83203125" style="35" customWidth="1"/>
    <col min="13325" max="13568" width="9.33203125" style="35"/>
    <col min="13569" max="13569" width="38.83203125" style="35" customWidth="1"/>
    <col min="13570" max="13577" width="15.83203125" style="35" customWidth="1"/>
    <col min="13578" max="13578" width="18.33203125" style="35" customWidth="1"/>
    <col min="13579" max="13579" width="12.83203125" style="35" customWidth="1"/>
    <col min="13580" max="13580" width="13.83203125" style="35" customWidth="1"/>
    <col min="13581" max="13824" width="9.33203125" style="35"/>
    <col min="13825" max="13825" width="38.83203125" style="35" customWidth="1"/>
    <col min="13826" max="13833" width="15.83203125" style="35" customWidth="1"/>
    <col min="13834" max="13834" width="18.33203125" style="35" customWidth="1"/>
    <col min="13835" max="13835" width="12.83203125" style="35" customWidth="1"/>
    <col min="13836" max="13836" width="13.83203125" style="35" customWidth="1"/>
    <col min="13837" max="14080" width="9.33203125" style="35"/>
    <col min="14081" max="14081" width="38.83203125" style="35" customWidth="1"/>
    <col min="14082" max="14089" width="15.83203125" style="35" customWidth="1"/>
    <col min="14090" max="14090" width="18.33203125" style="35" customWidth="1"/>
    <col min="14091" max="14091" width="12.83203125" style="35" customWidth="1"/>
    <col min="14092" max="14092" width="13.83203125" style="35" customWidth="1"/>
    <col min="14093" max="14336" width="9.33203125" style="35"/>
    <col min="14337" max="14337" width="38.83203125" style="35" customWidth="1"/>
    <col min="14338" max="14345" width="15.83203125" style="35" customWidth="1"/>
    <col min="14346" max="14346" width="18.33203125" style="35" customWidth="1"/>
    <col min="14347" max="14347" width="12.83203125" style="35" customWidth="1"/>
    <col min="14348" max="14348" width="13.83203125" style="35" customWidth="1"/>
    <col min="14349" max="14592" width="9.33203125" style="35"/>
    <col min="14593" max="14593" width="38.83203125" style="35" customWidth="1"/>
    <col min="14594" max="14601" width="15.83203125" style="35" customWidth="1"/>
    <col min="14602" max="14602" width="18.33203125" style="35" customWidth="1"/>
    <col min="14603" max="14603" width="12.83203125" style="35" customWidth="1"/>
    <col min="14604" max="14604" width="13.83203125" style="35" customWidth="1"/>
    <col min="14605" max="14848" width="9.33203125" style="35"/>
    <col min="14849" max="14849" width="38.83203125" style="35" customWidth="1"/>
    <col min="14850" max="14857" width="15.83203125" style="35" customWidth="1"/>
    <col min="14858" max="14858" width="18.33203125" style="35" customWidth="1"/>
    <col min="14859" max="14859" width="12.83203125" style="35" customWidth="1"/>
    <col min="14860" max="14860" width="13.83203125" style="35" customWidth="1"/>
    <col min="14861" max="15104" width="9.33203125" style="35"/>
    <col min="15105" max="15105" width="38.83203125" style="35" customWidth="1"/>
    <col min="15106" max="15113" width="15.83203125" style="35" customWidth="1"/>
    <col min="15114" max="15114" width="18.33203125" style="35" customWidth="1"/>
    <col min="15115" max="15115" width="12.83203125" style="35" customWidth="1"/>
    <col min="15116" max="15116" width="13.83203125" style="35" customWidth="1"/>
    <col min="15117" max="15360" width="9.33203125" style="35"/>
    <col min="15361" max="15361" width="38.83203125" style="35" customWidth="1"/>
    <col min="15362" max="15369" width="15.83203125" style="35" customWidth="1"/>
    <col min="15370" max="15370" width="18.33203125" style="35" customWidth="1"/>
    <col min="15371" max="15371" width="12.83203125" style="35" customWidth="1"/>
    <col min="15372" max="15372" width="13.83203125" style="35" customWidth="1"/>
    <col min="15373" max="15616" width="9.33203125" style="35"/>
    <col min="15617" max="15617" width="38.83203125" style="35" customWidth="1"/>
    <col min="15618" max="15625" width="15.83203125" style="35" customWidth="1"/>
    <col min="15626" max="15626" width="18.33203125" style="35" customWidth="1"/>
    <col min="15627" max="15627" width="12.83203125" style="35" customWidth="1"/>
    <col min="15628" max="15628" width="13.83203125" style="35" customWidth="1"/>
    <col min="15629" max="15872" width="9.33203125" style="35"/>
    <col min="15873" max="15873" width="38.83203125" style="35" customWidth="1"/>
    <col min="15874" max="15881" width="15.83203125" style="35" customWidth="1"/>
    <col min="15882" max="15882" width="18.33203125" style="35" customWidth="1"/>
    <col min="15883" max="15883" width="12.83203125" style="35" customWidth="1"/>
    <col min="15884" max="15884" width="13.83203125" style="35" customWidth="1"/>
    <col min="15885" max="16128" width="9.33203125" style="35"/>
    <col min="16129" max="16129" width="38.83203125" style="35" customWidth="1"/>
    <col min="16130" max="16137" width="15.83203125" style="35" customWidth="1"/>
    <col min="16138" max="16138" width="18.33203125" style="35" customWidth="1"/>
    <col min="16139" max="16139" width="12.83203125" style="35" customWidth="1"/>
    <col min="16140" max="16140" width="13.83203125" style="35" customWidth="1"/>
    <col min="16141" max="16384" width="9.33203125" style="35"/>
  </cols>
  <sheetData>
    <row r="1" spans="1:10" ht="15" customHeight="1" x14ac:dyDescent="0.2">
      <c r="C1" s="1088" t="str">
        <f>CONCATENATE("6. melléklet ",[5]RM_ALAPADATOK!A7," ",[5]RM_ALAPADATOK!B7," ",[5]RM_ALAPADATOK!C7," ",[5]RM_ALAPADATOK!D7," ",[5]RM_ALAPADATOK!E7," ",[5]RM_ALAPADATOK!F7," ",[5]RM_ALAPADATOK!G7," ",[5]RM_ALAPADATOK!H7)</f>
        <v>6. melléklet a 7 / 2019 ( III.14. ) önkormányzati rendelethez</v>
      </c>
      <c r="D1" s="1089"/>
      <c r="E1" s="1089"/>
      <c r="F1" s="1089"/>
      <c r="G1" s="1089"/>
      <c r="H1" s="1089"/>
      <c r="I1" s="1089"/>
    </row>
    <row r="2" spans="1:10" ht="12.75" x14ac:dyDescent="0.2"/>
    <row r="3" spans="1:10" ht="25.5" customHeight="1" x14ac:dyDescent="0.2">
      <c r="A3" s="1090" t="s">
        <v>984</v>
      </c>
      <c r="B3" s="1090"/>
      <c r="C3" s="1090"/>
      <c r="D3" s="1090"/>
      <c r="E3" s="1090"/>
      <c r="F3" s="1090"/>
      <c r="G3" s="1090"/>
      <c r="H3" s="1090"/>
      <c r="I3" s="1090"/>
    </row>
    <row r="4" spans="1:10" ht="22.5" customHeight="1" thickBot="1" x14ac:dyDescent="0.3">
      <c r="I4" s="767" t="str">
        <f>'[1]RM_2.2.sz.mell.'!I2</f>
        <v>ezer Forintban!</v>
      </c>
    </row>
    <row r="5" spans="1:10" s="38" customFormat="1" ht="44.45" customHeight="1" thickBot="1" x14ac:dyDescent="0.25">
      <c r="A5" s="146" t="s">
        <v>60</v>
      </c>
      <c r="B5" s="435" t="s">
        <v>61</v>
      </c>
      <c r="C5" s="435" t="s">
        <v>62</v>
      </c>
      <c r="D5" s="435" t="str">
        <f>+CONCATENATE("Felhasználás   ",LEFT([1]RM_ÖSSZEFÜGGÉSEK!A6,4)-1,". XII. 31-ig")</f>
        <v>Felhasználás   2018. XII. 31-ig</v>
      </c>
      <c r="E5" s="435" t="str">
        <f>+CONCATENATE(LEFT([1]RM_ÖSSZEFÜGGÉSEK!A6,4),". évi",CHAR(10),"eredeti előirányzat")</f>
        <v>2019. évi
eredeti előirányzat</v>
      </c>
      <c r="F5" s="745" t="s">
        <v>985</v>
      </c>
      <c r="G5" s="745" t="s">
        <v>1103</v>
      </c>
      <c r="H5" s="745" t="s">
        <v>987</v>
      </c>
      <c r="I5" s="768" t="s">
        <v>1104</v>
      </c>
    </row>
    <row r="6" spans="1:10" ht="12" customHeight="1" thickBot="1" x14ac:dyDescent="0.25">
      <c r="A6" s="41" t="s">
        <v>476</v>
      </c>
      <c r="B6" s="42" t="s">
        <v>477</v>
      </c>
      <c r="C6" s="42" t="s">
        <v>478</v>
      </c>
      <c r="D6" s="42" t="s">
        <v>480</v>
      </c>
      <c r="E6" s="42" t="s">
        <v>479</v>
      </c>
      <c r="F6" s="42" t="s">
        <v>481</v>
      </c>
      <c r="G6" s="42" t="s">
        <v>482</v>
      </c>
      <c r="H6" s="769" t="s">
        <v>988</v>
      </c>
      <c r="I6" s="770" t="s">
        <v>989</v>
      </c>
    </row>
    <row r="7" spans="1:10" ht="24" x14ac:dyDescent="0.2">
      <c r="A7" s="504" t="s">
        <v>879</v>
      </c>
      <c r="B7" s="45">
        <v>1000</v>
      </c>
      <c r="C7" s="348" t="s">
        <v>880</v>
      </c>
      <c r="D7" s="45"/>
      <c r="E7" s="45">
        <v>1000</v>
      </c>
      <c r="F7" s="771">
        <v>-1000</v>
      </c>
      <c r="G7" s="773"/>
      <c r="H7" s="771">
        <f>F7+G7</f>
        <v>-1000</v>
      </c>
      <c r="I7" s="772">
        <f>E7+H7</f>
        <v>0</v>
      </c>
      <c r="J7" s="35" t="s">
        <v>938</v>
      </c>
    </row>
    <row r="8" spans="1:10" ht="24" x14ac:dyDescent="0.2">
      <c r="A8" s="504" t="s">
        <v>882</v>
      </c>
      <c r="B8" s="45">
        <v>1500</v>
      </c>
      <c r="C8" s="348" t="s">
        <v>880</v>
      </c>
      <c r="D8" s="45"/>
      <c r="E8" s="45">
        <v>1500</v>
      </c>
      <c r="F8" s="771">
        <v>-635</v>
      </c>
      <c r="G8" s="926"/>
      <c r="H8" s="771">
        <f>F8+G8</f>
        <v>-635</v>
      </c>
      <c r="I8" s="772">
        <f>E8+H8</f>
        <v>865</v>
      </c>
      <c r="J8" s="35" t="s">
        <v>938</v>
      </c>
    </row>
    <row r="9" spans="1:10" ht="15.95" customHeight="1" x14ac:dyDescent="0.2">
      <c r="A9" s="504" t="s">
        <v>881</v>
      </c>
      <c r="B9" s="45">
        <v>1500</v>
      </c>
      <c r="C9" s="348" t="s">
        <v>880</v>
      </c>
      <c r="D9" s="45"/>
      <c r="E9" s="45">
        <v>1500</v>
      </c>
      <c r="F9" s="771">
        <v>-40</v>
      </c>
      <c r="G9" s="926"/>
      <c r="H9" s="771">
        <f t="shared" ref="H9:H33" si="0">F9+G9</f>
        <v>-40</v>
      </c>
      <c r="I9" s="772">
        <f t="shared" ref="I9:I33" si="1">E9+H9</f>
        <v>1460</v>
      </c>
      <c r="J9" s="35" t="s">
        <v>938</v>
      </c>
    </row>
    <row r="10" spans="1:10" ht="24" x14ac:dyDescent="0.2">
      <c r="A10" s="505" t="s">
        <v>883</v>
      </c>
      <c r="B10" s="45">
        <v>3500</v>
      </c>
      <c r="C10" s="348" t="s">
        <v>880</v>
      </c>
      <c r="D10" s="45"/>
      <c r="E10" s="45">
        <v>3500</v>
      </c>
      <c r="F10" s="771">
        <v>-2420</v>
      </c>
      <c r="G10" s="926">
        <v>-474</v>
      </c>
      <c r="H10" s="771">
        <f t="shared" si="0"/>
        <v>-2894</v>
      </c>
      <c r="I10" s="772">
        <f t="shared" si="1"/>
        <v>606</v>
      </c>
      <c r="J10" s="35" t="s">
        <v>938</v>
      </c>
    </row>
    <row r="11" spans="1:10" ht="15.95" customHeight="1" x14ac:dyDescent="0.2">
      <c r="A11" s="504" t="s">
        <v>890</v>
      </c>
      <c r="B11" s="483">
        <v>1200</v>
      </c>
      <c r="C11" s="509" t="s">
        <v>880</v>
      </c>
      <c r="D11" s="483"/>
      <c r="E11" s="483">
        <v>1200</v>
      </c>
      <c r="F11" s="771"/>
      <c r="G11" s="926"/>
      <c r="H11" s="771">
        <f t="shared" si="0"/>
        <v>0</v>
      </c>
      <c r="I11" s="772">
        <f t="shared" si="1"/>
        <v>1200</v>
      </c>
      <c r="J11" s="35" t="s">
        <v>938</v>
      </c>
    </row>
    <row r="12" spans="1:10" ht="15.95" customHeight="1" x14ac:dyDescent="0.2">
      <c r="A12" s="505" t="s">
        <v>891</v>
      </c>
      <c r="B12" s="45">
        <v>7000</v>
      </c>
      <c r="C12" s="348" t="s">
        <v>892</v>
      </c>
      <c r="D12" s="45">
        <v>1400</v>
      </c>
      <c r="E12" s="45">
        <v>5600</v>
      </c>
      <c r="F12" s="771"/>
      <c r="G12" s="926"/>
      <c r="H12" s="771">
        <f t="shared" si="0"/>
        <v>0</v>
      </c>
      <c r="I12" s="772">
        <f t="shared" si="1"/>
        <v>5600</v>
      </c>
      <c r="J12" s="552" t="s">
        <v>938</v>
      </c>
    </row>
    <row r="13" spans="1:10" ht="15.95" customHeight="1" x14ac:dyDescent="0.2">
      <c r="A13" s="504" t="s">
        <v>893</v>
      </c>
      <c r="B13" s="45">
        <v>25000</v>
      </c>
      <c r="C13" s="348" t="s">
        <v>880</v>
      </c>
      <c r="D13" s="45"/>
      <c r="E13" s="45">
        <v>25000</v>
      </c>
      <c r="F13" s="771"/>
      <c r="G13" s="926"/>
      <c r="H13" s="771">
        <f t="shared" si="0"/>
        <v>0</v>
      </c>
      <c r="I13" s="772">
        <f t="shared" si="1"/>
        <v>25000</v>
      </c>
      <c r="J13" s="35" t="s">
        <v>938</v>
      </c>
    </row>
    <row r="14" spans="1:10" ht="22.5" customHeight="1" x14ac:dyDescent="0.2">
      <c r="A14" s="504" t="s">
        <v>897</v>
      </c>
      <c r="B14" s="45">
        <v>6096</v>
      </c>
      <c r="C14" s="348" t="s">
        <v>880</v>
      </c>
      <c r="D14" s="45"/>
      <c r="E14" s="45">
        <v>6096</v>
      </c>
      <c r="F14" s="771"/>
      <c r="G14" s="926">
        <v>-6096</v>
      </c>
      <c r="H14" s="771">
        <f t="shared" si="0"/>
        <v>-6096</v>
      </c>
      <c r="I14" s="772">
        <f t="shared" si="1"/>
        <v>0</v>
      </c>
      <c r="J14" s="35" t="s">
        <v>938</v>
      </c>
    </row>
    <row r="15" spans="1:10" ht="22.5" customHeight="1" x14ac:dyDescent="0.2">
      <c r="A15" s="506" t="s">
        <v>915</v>
      </c>
      <c r="B15" s="507">
        <v>236521</v>
      </c>
      <c r="C15" s="348" t="s">
        <v>892</v>
      </c>
      <c r="D15" s="45">
        <v>63251</v>
      </c>
      <c r="E15" s="507">
        <v>173270</v>
      </c>
      <c r="F15" s="771">
        <v>3617</v>
      </c>
      <c r="G15" s="926">
        <v>794</v>
      </c>
      <c r="H15" s="771">
        <f t="shared" si="0"/>
        <v>4411</v>
      </c>
      <c r="I15" s="772">
        <f t="shared" si="1"/>
        <v>177681</v>
      </c>
      <c r="J15" s="35" t="s">
        <v>938</v>
      </c>
    </row>
    <row r="16" spans="1:10" ht="22.5" customHeight="1" x14ac:dyDescent="0.2">
      <c r="A16" s="506" t="s">
        <v>916</v>
      </c>
      <c r="B16" s="507">
        <v>488766</v>
      </c>
      <c r="C16" s="348" t="s">
        <v>919</v>
      </c>
      <c r="D16" s="45">
        <v>25521</v>
      </c>
      <c r="E16" s="507">
        <v>463245</v>
      </c>
      <c r="F16" s="771"/>
      <c r="G16" s="926">
        <v>-280592</v>
      </c>
      <c r="H16" s="771">
        <f t="shared" si="0"/>
        <v>-280592</v>
      </c>
      <c r="I16" s="772">
        <f t="shared" si="1"/>
        <v>182653</v>
      </c>
      <c r="J16" s="35" t="s">
        <v>938</v>
      </c>
    </row>
    <row r="17" spans="1:10" ht="22.5" customHeight="1" x14ac:dyDescent="0.2">
      <c r="A17" s="506" t="s">
        <v>917</v>
      </c>
      <c r="B17" s="507">
        <v>15396</v>
      </c>
      <c r="C17" s="348" t="s">
        <v>892</v>
      </c>
      <c r="D17" s="45">
        <v>413</v>
      </c>
      <c r="E17" s="507">
        <v>14983</v>
      </c>
      <c r="F17" s="771"/>
      <c r="G17" s="926">
        <v>2490</v>
      </c>
      <c r="H17" s="771">
        <f t="shared" si="0"/>
        <v>2490</v>
      </c>
      <c r="I17" s="772">
        <f t="shared" si="1"/>
        <v>17473</v>
      </c>
      <c r="J17" s="35" t="s">
        <v>938</v>
      </c>
    </row>
    <row r="18" spans="1:10" ht="22.5" customHeight="1" x14ac:dyDescent="0.2">
      <c r="A18" s="508" t="s">
        <v>815</v>
      </c>
      <c r="B18" s="507">
        <v>446255</v>
      </c>
      <c r="C18" s="348" t="s">
        <v>918</v>
      </c>
      <c r="D18" s="45">
        <v>364183</v>
      </c>
      <c r="E18" s="507">
        <v>82072</v>
      </c>
      <c r="F18" s="771">
        <v>77550</v>
      </c>
      <c r="G18" s="926">
        <v>-57388</v>
      </c>
      <c r="H18" s="771">
        <f t="shared" si="0"/>
        <v>20162</v>
      </c>
      <c r="I18" s="772">
        <f t="shared" si="1"/>
        <v>102234</v>
      </c>
      <c r="J18" s="35" t="s">
        <v>938</v>
      </c>
    </row>
    <row r="19" spans="1:10" ht="22.5" customHeight="1" x14ac:dyDescent="0.2">
      <c r="A19" s="504" t="s">
        <v>937</v>
      </c>
      <c r="B19" s="45">
        <v>800</v>
      </c>
      <c r="C19" s="348" t="s">
        <v>880</v>
      </c>
      <c r="D19" s="45"/>
      <c r="E19" s="45">
        <v>800</v>
      </c>
      <c r="F19" s="771"/>
      <c r="G19" s="926"/>
      <c r="H19" s="771">
        <f t="shared" si="0"/>
        <v>0</v>
      </c>
      <c r="I19" s="772">
        <f t="shared" si="1"/>
        <v>800</v>
      </c>
      <c r="J19" s="35" t="s">
        <v>938</v>
      </c>
    </row>
    <row r="20" spans="1:10" ht="22.5" customHeight="1" x14ac:dyDescent="0.2">
      <c r="A20" s="504" t="s">
        <v>1073</v>
      </c>
      <c r="B20" s="45">
        <v>1635</v>
      </c>
      <c r="C20" s="348" t="s">
        <v>880</v>
      </c>
      <c r="D20" s="45"/>
      <c r="E20" s="45">
        <v>1635</v>
      </c>
      <c r="F20" s="771"/>
      <c r="G20" s="926"/>
      <c r="H20" s="771">
        <f t="shared" si="0"/>
        <v>0</v>
      </c>
      <c r="I20" s="772">
        <f t="shared" si="1"/>
        <v>1635</v>
      </c>
      <c r="J20" s="35" t="s">
        <v>938</v>
      </c>
    </row>
    <row r="21" spans="1:10" ht="22.5" customHeight="1" x14ac:dyDescent="0.2">
      <c r="A21" s="923" t="s">
        <v>990</v>
      </c>
      <c r="B21" s="924">
        <v>400</v>
      </c>
      <c r="C21" s="925" t="s">
        <v>880</v>
      </c>
      <c r="D21" s="924"/>
      <c r="E21" s="924"/>
      <c r="F21" s="926">
        <v>400</v>
      </c>
      <c r="G21" s="926"/>
      <c r="H21" s="926">
        <f t="shared" si="0"/>
        <v>400</v>
      </c>
      <c r="I21" s="927">
        <f t="shared" si="1"/>
        <v>400</v>
      </c>
      <c r="J21" s="35" t="s">
        <v>938</v>
      </c>
    </row>
    <row r="22" spans="1:10" ht="22.5" customHeight="1" x14ac:dyDescent="0.2">
      <c r="A22" s="923" t="s">
        <v>904</v>
      </c>
      <c r="B22" s="924">
        <v>1000</v>
      </c>
      <c r="C22" s="925" t="s">
        <v>880</v>
      </c>
      <c r="D22" s="924"/>
      <c r="E22" s="924"/>
      <c r="F22" s="926">
        <v>999</v>
      </c>
      <c r="G22" s="926"/>
      <c r="H22" s="926">
        <f t="shared" si="0"/>
        <v>999</v>
      </c>
      <c r="I22" s="927">
        <f t="shared" si="1"/>
        <v>999</v>
      </c>
      <c r="J22" s="35" t="s">
        <v>938</v>
      </c>
    </row>
    <row r="23" spans="1:10" ht="22.5" customHeight="1" x14ac:dyDescent="0.2">
      <c r="A23" s="504" t="s">
        <v>939</v>
      </c>
      <c r="B23" s="45">
        <v>254</v>
      </c>
      <c r="C23" s="348" t="s">
        <v>880</v>
      </c>
      <c r="D23" s="45"/>
      <c r="E23" s="45">
        <v>254</v>
      </c>
      <c r="F23" s="771">
        <v>42</v>
      </c>
      <c r="G23" s="926">
        <v>1</v>
      </c>
      <c r="H23" s="771">
        <f t="shared" si="0"/>
        <v>43</v>
      </c>
      <c r="I23" s="772">
        <f t="shared" si="1"/>
        <v>297</v>
      </c>
      <c r="J23" s="35" t="s">
        <v>940</v>
      </c>
    </row>
    <row r="24" spans="1:10" ht="22.5" customHeight="1" x14ac:dyDescent="0.2">
      <c r="A24" s="504" t="s">
        <v>942</v>
      </c>
      <c r="B24" s="45">
        <v>2150</v>
      </c>
      <c r="C24" s="348" t="s">
        <v>880</v>
      </c>
      <c r="D24" s="45"/>
      <c r="E24" s="45">
        <v>2150</v>
      </c>
      <c r="F24" s="771"/>
      <c r="G24" s="926">
        <v>-271</v>
      </c>
      <c r="H24" s="771">
        <f t="shared" si="0"/>
        <v>-271</v>
      </c>
      <c r="I24" s="772">
        <f t="shared" si="1"/>
        <v>1879</v>
      </c>
      <c r="J24" s="35" t="s">
        <v>941</v>
      </c>
    </row>
    <row r="25" spans="1:10" ht="22.5" customHeight="1" x14ac:dyDescent="0.2">
      <c r="A25" s="504" t="s">
        <v>943</v>
      </c>
      <c r="B25" s="45">
        <v>300</v>
      </c>
      <c r="C25" s="348" t="s">
        <v>880</v>
      </c>
      <c r="D25" s="45"/>
      <c r="E25" s="45">
        <v>300</v>
      </c>
      <c r="F25" s="771"/>
      <c r="G25" s="926">
        <v>-300</v>
      </c>
      <c r="H25" s="771">
        <f t="shared" si="0"/>
        <v>-300</v>
      </c>
      <c r="I25" s="772">
        <f t="shared" si="1"/>
        <v>0</v>
      </c>
      <c r="J25" s="35" t="s">
        <v>941</v>
      </c>
    </row>
    <row r="26" spans="1:10" ht="22.5" customHeight="1" x14ac:dyDescent="0.2">
      <c r="A26" s="928" t="s">
        <v>991</v>
      </c>
      <c r="B26" s="929">
        <v>460</v>
      </c>
      <c r="C26" s="930" t="s">
        <v>880</v>
      </c>
      <c r="D26" s="929"/>
      <c r="E26" s="929"/>
      <c r="F26" s="931">
        <v>460</v>
      </c>
      <c r="G26" s="999"/>
      <c r="H26" s="932">
        <f t="shared" si="0"/>
        <v>460</v>
      </c>
      <c r="I26" s="933">
        <f t="shared" si="1"/>
        <v>460</v>
      </c>
      <c r="J26" s="934" t="s">
        <v>941</v>
      </c>
    </row>
    <row r="27" spans="1:10" ht="22.5" customHeight="1" x14ac:dyDescent="0.2">
      <c r="A27" s="774" t="s">
        <v>1042</v>
      </c>
      <c r="B27" s="46">
        <v>3170</v>
      </c>
      <c r="C27" s="349" t="s">
        <v>880</v>
      </c>
      <c r="D27" s="46"/>
      <c r="E27" s="46"/>
      <c r="F27" s="775">
        <v>3170</v>
      </c>
      <c r="G27" s="999">
        <v>-1843</v>
      </c>
      <c r="H27" s="771">
        <f t="shared" si="0"/>
        <v>1327</v>
      </c>
      <c r="I27" s="933">
        <f t="shared" si="1"/>
        <v>1327</v>
      </c>
      <c r="J27" s="35" t="s">
        <v>938</v>
      </c>
    </row>
    <row r="28" spans="1:10" ht="22.5" customHeight="1" x14ac:dyDescent="0.2">
      <c r="A28" s="774" t="s">
        <v>1105</v>
      </c>
      <c r="B28" s="46"/>
      <c r="C28" s="349"/>
      <c r="D28" s="46"/>
      <c r="E28" s="46"/>
      <c r="F28" s="775"/>
      <c r="G28" s="999">
        <v>1843</v>
      </c>
      <c r="H28" s="771">
        <f t="shared" si="0"/>
        <v>1843</v>
      </c>
      <c r="I28" s="933">
        <f t="shared" si="1"/>
        <v>1843</v>
      </c>
    </row>
    <row r="29" spans="1:10" ht="22.5" customHeight="1" x14ac:dyDescent="0.2">
      <c r="A29" s="774" t="s">
        <v>1106</v>
      </c>
      <c r="B29" s="46"/>
      <c r="C29" s="349"/>
      <c r="D29" s="46"/>
      <c r="E29" s="46"/>
      <c r="F29" s="775"/>
      <c r="G29" s="775">
        <v>1634</v>
      </c>
      <c r="H29" s="771">
        <f t="shared" si="0"/>
        <v>1634</v>
      </c>
      <c r="I29" s="933">
        <f t="shared" si="1"/>
        <v>1634</v>
      </c>
    </row>
    <row r="30" spans="1:10" ht="22.5" customHeight="1" x14ac:dyDescent="0.2">
      <c r="A30" s="774" t="s">
        <v>1107</v>
      </c>
      <c r="B30" s="46"/>
      <c r="C30" s="349"/>
      <c r="D30" s="46"/>
      <c r="E30" s="46"/>
      <c r="F30" s="775"/>
      <c r="G30" s="775">
        <v>13406</v>
      </c>
      <c r="H30" s="771">
        <f t="shared" si="0"/>
        <v>13406</v>
      </c>
      <c r="I30" s="933">
        <f t="shared" si="1"/>
        <v>13406</v>
      </c>
    </row>
    <row r="31" spans="1:10" ht="22.5" customHeight="1" x14ac:dyDescent="0.2">
      <c r="A31" s="774" t="s">
        <v>1108</v>
      </c>
      <c r="B31" s="46"/>
      <c r="C31" s="349"/>
      <c r="D31" s="46"/>
      <c r="E31" s="46"/>
      <c r="F31" s="775"/>
      <c r="G31" s="775">
        <v>598</v>
      </c>
      <c r="H31" s="771">
        <f t="shared" si="0"/>
        <v>598</v>
      </c>
      <c r="I31" s="933">
        <f t="shared" si="1"/>
        <v>598</v>
      </c>
    </row>
    <row r="32" spans="1:10" ht="22.5" customHeight="1" x14ac:dyDescent="0.2">
      <c r="A32" s="774" t="s">
        <v>1109</v>
      </c>
      <c r="B32" s="46"/>
      <c r="C32" s="349"/>
      <c r="D32" s="46"/>
      <c r="E32" s="46"/>
      <c r="F32" s="775"/>
      <c r="G32" s="775">
        <v>405</v>
      </c>
      <c r="H32" s="771">
        <f t="shared" si="0"/>
        <v>405</v>
      </c>
      <c r="I32" s="933">
        <f t="shared" si="1"/>
        <v>405</v>
      </c>
    </row>
    <row r="33" spans="1:9" ht="22.5" customHeight="1" thickBot="1" x14ac:dyDescent="0.25">
      <c r="A33" s="43"/>
      <c r="B33" s="775"/>
      <c r="C33" s="777"/>
      <c r="D33" s="775"/>
      <c r="E33" s="775"/>
      <c r="F33" s="775"/>
      <c r="G33" s="775"/>
      <c r="H33" s="771">
        <f t="shared" si="0"/>
        <v>0</v>
      </c>
      <c r="I33" s="776">
        <f t="shared" si="1"/>
        <v>0</v>
      </c>
    </row>
    <row r="34" spans="1:9" s="44" customFormat="1" ht="22.5" customHeight="1" thickBot="1" x14ac:dyDescent="0.25">
      <c r="A34" s="148" t="s">
        <v>59</v>
      </c>
      <c r="B34" s="778">
        <f>SUM(B7:B33)</f>
        <v>1243903</v>
      </c>
      <c r="C34" s="779"/>
      <c r="D34" s="778">
        <f t="shared" ref="D34:I34" si="2">SUM(D7:D33)</f>
        <v>454768</v>
      </c>
      <c r="E34" s="778">
        <f t="shared" si="2"/>
        <v>784105</v>
      </c>
      <c r="F34" s="778">
        <f t="shared" si="2"/>
        <v>82143</v>
      </c>
      <c r="G34" s="778">
        <f t="shared" si="2"/>
        <v>-325793</v>
      </c>
      <c r="H34" s="778">
        <f t="shared" si="2"/>
        <v>-243650</v>
      </c>
      <c r="I34" s="780">
        <f t="shared" si="2"/>
        <v>540455</v>
      </c>
    </row>
  </sheetData>
  <mergeCells count="2">
    <mergeCell ref="C1:I1"/>
    <mergeCell ref="A3:I3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J35"/>
  <sheetViews>
    <sheetView zoomScaleNormal="100" workbookViewId="0">
      <selection activeCell="C2" sqref="C2"/>
    </sheetView>
  </sheetViews>
  <sheetFormatPr defaultColWidth="9.33203125" defaultRowHeight="12.75" x14ac:dyDescent="0.2"/>
  <cols>
    <col min="1" max="1" width="42.83203125" style="36" customWidth="1"/>
    <col min="2" max="9" width="15.83203125" style="35" customWidth="1"/>
    <col min="10" max="10" width="17" style="35" customWidth="1"/>
    <col min="11" max="11" width="12.83203125" style="35" customWidth="1"/>
    <col min="12" max="12" width="13.83203125" style="35" customWidth="1"/>
    <col min="13" max="256" width="9.33203125" style="35"/>
    <col min="257" max="257" width="42.83203125" style="35" customWidth="1"/>
    <col min="258" max="265" width="15.83203125" style="35" customWidth="1"/>
    <col min="266" max="266" width="17" style="35" customWidth="1"/>
    <col min="267" max="267" width="12.83203125" style="35" customWidth="1"/>
    <col min="268" max="268" width="13.83203125" style="35" customWidth="1"/>
    <col min="269" max="512" width="9.33203125" style="35"/>
    <col min="513" max="513" width="42.83203125" style="35" customWidth="1"/>
    <col min="514" max="521" width="15.83203125" style="35" customWidth="1"/>
    <col min="522" max="522" width="17" style="35" customWidth="1"/>
    <col min="523" max="523" width="12.83203125" style="35" customWidth="1"/>
    <col min="524" max="524" width="13.83203125" style="35" customWidth="1"/>
    <col min="525" max="768" width="9.33203125" style="35"/>
    <col min="769" max="769" width="42.83203125" style="35" customWidth="1"/>
    <col min="770" max="777" width="15.83203125" style="35" customWidth="1"/>
    <col min="778" max="778" width="17" style="35" customWidth="1"/>
    <col min="779" max="779" width="12.83203125" style="35" customWidth="1"/>
    <col min="780" max="780" width="13.83203125" style="35" customWidth="1"/>
    <col min="781" max="1024" width="9.33203125" style="35"/>
    <col min="1025" max="1025" width="42.83203125" style="35" customWidth="1"/>
    <col min="1026" max="1033" width="15.83203125" style="35" customWidth="1"/>
    <col min="1034" max="1034" width="17" style="35" customWidth="1"/>
    <col min="1035" max="1035" width="12.83203125" style="35" customWidth="1"/>
    <col min="1036" max="1036" width="13.83203125" style="35" customWidth="1"/>
    <col min="1037" max="1280" width="9.33203125" style="35"/>
    <col min="1281" max="1281" width="42.83203125" style="35" customWidth="1"/>
    <col min="1282" max="1289" width="15.83203125" style="35" customWidth="1"/>
    <col min="1290" max="1290" width="17" style="35" customWidth="1"/>
    <col min="1291" max="1291" width="12.83203125" style="35" customWidth="1"/>
    <col min="1292" max="1292" width="13.83203125" style="35" customWidth="1"/>
    <col min="1293" max="1536" width="9.33203125" style="35"/>
    <col min="1537" max="1537" width="42.83203125" style="35" customWidth="1"/>
    <col min="1538" max="1545" width="15.83203125" style="35" customWidth="1"/>
    <col min="1546" max="1546" width="17" style="35" customWidth="1"/>
    <col min="1547" max="1547" width="12.83203125" style="35" customWidth="1"/>
    <col min="1548" max="1548" width="13.83203125" style="35" customWidth="1"/>
    <col min="1549" max="1792" width="9.33203125" style="35"/>
    <col min="1793" max="1793" width="42.83203125" style="35" customWidth="1"/>
    <col min="1794" max="1801" width="15.83203125" style="35" customWidth="1"/>
    <col min="1802" max="1802" width="17" style="35" customWidth="1"/>
    <col min="1803" max="1803" width="12.83203125" style="35" customWidth="1"/>
    <col min="1804" max="1804" width="13.83203125" style="35" customWidth="1"/>
    <col min="1805" max="2048" width="9.33203125" style="35"/>
    <col min="2049" max="2049" width="42.83203125" style="35" customWidth="1"/>
    <col min="2050" max="2057" width="15.83203125" style="35" customWidth="1"/>
    <col min="2058" max="2058" width="17" style="35" customWidth="1"/>
    <col min="2059" max="2059" width="12.83203125" style="35" customWidth="1"/>
    <col min="2060" max="2060" width="13.83203125" style="35" customWidth="1"/>
    <col min="2061" max="2304" width="9.33203125" style="35"/>
    <col min="2305" max="2305" width="42.83203125" style="35" customWidth="1"/>
    <col min="2306" max="2313" width="15.83203125" style="35" customWidth="1"/>
    <col min="2314" max="2314" width="17" style="35" customWidth="1"/>
    <col min="2315" max="2315" width="12.83203125" style="35" customWidth="1"/>
    <col min="2316" max="2316" width="13.83203125" style="35" customWidth="1"/>
    <col min="2317" max="2560" width="9.33203125" style="35"/>
    <col min="2561" max="2561" width="42.83203125" style="35" customWidth="1"/>
    <col min="2562" max="2569" width="15.83203125" style="35" customWidth="1"/>
    <col min="2570" max="2570" width="17" style="35" customWidth="1"/>
    <col min="2571" max="2571" width="12.83203125" style="35" customWidth="1"/>
    <col min="2572" max="2572" width="13.83203125" style="35" customWidth="1"/>
    <col min="2573" max="2816" width="9.33203125" style="35"/>
    <col min="2817" max="2817" width="42.83203125" style="35" customWidth="1"/>
    <col min="2818" max="2825" width="15.83203125" style="35" customWidth="1"/>
    <col min="2826" max="2826" width="17" style="35" customWidth="1"/>
    <col min="2827" max="2827" width="12.83203125" style="35" customWidth="1"/>
    <col min="2828" max="2828" width="13.83203125" style="35" customWidth="1"/>
    <col min="2829" max="3072" width="9.33203125" style="35"/>
    <col min="3073" max="3073" width="42.83203125" style="35" customWidth="1"/>
    <col min="3074" max="3081" width="15.83203125" style="35" customWidth="1"/>
    <col min="3082" max="3082" width="17" style="35" customWidth="1"/>
    <col min="3083" max="3083" width="12.83203125" style="35" customWidth="1"/>
    <col min="3084" max="3084" width="13.83203125" style="35" customWidth="1"/>
    <col min="3085" max="3328" width="9.33203125" style="35"/>
    <col min="3329" max="3329" width="42.83203125" style="35" customWidth="1"/>
    <col min="3330" max="3337" width="15.83203125" style="35" customWidth="1"/>
    <col min="3338" max="3338" width="17" style="35" customWidth="1"/>
    <col min="3339" max="3339" width="12.83203125" style="35" customWidth="1"/>
    <col min="3340" max="3340" width="13.83203125" style="35" customWidth="1"/>
    <col min="3341" max="3584" width="9.33203125" style="35"/>
    <col min="3585" max="3585" width="42.83203125" style="35" customWidth="1"/>
    <col min="3586" max="3593" width="15.83203125" style="35" customWidth="1"/>
    <col min="3594" max="3594" width="17" style="35" customWidth="1"/>
    <col min="3595" max="3595" width="12.83203125" style="35" customWidth="1"/>
    <col min="3596" max="3596" width="13.83203125" style="35" customWidth="1"/>
    <col min="3597" max="3840" width="9.33203125" style="35"/>
    <col min="3841" max="3841" width="42.83203125" style="35" customWidth="1"/>
    <col min="3842" max="3849" width="15.83203125" style="35" customWidth="1"/>
    <col min="3850" max="3850" width="17" style="35" customWidth="1"/>
    <col min="3851" max="3851" width="12.83203125" style="35" customWidth="1"/>
    <col min="3852" max="3852" width="13.83203125" style="35" customWidth="1"/>
    <col min="3853" max="4096" width="9.33203125" style="35"/>
    <col min="4097" max="4097" width="42.83203125" style="35" customWidth="1"/>
    <col min="4098" max="4105" width="15.83203125" style="35" customWidth="1"/>
    <col min="4106" max="4106" width="17" style="35" customWidth="1"/>
    <col min="4107" max="4107" width="12.83203125" style="35" customWidth="1"/>
    <col min="4108" max="4108" width="13.83203125" style="35" customWidth="1"/>
    <col min="4109" max="4352" width="9.33203125" style="35"/>
    <col min="4353" max="4353" width="42.83203125" style="35" customWidth="1"/>
    <col min="4354" max="4361" width="15.83203125" style="35" customWidth="1"/>
    <col min="4362" max="4362" width="17" style="35" customWidth="1"/>
    <col min="4363" max="4363" width="12.83203125" style="35" customWidth="1"/>
    <col min="4364" max="4364" width="13.83203125" style="35" customWidth="1"/>
    <col min="4365" max="4608" width="9.33203125" style="35"/>
    <col min="4609" max="4609" width="42.83203125" style="35" customWidth="1"/>
    <col min="4610" max="4617" width="15.83203125" style="35" customWidth="1"/>
    <col min="4618" max="4618" width="17" style="35" customWidth="1"/>
    <col min="4619" max="4619" width="12.83203125" style="35" customWidth="1"/>
    <col min="4620" max="4620" width="13.83203125" style="35" customWidth="1"/>
    <col min="4621" max="4864" width="9.33203125" style="35"/>
    <col min="4865" max="4865" width="42.83203125" style="35" customWidth="1"/>
    <col min="4866" max="4873" width="15.83203125" style="35" customWidth="1"/>
    <col min="4874" max="4874" width="17" style="35" customWidth="1"/>
    <col min="4875" max="4875" width="12.83203125" style="35" customWidth="1"/>
    <col min="4876" max="4876" width="13.83203125" style="35" customWidth="1"/>
    <col min="4877" max="5120" width="9.33203125" style="35"/>
    <col min="5121" max="5121" width="42.83203125" style="35" customWidth="1"/>
    <col min="5122" max="5129" width="15.83203125" style="35" customWidth="1"/>
    <col min="5130" max="5130" width="17" style="35" customWidth="1"/>
    <col min="5131" max="5131" width="12.83203125" style="35" customWidth="1"/>
    <col min="5132" max="5132" width="13.83203125" style="35" customWidth="1"/>
    <col min="5133" max="5376" width="9.33203125" style="35"/>
    <col min="5377" max="5377" width="42.83203125" style="35" customWidth="1"/>
    <col min="5378" max="5385" width="15.83203125" style="35" customWidth="1"/>
    <col min="5386" max="5386" width="17" style="35" customWidth="1"/>
    <col min="5387" max="5387" width="12.83203125" style="35" customWidth="1"/>
    <col min="5388" max="5388" width="13.83203125" style="35" customWidth="1"/>
    <col min="5389" max="5632" width="9.33203125" style="35"/>
    <col min="5633" max="5633" width="42.83203125" style="35" customWidth="1"/>
    <col min="5634" max="5641" width="15.83203125" style="35" customWidth="1"/>
    <col min="5642" max="5642" width="17" style="35" customWidth="1"/>
    <col min="5643" max="5643" width="12.83203125" style="35" customWidth="1"/>
    <col min="5644" max="5644" width="13.83203125" style="35" customWidth="1"/>
    <col min="5645" max="5888" width="9.33203125" style="35"/>
    <col min="5889" max="5889" width="42.83203125" style="35" customWidth="1"/>
    <col min="5890" max="5897" width="15.83203125" style="35" customWidth="1"/>
    <col min="5898" max="5898" width="17" style="35" customWidth="1"/>
    <col min="5899" max="5899" width="12.83203125" style="35" customWidth="1"/>
    <col min="5900" max="5900" width="13.83203125" style="35" customWidth="1"/>
    <col min="5901" max="6144" width="9.33203125" style="35"/>
    <col min="6145" max="6145" width="42.83203125" style="35" customWidth="1"/>
    <col min="6146" max="6153" width="15.83203125" style="35" customWidth="1"/>
    <col min="6154" max="6154" width="17" style="35" customWidth="1"/>
    <col min="6155" max="6155" width="12.83203125" style="35" customWidth="1"/>
    <col min="6156" max="6156" width="13.83203125" style="35" customWidth="1"/>
    <col min="6157" max="6400" width="9.33203125" style="35"/>
    <col min="6401" max="6401" width="42.83203125" style="35" customWidth="1"/>
    <col min="6402" max="6409" width="15.83203125" style="35" customWidth="1"/>
    <col min="6410" max="6410" width="17" style="35" customWidth="1"/>
    <col min="6411" max="6411" width="12.83203125" style="35" customWidth="1"/>
    <col min="6412" max="6412" width="13.83203125" style="35" customWidth="1"/>
    <col min="6413" max="6656" width="9.33203125" style="35"/>
    <col min="6657" max="6657" width="42.83203125" style="35" customWidth="1"/>
    <col min="6658" max="6665" width="15.83203125" style="35" customWidth="1"/>
    <col min="6666" max="6666" width="17" style="35" customWidth="1"/>
    <col min="6667" max="6667" width="12.83203125" style="35" customWidth="1"/>
    <col min="6668" max="6668" width="13.83203125" style="35" customWidth="1"/>
    <col min="6669" max="6912" width="9.33203125" style="35"/>
    <col min="6913" max="6913" width="42.83203125" style="35" customWidth="1"/>
    <col min="6914" max="6921" width="15.83203125" style="35" customWidth="1"/>
    <col min="6922" max="6922" width="17" style="35" customWidth="1"/>
    <col min="6923" max="6923" width="12.83203125" style="35" customWidth="1"/>
    <col min="6924" max="6924" width="13.83203125" style="35" customWidth="1"/>
    <col min="6925" max="7168" width="9.33203125" style="35"/>
    <col min="7169" max="7169" width="42.83203125" style="35" customWidth="1"/>
    <col min="7170" max="7177" width="15.83203125" style="35" customWidth="1"/>
    <col min="7178" max="7178" width="17" style="35" customWidth="1"/>
    <col min="7179" max="7179" width="12.83203125" style="35" customWidth="1"/>
    <col min="7180" max="7180" width="13.83203125" style="35" customWidth="1"/>
    <col min="7181" max="7424" width="9.33203125" style="35"/>
    <col min="7425" max="7425" width="42.83203125" style="35" customWidth="1"/>
    <col min="7426" max="7433" width="15.83203125" style="35" customWidth="1"/>
    <col min="7434" max="7434" width="17" style="35" customWidth="1"/>
    <col min="7435" max="7435" width="12.83203125" style="35" customWidth="1"/>
    <col min="7436" max="7436" width="13.83203125" style="35" customWidth="1"/>
    <col min="7437" max="7680" width="9.33203125" style="35"/>
    <col min="7681" max="7681" width="42.83203125" style="35" customWidth="1"/>
    <col min="7682" max="7689" width="15.83203125" style="35" customWidth="1"/>
    <col min="7690" max="7690" width="17" style="35" customWidth="1"/>
    <col min="7691" max="7691" width="12.83203125" style="35" customWidth="1"/>
    <col min="7692" max="7692" width="13.83203125" style="35" customWidth="1"/>
    <col min="7693" max="7936" width="9.33203125" style="35"/>
    <col min="7937" max="7937" width="42.83203125" style="35" customWidth="1"/>
    <col min="7938" max="7945" width="15.83203125" style="35" customWidth="1"/>
    <col min="7946" max="7946" width="17" style="35" customWidth="1"/>
    <col min="7947" max="7947" width="12.83203125" style="35" customWidth="1"/>
    <col min="7948" max="7948" width="13.83203125" style="35" customWidth="1"/>
    <col min="7949" max="8192" width="9.33203125" style="35"/>
    <col min="8193" max="8193" width="42.83203125" style="35" customWidth="1"/>
    <col min="8194" max="8201" width="15.83203125" style="35" customWidth="1"/>
    <col min="8202" max="8202" width="17" style="35" customWidth="1"/>
    <col min="8203" max="8203" width="12.83203125" style="35" customWidth="1"/>
    <col min="8204" max="8204" width="13.83203125" style="35" customWidth="1"/>
    <col min="8205" max="8448" width="9.33203125" style="35"/>
    <col min="8449" max="8449" width="42.83203125" style="35" customWidth="1"/>
    <col min="8450" max="8457" width="15.83203125" style="35" customWidth="1"/>
    <col min="8458" max="8458" width="17" style="35" customWidth="1"/>
    <col min="8459" max="8459" width="12.83203125" style="35" customWidth="1"/>
    <col min="8460" max="8460" width="13.83203125" style="35" customWidth="1"/>
    <col min="8461" max="8704" width="9.33203125" style="35"/>
    <col min="8705" max="8705" width="42.83203125" style="35" customWidth="1"/>
    <col min="8706" max="8713" width="15.83203125" style="35" customWidth="1"/>
    <col min="8714" max="8714" width="17" style="35" customWidth="1"/>
    <col min="8715" max="8715" width="12.83203125" style="35" customWidth="1"/>
    <col min="8716" max="8716" width="13.83203125" style="35" customWidth="1"/>
    <col min="8717" max="8960" width="9.33203125" style="35"/>
    <col min="8961" max="8961" width="42.83203125" style="35" customWidth="1"/>
    <col min="8962" max="8969" width="15.83203125" style="35" customWidth="1"/>
    <col min="8970" max="8970" width="17" style="35" customWidth="1"/>
    <col min="8971" max="8971" width="12.83203125" style="35" customWidth="1"/>
    <col min="8972" max="8972" width="13.83203125" style="35" customWidth="1"/>
    <col min="8973" max="9216" width="9.33203125" style="35"/>
    <col min="9217" max="9217" width="42.83203125" style="35" customWidth="1"/>
    <col min="9218" max="9225" width="15.83203125" style="35" customWidth="1"/>
    <col min="9226" max="9226" width="17" style="35" customWidth="1"/>
    <col min="9227" max="9227" width="12.83203125" style="35" customWidth="1"/>
    <col min="9228" max="9228" width="13.83203125" style="35" customWidth="1"/>
    <col min="9229" max="9472" width="9.33203125" style="35"/>
    <col min="9473" max="9473" width="42.83203125" style="35" customWidth="1"/>
    <col min="9474" max="9481" width="15.83203125" style="35" customWidth="1"/>
    <col min="9482" max="9482" width="17" style="35" customWidth="1"/>
    <col min="9483" max="9483" width="12.83203125" style="35" customWidth="1"/>
    <col min="9484" max="9484" width="13.83203125" style="35" customWidth="1"/>
    <col min="9485" max="9728" width="9.33203125" style="35"/>
    <col min="9729" max="9729" width="42.83203125" style="35" customWidth="1"/>
    <col min="9730" max="9737" width="15.83203125" style="35" customWidth="1"/>
    <col min="9738" max="9738" width="17" style="35" customWidth="1"/>
    <col min="9739" max="9739" width="12.83203125" style="35" customWidth="1"/>
    <col min="9740" max="9740" width="13.83203125" style="35" customWidth="1"/>
    <col min="9741" max="9984" width="9.33203125" style="35"/>
    <col min="9985" max="9985" width="42.83203125" style="35" customWidth="1"/>
    <col min="9986" max="9993" width="15.83203125" style="35" customWidth="1"/>
    <col min="9994" max="9994" width="17" style="35" customWidth="1"/>
    <col min="9995" max="9995" width="12.83203125" style="35" customWidth="1"/>
    <col min="9996" max="9996" width="13.83203125" style="35" customWidth="1"/>
    <col min="9997" max="10240" width="9.33203125" style="35"/>
    <col min="10241" max="10241" width="42.83203125" style="35" customWidth="1"/>
    <col min="10242" max="10249" width="15.83203125" style="35" customWidth="1"/>
    <col min="10250" max="10250" width="17" style="35" customWidth="1"/>
    <col min="10251" max="10251" width="12.83203125" style="35" customWidth="1"/>
    <col min="10252" max="10252" width="13.83203125" style="35" customWidth="1"/>
    <col min="10253" max="10496" width="9.33203125" style="35"/>
    <col min="10497" max="10497" width="42.83203125" style="35" customWidth="1"/>
    <col min="10498" max="10505" width="15.83203125" style="35" customWidth="1"/>
    <col min="10506" max="10506" width="17" style="35" customWidth="1"/>
    <col min="10507" max="10507" width="12.83203125" style="35" customWidth="1"/>
    <col min="10508" max="10508" width="13.83203125" style="35" customWidth="1"/>
    <col min="10509" max="10752" width="9.33203125" style="35"/>
    <col min="10753" max="10753" width="42.83203125" style="35" customWidth="1"/>
    <col min="10754" max="10761" width="15.83203125" style="35" customWidth="1"/>
    <col min="10762" max="10762" width="17" style="35" customWidth="1"/>
    <col min="10763" max="10763" width="12.83203125" style="35" customWidth="1"/>
    <col min="10764" max="10764" width="13.83203125" style="35" customWidth="1"/>
    <col min="10765" max="11008" width="9.33203125" style="35"/>
    <col min="11009" max="11009" width="42.83203125" style="35" customWidth="1"/>
    <col min="11010" max="11017" width="15.83203125" style="35" customWidth="1"/>
    <col min="11018" max="11018" width="17" style="35" customWidth="1"/>
    <col min="11019" max="11019" width="12.83203125" style="35" customWidth="1"/>
    <col min="11020" max="11020" width="13.83203125" style="35" customWidth="1"/>
    <col min="11021" max="11264" width="9.33203125" style="35"/>
    <col min="11265" max="11265" width="42.83203125" style="35" customWidth="1"/>
    <col min="11266" max="11273" width="15.83203125" style="35" customWidth="1"/>
    <col min="11274" max="11274" width="17" style="35" customWidth="1"/>
    <col min="11275" max="11275" width="12.83203125" style="35" customWidth="1"/>
    <col min="11276" max="11276" width="13.83203125" style="35" customWidth="1"/>
    <col min="11277" max="11520" width="9.33203125" style="35"/>
    <col min="11521" max="11521" width="42.83203125" style="35" customWidth="1"/>
    <col min="11522" max="11529" width="15.83203125" style="35" customWidth="1"/>
    <col min="11530" max="11530" width="17" style="35" customWidth="1"/>
    <col min="11531" max="11531" width="12.83203125" style="35" customWidth="1"/>
    <col min="11532" max="11532" width="13.83203125" style="35" customWidth="1"/>
    <col min="11533" max="11776" width="9.33203125" style="35"/>
    <col min="11777" max="11777" width="42.83203125" style="35" customWidth="1"/>
    <col min="11778" max="11785" width="15.83203125" style="35" customWidth="1"/>
    <col min="11786" max="11786" width="17" style="35" customWidth="1"/>
    <col min="11787" max="11787" width="12.83203125" style="35" customWidth="1"/>
    <col min="11788" max="11788" width="13.83203125" style="35" customWidth="1"/>
    <col min="11789" max="12032" width="9.33203125" style="35"/>
    <col min="12033" max="12033" width="42.83203125" style="35" customWidth="1"/>
    <col min="12034" max="12041" width="15.83203125" style="35" customWidth="1"/>
    <col min="12042" max="12042" width="17" style="35" customWidth="1"/>
    <col min="12043" max="12043" width="12.83203125" style="35" customWidth="1"/>
    <col min="12044" max="12044" width="13.83203125" style="35" customWidth="1"/>
    <col min="12045" max="12288" width="9.33203125" style="35"/>
    <col min="12289" max="12289" width="42.83203125" style="35" customWidth="1"/>
    <col min="12290" max="12297" width="15.83203125" style="35" customWidth="1"/>
    <col min="12298" max="12298" width="17" style="35" customWidth="1"/>
    <col min="12299" max="12299" width="12.83203125" style="35" customWidth="1"/>
    <col min="12300" max="12300" width="13.83203125" style="35" customWidth="1"/>
    <col min="12301" max="12544" width="9.33203125" style="35"/>
    <col min="12545" max="12545" width="42.83203125" style="35" customWidth="1"/>
    <col min="12546" max="12553" width="15.83203125" style="35" customWidth="1"/>
    <col min="12554" max="12554" width="17" style="35" customWidth="1"/>
    <col min="12555" max="12555" width="12.83203125" style="35" customWidth="1"/>
    <col min="12556" max="12556" width="13.83203125" style="35" customWidth="1"/>
    <col min="12557" max="12800" width="9.33203125" style="35"/>
    <col min="12801" max="12801" width="42.83203125" style="35" customWidth="1"/>
    <col min="12802" max="12809" width="15.83203125" style="35" customWidth="1"/>
    <col min="12810" max="12810" width="17" style="35" customWidth="1"/>
    <col min="12811" max="12811" width="12.83203125" style="35" customWidth="1"/>
    <col min="12812" max="12812" width="13.83203125" style="35" customWidth="1"/>
    <col min="12813" max="13056" width="9.33203125" style="35"/>
    <col min="13057" max="13057" width="42.83203125" style="35" customWidth="1"/>
    <col min="13058" max="13065" width="15.83203125" style="35" customWidth="1"/>
    <col min="13066" max="13066" width="17" style="35" customWidth="1"/>
    <col min="13067" max="13067" width="12.83203125" style="35" customWidth="1"/>
    <col min="13068" max="13068" width="13.83203125" style="35" customWidth="1"/>
    <col min="13069" max="13312" width="9.33203125" style="35"/>
    <col min="13313" max="13313" width="42.83203125" style="35" customWidth="1"/>
    <col min="13314" max="13321" width="15.83203125" style="35" customWidth="1"/>
    <col min="13322" max="13322" width="17" style="35" customWidth="1"/>
    <col min="13323" max="13323" width="12.83203125" style="35" customWidth="1"/>
    <col min="13324" max="13324" width="13.83203125" style="35" customWidth="1"/>
    <col min="13325" max="13568" width="9.33203125" style="35"/>
    <col min="13569" max="13569" width="42.83203125" style="35" customWidth="1"/>
    <col min="13570" max="13577" width="15.83203125" style="35" customWidth="1"/>
    <col min="13578" max="13578" width="17" style="35" customWidth="1"/>
    <col min="13579" max="13579" width="12.83203125" style="35" customWidth="1"/>
    <col min="13580" max="13580" width="13.83203125" style="35" customWidth="1"/>
    <col min="13581" max="13824" width="9.33203125" style="35"/>
    <col min="13825" max="13825" width="42.83203125" style="35" customWidth="1"/>
    <col min="13826" max="13833" width="15.83203125" style="35" customWidth="1"/>
    <col min="13834" max="13834" width="17" style="35" customWidth="1"/>
    <col min="13835" max="13835" width="12.83203125" style="35" customWidth="1"/>
    <col min="13836" max="13836" width="13.83203125" style="35" customWidth="1"/>
    <col min="13837" max="14080" width="9.33203125" style="35"/>
    <col min="14081" max="14081" width="42.83203125" style="35" customWidth="1"/>
    <col min="14082" max="14089" width="15.83203125" style="35" customWidth="1"/>
    <col min="14090" max="14090" width="17" style="35" customWidth="1"/>
    <col min="14091" max="14091" width="12.83203125" style="35" customWidth="1"/>
    <col min="14092" max="14092" width="13.83203125" style="35" customWidth="1"/>
    <col min="14093" max="14336" width="9.33203125" style="35"/>
    <col min="14337" max="14337" width="42.83203125" style="35" customWidth="1"/>
    <col min="14338" max="14345" width="15.83203125" style="35" customWidth="1"/>
    <col min="14346" max="14346" width="17" style="35" customWidth="1"/>
    <col min="14347" max="14347" width="12.83203125" style="35" customWidth="1"/>
    <col min="14348" max="14348" width="13.83203125" style="35" customWidth="1"/>
    <col min="14349" max="14592" width="9.33203125" style="35"/>
    <col min="14593" max="14593" width="42.83203125" style="35" customWidth="1"/>
    <col min="14594" max="14601" width="15.83203125" style="35" customWidth="1"/>
    <col min="14602" max="14602" width="17" style="35" customWidth="1"/>
    <col min="14603" max="14603" width="12.83203125" style="35" customWidth="1"/>
    <col min="14604" max="14604" width="13.83203125" style="35" customWidth="1"/>
    <col min="14605" max="14848" width="9.33203125" style="35"/>
    <col min="14849" max="14849" width="42.83203125" style="35" customWidth="1"/>
    <col min="14850" max="14857" width="15.83203125" style="35" customWidth="1"/>
    <col min="14858" max="14858" width="17" style="35" customWidth="1"/>
    <col min="14859" max="14859" width="12.83203125" style="35" customWidth="1"/>
    <col min="14860" max="14860" width="13.83203125" style="35" customWidth="1"/>
    <col min="14861" max="15104" width="9.33203125" style="35"/>
    <col min="15105" max="15105" width="42.83203125" style="35" customWidth="1"/>
    <col min="15106" max="15113" width="15.83203125" style="35" customWidth="1"/>
    <col min="15114" max="15114" width="17" style="35" customWidth="1"/>
    <col min="15115" max="15115" width="12.83203125" style="35" customWidth="1"/>
    <col min="15116" max="15116" width="13.83203125" style="35" customWidth="1"/>
    <col min="15117" max="15360" width="9.33203125" style="35"/>
    <col min="15361" max="15361" width="42.83203125" style="35" customWidth="1"/>
    <col min="15362" max="15369" width="15.83203125" style="35" customWidth="1"/>
    <col min="15370" max="15370" width="17" style="35" customWidth="1"/>
    <col min="15371" max="15371" width="12.83203125" style="35" customWidth="1"/>
    <col min="15372" max="15372" width="13.83203125" style="35" customWidth="1"/>
    <col min="15373" max="15616" width="9.33203125" style="35"/>
    <col min="15617" max="15617" width="42.83203125" style="35" customWidth="1"/>
    <col min="15618" max="15625" width="15.83203125" style="35" customWidth="1"/>
    <col min="15626" max="15626" width="17" style="35" customWidth="1"/>
    <col min="15627" max="15627" width="12.83203125" style="35" customWidth="1"/>
    <col min="15628" max="15628" width="13.83203125" style="35" customWidth="1"/>
    <col min="15629" max="15872" width="9.33203125" style="35"/>
    <col min="15873" max="15873" width="42.83203125" style="35" customWidth="1"/>
    <col min="15874" max="15881" width="15.83203125" style="35" customWidth="1"/>
    <col min="15882" max="15882" width="17" style="35" customWidth="1"/>
    <col min="15883" max="15883" width="12.83203125" style="35" customWidth="1"/>
    <col min="15884" max="15884" width="13.83203125" style="35" customWidth="1"/>
    <col min="15885" max="16128" width="9.33203125" style="35"/>
    <col min="16129" max="16129" width="42.83203125" style="35" customWidth="1"/>
    <col min="16130" max="16137" width="15.83203125" style="35" customWidth="1"/>
    <col min="16138" max="16138" width="17" style="35" customWidth="1"/>
    <col min="16139" max="16139" width="12.83203125" style="35" customWidth="1"/>
    <col min="16140" max="16140" width="13.83203125" style="35" customWidth="1"/>
    <col min="16141" max="16384" width="9.33203125" style="35"/>
  </cols>
  <sheetData>
    <row r="1" spans="1:10" ht="15" customHeight="1" x14ac:dyDescent="0.2">
      <c r="C1" s="1088" t="str">
        <f>CONCATENATE("7. melléklet ",[5]RM_ALAPADATOK!A7," ",[5]RM_ALAPADATOK!B7," ",[5]RM_ALAPADATOK!C7," ",[5]RM_ALAPADATOK!D7," ",[5]RM_ALAPADATOK!E7," ",[5]RM_ALAPADATOK!F7," ",[5]RM_ALAPADATOK!G7," ",[5]RM_ALAPADATOK!H7)</f>
        <v>7. melléklet a 7 / 2019 ( III.14. ) önkormányzati rendelethez</v>
      </c>
      <c r="D1" s="1089"/>
      <c r="E1" s="1089"/>
      <c r="F1" s="1089"/>
      <c r="G1" s="1089"/>
      <c r="H1" s="1089"/>
      <c r="I1" s="1089"/>
    </row>
    <row r="2" spans="1:10" ht="21.2" customHeight="1" x14ac:dyDescent="0.2">
      <c r="A2" s="433"/>
      <c r="B2" s="427"/>
      <c r="C2" s="427"/>
      <c r="D2" s="427"/>
      <c r="E2" s="427"/>
      <c r="F2" s="427"/>
      <c r="G2" s="427"/>
      <c r="H2" s="427"/>
      <c r="I2" s="427"/>
    </row>
    <row r="3" spans="1:10" ht="15.75" customHeight="1" x14ac:dyDescent="0.2">
      <c r="A3" s="1090" t="s">
        <v>992</v>
      </c>
      <c r="B3" s="1090"/>
      <c r="C3" s="1090"/>
      <c r="D3" s="1090"/>
      <c r="E3" s="1090"/>
      <c r="F3" s="1090"/>
      <c r="G3" s="1090"/>
      <c r="H3" s="1090"/>
      <c r="I3" s="1090"/>
    </row>
    <row r="4" spans="1:10" ht="24.75" customHeight="1" thickBot="1" x14ac:dyDescent="0.3">
      <c r="A4" s="433"/>
      <c r="B4" s="427"/>
      <c r="C4" s="427"/>
      <c r="D4" s="427"/>
      <c r="E4" s="427"/>
      <c r="F4" s="427"/>
      <c r="G4" s="427"/>
      <c r="H4" s="427"/>
      <c r="I4" s="434" t="str">
        <f>'[1]RM_2.2.sz.mell.'!I2</f>
        <v>ezer Forintban!</v>
      </c>
    </row>
    <row r="5" spans="1:10" s="38" customFormat="1" ht="44.45" customHeight="1" thickBot="1" x14ac:dyDescent="0.25">
      <c r="A5" s="146" t="s">
        <v>63</v>
      </c>
      <c r="B5" s="147" t="s">
        <v>61</v>
      </c>
      <c r="C5" s="147" t="s">
        <v>62</v>
      </c>
      <c r="D5" s="147" t="str">
        <f>+CONCATENATE("Felhasználás   ",LEFT([1]RM_ÖSSZEFÜGGÉSEK!A6,4)-1,". XII. 31-ig")</f>
        <v>Felhasználás   2018. XII. 31-ig</v>
      </c>
      <c r="E5" s="147" t="str">
        <f>+CONCATENATE(LEFT([1]RM_ÖSSZEFÜGGÉSEK!A6,4),". évi",CHAR(10),"eredeti előirányzat")</f>
        <v>2019. évi
eredeti előirányzat</v>
      </c>
      <c r="F5" s="747" t="str">
        <f>CONCATENATE('[1]RM_3.sz.mell.'!F5)</f>
        <v>Eddigi módosítások összege 2019-ben</v>
      </c>
      <c r="G5" s="747" t="str">
        <f>CONCATENATE('[1]RM_3.sz.mell.'!G5)</f>
        <v>4.sz. módosítás</v>
      </c>
      <c r="H5" s="922" t="str">
        <f>CONCATENATE('[1]RM_3.sz.mell.'!H5)</f>
        <v>Módosítások összesen 2019. …..-ig</v>
      </c>
      <c r="I5" s="748" t="str">
        <f>CONCATENATE('[1]RM_3.sz.mell.'!I5)</f>
        <v>4. számú módosítás utáni előirányzat</v>
      </c>
    </row>
    <row r="6" spans="1:10" ht="12" customHeight="1" thickBot="1" x14ac:dyDescent="0.25">
      <c r="A6" s="41" t="s">
        <v>476</v>
      </c>
      <c r="B6" s="42" t="s">
        <v>477</v>
      </c>
      <c r="C6" s="42" t="s">
        <v>478</v>
      </c>
      <c r="D6" s="42" t="s">
        <v>480</v>
      </c>
      <c r="E6" s="42" t="s">
        <v>479</v>
      </c>
      <c r="F6" s="769" t="s">
        <v>481</v>
      </c>
      <c r="G6" s="769" t="s">
        <v>482</v>
      </c>
      <c r="H6" s="769" t="s">
        <v>988</v>
      </c>
      <c r="I6" s="770" t="s">
        <v>989</v>
      </c>
    </row>
    <row r="7" spans="1:10" ht="15.95" customHeight="1" x14ac:dyDescent="0.2">
      <c r="A7" s="515" t="s">
        <v>884</v>
      </c>
      <c r="B7" s="45">
        <v>600</v>
      </c>
      <c r="C7" s="348" t="s">
        <v>880</v>
      </c>
      <c r="D7" s="45"/>
      <c r="E7" s="45">
        <v>600</v>
      </c>
      <c r="F7" s="771">
        <v>-600</v>
      </c>
      <c r="G7" s="771"/>
      <c r="H7" s="781">
        <f>F7+G7</f>
        <v>-600</v>
      </c>
      <c r="I7" s="772">
        <f>E7+H7</f>
        <v>0</v>
      </c>
    </row>
    <row r="8" spans="1:10" ht="48" x14ac:dyDescent="0.2">
      <c r="A8" s="515" t="s">
        <v>885</v>
      </c>
      <c r="B8" s="45">
        <v>3000</v>
      </c>
      <c r="C8" s="348" t="s">
        <v>880</v>
      </c>
      <c r="D8" s="45"/>
      <c r="E8" s="45">
        <v>3000</v>
      </c>
      <c r="F8" s="771"/>
      <c r="G8" s="771"/>
      <c r="H8" s="781">
        <f>F8+G8</f>
        <v>0</v>
      </c>
      <c r="I8" s="772">
        <f t="shared" ref="I8:I34" si="0">E8+H8</f>
        <v>3000</v>
      </c>
      <c r="J8" s="35" t="s">
        <v>938</v>
      </c>
    </row>
    <row r="9" spans="1:10" ht="24" x14ac:dyDescent="0.2">
      <c r="A9" s="515" t="s">
        <v>886</v>
      </c>
      <c r="B9" s="45">
        <v>2000</v>
      </c>
      <c r="C9" s="348" t="s">
        <v>880</v>
      </c>
      <c r="D9" s="45"/>
      <c r="E9" s="45">
        <v>2000</v>
      </c>
      <c r="F9" s="771"/>
      <c r="G9" s="771">
        <v>-935</v>
      </c>
      <c r="H9" s="781">
        <f>F9+G9</f>
        <v>-935</v>
      </c>
      <c r="I9" s="772">
        <f t="shared" si="0"/>
        <v>1065</v>
      </c>
      <c r="J9" s="35" t="s">
        <v>938</v>
      </c>
    </row>
    <row r="10" spans="1:10" ht="15.95" customHeight="1" x14ac:dyDescent="0.2">
      <c r="A10" s="515" t="s">
        <v>889</v>
      </c>
      <c r="B10" s="45">
        <v>2000</v>
      </c>
      <c r="C10" s="348" t="s">
        <v>880</v>
      </c>
      <c r="D10" s="45"/>
      <c r="E10" s="45">
        <v>2000</v>
      </c>
      <c r="F10" s="771">
        <v>-484</v>
      </c>
      <c r="G10" s="771">
        <v>-1364</v>
      </c>
      <c r="H10" s="781">
        <f t="shared" ref="H10:H34" si="1">F10+G10</f>
        <v>-1848</v>
      </c>
      <c r="I10" s="772">
        <f t="shared" si="0"/>
        <v>152</v>
      </c>
      <c r="J10" s="35" t="s">
        <v>938</v>
      </c>
    </row>
    <row r="11" spans="1:10" ht="15.95" customHeight="1" x14ac:dyDescent="0.2">
      <c r="A11" s="515" t="s">
        <v>887</v>
      </c>
      <c r="B11" s="483">
        <v>10000</v>
      </c>
      <c r="C11" s="509" t="s">
        <v>880</v>
      </c>
      <c r="D11" s="483"/>
      <c r="E11" s="483">
        <v>10000</v>
      </c>
      <c r="F11" s="771"/>
      <c r="G11" s="771"/>
      <c r="H11" s="781">
        <f t="shared" si="1"/>
        <v>0</v>
      </c>
      <c r="I11" s="772">
        <f t="shared" si="0"/>
        <v>10000</v>
      </c>
      <c r="J11" s="35" t="s">
        <v>938</v>
      </c>
    </row>
    <row r="12" spans="1:10" ht="15.95" customHeight="1" x14ac:dyDescent="0.2">
      <c r="A12" s="515" t="s">
        <v>888</v>
      </c>
      <c r="B12" s="483">
        <v>2000</v>
      </c>
      <c r="C12" s="509" t="s">
        <v>880</v>
      </c>
      <c r="D12" s="483"/>
      <c r="E12" s="483">
        <v>2000</v>
      </c>
      <c r="F12" s="771">
        <v>1300</v>
      </c>
      <c r="G12" s="771"/>
      <c r="H12" s="781">
        <f t="shared" si="1"/>
        <v>1300</v>
      </c>
      <c r="I12" s="772">
        <f t="shared" si="0"/>
        <v>3300</v>
      </c>
      <c r="J12" s="35" t="s">
        <v>938</v>
      </c>
    </row>
    <row r="13" spans="1:10" ht="15.95" customHeight="1" x14ac:dyDescent="0.2">
      <c r="A13" s="515" t="s">
        <v>894</v>
      </c>
      <c r="B13" s="483">
        <v>1024</v>
      </c>
      <c r="C13" s="509" t="s">
        <v>892</v>
      </c>
      <c r="D13" s="483">
        <v>361</v>
      </c>
      <c r="E13" s="483">
        <v>663</v>
      </c>
      <c r="F13" s="771"/>
      <c r="G13" s="771"/>
      <c r="H13" s="781">
        <f t="shared" si="1"/>
        <v>0</v>
      </c>
      <c r="I13" s="772">
        <f t="shared" si="0"/>
        <v>663</v>
      </c>
      <c r="J13" s="35" t="s">
        <v>938</v>
      </c>
    </row>
    <row r="14" spans="1:10" ht="15.95" customHeight="1" x14ac:dyDescent="0.2">
      <c r="A14" s="515" t="s">
        <v>898</v>
      </c>
      <c r="B14" s="483">
        <v>840</v>
      </c>
      <c r="C14" s="509" t="s">
        <v>880</v>
      </c>
      <c r="D14" s="483"/>
      <c r="E14" s="483">
        <v>840</v>
      </c>
      <c r="F14" s="771"/>
      <c r="G14" s="771">
        <v>-840</v>
      </c>
      <c r="H14" s="781">
        <f t="shared" si="1"/>
        <v>-840</v>
      </c>
      <c r="I14" s="772">
        <f t="shared" si="0"/>
        <v>0</v>
      </c>
      <c r="J14" s="35" t="s">
        <v>938</v>
      </c>
    </row>
    <row r="15" spans="1:10" ht="15.95" customHeight="1" x14ac:dyDescent="0.2">
      <c r="A15" s="515" t="s">
        <v>899</v>
      </c>
      <c r="B15" s="45">
        <v>570</v>
      </c>
      <c r="C15" s="348" t="s">
        <v>880</v>
      </c>
      <c r="D15" s="45"/>
      <c r="E15" s="45">
        <v>570</v>
      </c>
      <c r="F15" s="771"/>
      <c r="G15" s="771"/>
      <c r="H15" s="781">
        <f t="shared" si="1"/>
        <v>0</v>
      </c>
      <c r="I15" s="772">
        <f t="shared" si="0"/>
        <v>570</v>
      </c>
      <c r="J15" s="35" t="s">
        <v>938</v>
      </c>
    </row>
    <row r="16" spans="1:10" ht="15.95" customHeight="1" x14ac:dyDescent="0.2">
      <c r="A16" s="515" t="s">
        <v>920</v>
      </c>
      <c r="B16" s="45">
        <v>260</v>
      </c>
      <c r="C16" s="348" t="s">
        <v>880</v>
      </c>
      <c r="D16" s="45"/>
      <c r="E16" s="45">
        <v>260</v>
      </c>
      <c r="F16" s="771">
        <v>-9</v>
      </c>
      <c r="G16" s="771">
        <v>-251</v>
      </c>
      <c r="H16" s="781">
        <f t="shared" si="1"/>
        <v>-260</v>
      </c>
      <c r="I16" s="772">
        <f t="shared" si="0"/>
        <v>0</v>
      </c>
      <c r="J16" s="35" t="s">
        <v>938</v>
      </c>
    </row>
    <row r="17" spans="1:10" ht="15.95" customHeight="1" x14ac:dyDescent="0.2">
      <c r="A17" s="515" t="s">
        <v>900</v>
      </c>
      <c r="B17" s="45">
        <v>140</v>
      </c>
      <c r="C17" s="348" t="s">
        <v>880</v>
      </c>
      <c r="D17" s="45"/>
      <c r="E17" s="45">
        <v>140</v>
      </c>
      <c r="F17" s="771"/>
      <c r="G17" s="771"/>
      <c r="H17" s="781">
        <f t="shared" si="1"/>
        <v>0</v>
      </c>
      <c r="I17" s="772">
        <f t="shared" si="0"/>
        <v>140</v>
      </c>
      <c r="J17" s="35" t="s">
        <v>938</v>
      </c>
    </row>
    <row r="18" spans="1:10" ht="15.95" customHeight="1" x14ac:dyDescent="0.2">
      <c r="A18" s="516" t="s">
        <v>895</v>
      </c>
      <c r="B18" s="483">
        <v>19498</v>
      </c>
      <c r="C18" s="509" t="s">
        <v>892</v>
      </c>
      <c r="D18" s="483">
        <v>2973</v>
      </c>
      <c r="E18" s="483">
        <v>16525</v>
      </c>
      <c r="F18" s="771"/>
      <c r="G18" s="771"/>
      <c r="H18" s="781">
        <f t="shared" si="1"/>
        <v>0</v>
      </c>
      <c r="I18" s="772">
        <f t="shared" si="0"/>
        <v>16525</v>
      </c>
      <c r="J18" s="35" t="s">
        <v>938</v>
      </c>
    </row>
    <row r="19" spans="1:10" ht="15.95" customHeight="1" x14ac:dyDescent="0.2">
      <c r="A19" s="516" t="s">
        <v>896</v>
      </c>
      <c r="B19" s="483">
        <v>22137</v>
      </c>
      <c r="C19" s="509" t="s">
        <v>892</v>
      </c>
      <c r="D19" s="483">
        <v>7368</v>
      </c>
      <c r="E19" s="483">
        <v>14769</v>
      </c>
      <c r="F19" s="771"/>
      <c r="G19" s="771"/>
      <c r="H19" s="781">
        <f t="shared" si="1"/>
        <v>0</v>
      </c>
      <c r="I19" s="772">
        <f t="shared" si="0"/>
        <v>14769</v>
      </c>
      <c r="J19" s="35" t="s">
        <v>938</v>
      </c>
    </row>
    <row r="20" spans="1:10" s="934" customFormat="1" ht="36" x14ac:dyDescent="0.2">
      <c r="A20" s="935" t="s">
        <v>993</v>
      </c>
      <c r="B20" s="936">
        <v>572</v>
      </c>
      <c r="C20" s="937" t="s">
        <v>880</v>
      </c>
      <c r="D20" s="938"/>
      <c r="E20" s="938"/>
      <c r="F20" s="1000">
        <v>572</v>
      </c>
      <c r="G20" s="1001"/>
      <c r="H20" s="939">
        <f t="shared" si="1"/>
        <v>572</v>
      </c>
      <c r="I20" s="940">
        <f t="shared" si="0"/>
        <v>572</v>
      </c>
      <c r="J20" s="934" t="s">
        <v>938</v>
      </c>
    </row>
    <row r="21" spans="1:10" s="934" customFormat="1" ht="15.95" customHeight="1" x14ac:dyDescent="0.2">
      <c r="A21" s="935" t="s">
        <v>994</v>
      </c>
      <c r="B21" s="941">
        <v>276</v>
      </c>
      <c r="C21" s="937" t="s">
        <v>880</v>
      </c>
      <c r="D21" s="938"/>
      <c r="E21" s="938"/>
      <c r="F21" s="1002">
        <v>276</v>
      </c>
      <c r="G21" s="941"/>
      <c r="H21" s="939">
        <f t="shared" si="1"/>
        <v>276</v>
      </c>
      <c r="I21" s="940">
        <f t="shared" si="0"/>
        <v>276</v>
      </c>
      <c r="J21" s="934" t="s">
        <v>938</v>
      </c>
    </row>
    <row r="22" spans="1:10" s="934" customFormat="1" ht="15.95" customHeight="1" x14ac:dyDescent="0.2">
      <c r="A22" s="935" t="s">
        <v>995</v>
      </c>
      <c r="B22" s="941">
        <v>242</v>
      </c>
      <c r="C22" s="937" t="s">
        <v>880</v>
      </c>
      <c r="D22" s="938"/>
      <c r="E22" s="938"/>
      <c r="F22" s="1002">
        <v>242</v>
      </c>
      <c r="G22" s="941"/>
      <c r="H22" s="939">
        <f t="shared" si="1"/>
        <v>242</v>
      </c>
      <c r="I22" s="940">
        <f t="shared" si="0"/>
        <v>242</v>
      </c>
      <c r="J22" s="934" t="s">
        <v>938</v>
      </c>
    </row>
    <row r="23" spans="1:10" s="934" customFormat="1" x14ac:dyDescent="0.2">
      <c r="A23" s="942" t="s">
        <v>996</v>
      </c>
      <c r="B23" s="943">
        <v>1983</v>
      </c>
      <c r="C23" s="937" t="s">
        <v>880</v>
      </c>
      <c r="D23" s="938"/>
      <c r="E23" s="938"/>
      <c r="F23" s="1003">
        <v>1983</v>
      </c>
      <c r="G23" s="943"/>
      <c r="H23" s="939">
        <f t="shared" si="1"/>
        <v>1983</v>
      </c>
      <c r="I23" s="940">
        <f t="shared" si="0"/>
        <v>1983</v>
      </c>
      <c r="J23" s="934" t="s">
        <v>938</v>
      </c>
    </row>
    <row r="24" spans="1:10" s="934" customFormat="1" ht="24" x14ac:dyDescent="0.2">
      <c r="A24" s="942" t="s">
        <v>997</v>
      </c>
      <c r="B24" s="944">
        <v>150</v>
      </c>
      <c r="C24" s="937" t="s">
        <v>880</v>
      </c>
      <c r="D24" s="945"/>
      <c r="E24" s="945"/>
      <c r="F24" s="1004">
        <v>150</v>
      </c>
      <c r="G24" s="944"/>
      <c r="H24" s="939">
        <f t="shared" si="1"/>
        <v>150</v>
      </c>
      <c r="I24" s="940">
        <f t="shared" si="0"/>
        <v>150</v>
      </c>
      <c r="J24" s="934" t="s">
        <v>938</v>
      </c>
    </row>
    <row r="25" spans="1:10" s="934" customFormat="1" ht="17.25" customHeight="1" x14ac:dyDescent="0.2">
      <c r="A25" s="946" t="s">
        <v>998</v>
      </c>
      <c r="B25" s="947">
        <v>3600</v>
      </c>
      <c r="C25" s="937" t="s">
        <v>880</v>
      </c>
      <c r="D25" s="945"/>
      <c r="E25" s="945"/>
      <c r="F25" s="959">
        <v>3600</v>
      </c>
      <c r="G25" s="947">
        <v>-15</v>
      </c>
      <c r="H25" s="939">
        <f t="shared" si="1"/>
        <v>3585</v>
      </c>
      <c r="I25" s="940">
        <f t="shared" si="0"/>
        <v>3585</v>
      </c>
      <c r="J25" s="934" t="s">
        <v>938</v>
      </c>
    </row>
    <row r="26" spans="1:10" s="428" customFormat="1" ht="23.25" customHeight="1" x14ac:dyDescent="0.2">
      <c r="A26" s="958" t="s">
        <v>1043</v>
      </c>
      <c r="B26" s="959">
        <v>450</v>
      </c>
      <c r="C26" s="509" t="s">
        <v>880</v>
      </c>
      <c r="D26" s="771"/>
      <c r="E26" s="771"/>
      <c r="F26" s="959">
        <v>450</v>
      </c>
      <c r="G26" s="959">
        <v>-289</v>
      </c>
      <c r="H26" s="939">
        <f t="shared" si="1"/>
        <v>161</v>
      </c>
      <c r="I26" s="940">
        <f t="shared" si="0"/>
        <v>161</v>
      </c>
      <c r="J26" s="35" t="s">
        <v>938</v>
      </c>
    </row>
    <row r="27" spans="1:10" s="428" customFormat="1" ht="15.95" customHeight="1" x14ac:dyDescent="0.2">
      <c r="A27" s="39" t="s">
        <v>1044</v>
      </c>
      <c r="B27" s="771">
        <v>800</v>
      </c>
      <c r="C27" s="960" t="s">
        <v>880</v>
      </c>
      <c r="D27" s="771"/>
      <c r="E27" s="771"/>
      <c r="F27" s="771">
        <v>800</v>
      </c>
      <c r="G27" s="771"/>
      <c r="H27" s="939">
        <f t="shared" si="1"/>
        <v>800</v>
      </c>
      <c r="I27" s="940">
        <f t="shared" si="0"/>
        <v>800</v>
      </c>
      <c r="J27" s="35" t="s">
        <v>938</v>
      </c>
    </row>
    <row r="28" spans="1:10" s="428" customFormat="1" ht="15.95" customHeight="1" x14ac:dyDescent="0.2">
      <c r="A28" s="1005" t="s">
        <v>1074</v>
      </c>
      <c r="B28" s="775">
        <v>1000</v>
      </c>
      <c r="C28" s="960" t="s">
        <v>880</v>
      </c>
      <c r="D28" s="775"/>
      <c r="E28" s="775"/>
      <c r="F28" s="1006">
        <v>1000</v>
      </c>
      <c r="G28" s="961"/>
      <c r="H28" s="939">
        <f t="shared" si="1"/>
        <v>1000</v>
      </c>
      <c r="I28" s="940">
        <f t="shared" si="0"/>
        <v>1000</v>
      </c>
      <c r="J28" s="35" t="s">
        <v>938</v>
      </c>
    </row>
    <row r="29" spans="1:10" s="428" customFormat="1" ht="18" customHeight="1" x14ac:dyDescent="0.2">
      <c r="A29" s="43" t="s">
        <v>1075</v>
      </c>
      <c r="B29" s="775">
        <v>216</v>
      </c>
      <c r="C29" s="960" t="s">
        <v>880</v>
      </c>
      <c r="D29" s="775"/>
      <c r="E29" s="775"/>
      <c r="F29" s="775">
        <v>216</v>
      </c>
      <c r="G29" s="775"/>
      <c r="H29" s="939">
        <f t="shared" si="1"/>
        <v>216</v>
      </c>
      <c r="I29" s="940">
        <f t="shared" si="0"/>
        <v>216</v>
      </c>
      <c r="J29" s="35" t="s">
        <v>938</v>
      </c>
    </row>
    <row r="30" spans="1:10" s="428" customFormat="1" x14ac:dyDescent="0.2">
      <c r="A30" s="43" t="s">
        <v>1076</v>
      </c>
      <c r="B30" s="775">
        <v>152</v>
      </c>
      <c r="C30" s="960" t="s">
        <v>880</v>
      </c>
      <c r="D30" s="775"/>
      <c r="E30" s="775"/>
      <c r="F30" s="775">
        <v>152</v>
      </c>
      <c r="G30" s="775"/>
      <c r="H30" s="939">
        <f t="shared" si="1"/>
        <v>152</v>
      </c>
      <c r="I30" s="940">
        <f t="shared" si="0"/>
        <v>152</v>
      </c>
      <c r="J30" s="35" t="s">
        <v>938</v>
      </c>
    </row>
    <row r="31" spans="1:10" s="428" customFormat="1" x14ac:dyDescent="0.2">
      <c r="A31" s="43" t="s">
        <v>1110</v>
      </c>
      <c r="B31" s="775">
        <v>635</v>
      </c>
      <c r="C31" s="960" t="s">
        <v>880</v>
      </c>
      <c r="D31" s="775"/>
      <c r="E31" s="775"/>
      <c r="F31" s="775"/>
      <c r="G31" s="775">
        <v>635</v>
      </c>
      <c r="H31" s="939">
        <f t="shared" si="1"/>
        <v>635</v>
      </c>
      <c r="I31" s="940">
        <f t="shared" si="0"/>
        <v>635</v>
      </c>
      <c r="J31" s="35"/>
    </row>
    <row r="32" spans="1:10" s="428" customFormat="1" x14ac:dyDescent="0.2">
      <c r="A32" s="39" t="s">
        <v>1111</v>
      </c>
      <c r="B32" s="775">
        <v>3066</v>
      </c>
      <c r="C32" s="960" t="s">
        <v>880</v>
      </c>
      <c r="D32" s="775"/>
      <c r="E32" s="775"/>
      <c r="F32" s="775"/>
      <c r="G32" s="775">
        <v>3066</v>
      </c>
      <c r="H32" s="939">
        <v>3066</v>
      </c>
      <c r="I32" s="940">
        <f t="shared" si="0"/>
        <v>3066</v>
      </c>
      <c r="J32" s="35"/>
    </row>
    <row r="33" spans="1:10" s="428" customFormat="1" x14ac:dyDescent="0.2">
      <c r="A33" s="39" t="s">
        <v>1112</v>
      </c>
      <c r="B33" s="775">
        <v>2685</v>
      </c>
      <c r="C33" s="960" t="s">
        <v>880</v>
      </c>
      <c r="D33" s="775"/>
      <c r="E33" s="775"/>
      <c r="F33" s="775"/>
      <c r="G33" s="775">
        <v>2685</v>
      </c>
      <c r="H33" s="939">
        <v>2685</v>
      </c>
      <c r="I33" s="940">
        <f t="shared" si="0"/>
        <v>2685</v>
      </c>
      <c r="J33" s="35"/>
    </row>
    <row r="34" spans="1:10" ht="13.5" thickBot="1" x14ac:dyDescent="0.25">
      <c r="A34" s="317" t="s">
        <v>1113</v>
      </c>
      <c r="B34" s="775">
        <v>3137</v>
      </c>
      <c r="C34" s="960" t="s">
        <v>880</v>
      </c>
      <c r="D34" s="775"/>
      <c r="E34" s="775"/>
      <c r="F34" s="775"/>
      <c r="G34" s="775">
        <v>3137</v>
      </c>
      <c r="H34" s="939">
        <f t="shared" si="1"/>
        <v>3137</v>
      </c>
      <c r="I34" s="940">
        <f t="shared" si="0"/>
        <v>3137</v>
      </c>
    </row>
    <row r="35" spans="1:10" s="44" customFormat="1" ht="13.5" thickBot="1" x14ac:dyDescent="0.25">
      <c r="A35" s="148" t="s">
        <v>59</v>
      </c>
      <c r="B35" s="778">
        <f>SUM(B7:B34)</f>
        <v>83033</v>
      </c>
      <c r="C35" s="779"/>
      <c r="D35" s="778">
        <f t="shared" ref="D35:I35" si="2">SUM(D7:D34)</f>
        <v>10702</v>
      </c>
      <c r="E35" s="778">
        <f t="shared" si="2"/>
        <v>53367</v>
      </c>
      <c r="F35" s="778">
        <f t="shared" si="2"/>
        <v>9648</v>
      </c>
      <c r="G35" s="778">
        <f t="shared" si="2"/>
        <v>5829</v>
      </c>
      <c r="H35" s="778">
        <f t="shared" si="2"/>
        <v>15477</v>
      </c>
      <c r="I35" s="780">
        <f t="shared" si="2"/>
        <v>68844</v>
      </c>
    </row>
  </sheetData>
  <mergeCells count="2">
    <mergeCell ref="C1:I1"/>
    <mergeCell ref="A3:I3"/>
  </mergeCells>
  <phoneticPr fontId="0" type="noConversion"/>
  <printOptions horizontalCentered="1"/>
  <pageMargins left="0.39370078740157483" right="0.39370078740157483" top="1.2204724409448819" bottom="0.98425196850393704" header="0.78740157480314965" footer="0.78740157480314965"/>
  <pageSetup paperSize="9" scale="88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E219"/>
  <sheetViews>
    <sheetView zoomScaleNormal="100" workbookViewId="0">
      <selection activeCell="H82" sqref="H82"/>
    </sheetView>
  </sheetViews>
  <sheetFormatPr defaultRowHeight="12.75" x14ac:dyDescent="0.2"/>
  <cols>
    <col min="1" max="1" width="38.6640625" customWidth="1"/>
    <col min="2" max="5" width="13.83203125" customWidth="1"/>
    <col min="6" max="6" width="11" bestFit="1" customWidth="1"/>
    <col min="7" max="7" width="16.5" customWidth="1"/>
  </cols>
  <sheetData>
    <row r="1" spans="1:5" ht="15" customHeight="1" x14ac:dyDescent="0.25">
      <c r="A1" s="1095" t="s">
        <v>1037</v>
      </c>
      <c r="B1" s="1095"/>
      <c r="C1" s="1095"/>
      <c r="D1" s="1095"/>
      <c r="E1" s="1095"/>
    </row>
    <row r="2" spans="1:5" ht="11.1" customHeight="1" x14ac:dyDescent="0.25">
      <c r="A2" s="512"/>
      <c r="B2" s="513"/>
      <c r="C2" s="513"/>
      <c r="D2" s="513"/>
      <c r="E2" s="513"/>
    </row>
    <row r="3" spans="1:5" ht="15.75" x14ac:dyDescent="0.25">
      <c r="A3" s="1098" t="s">
        <v>639</v>
      </c>
      <c r="B3" s="1098"/>
      <c r="C3" s="1098"/>
      <c r="D3" s="1098"/>
      <c r="E3" s="1098"/>
    </row>
    <row r="4" spans="1:5" ht="15.75" x14ac:dyDescent="0.25">
      <c r="A4" s="1098" t="s">
        <v>640</v>
      </c>
      <c r="B4" s="1098"/>
      <c r="C4" s="1098"/>
      <c r="D4" s="1098"/>
      <c r="E4" s="1098"/>
    </row>
    <row r="5" spans="1:5" ht="15.75" x14ac:dyDescent="0.25">
      <c r="A5" s="406" t="s">
        <v>134</v>
      </c>
      <c r="B5" s="1094" t="s">
        <v>921</v>
      </c>
      <c r="C5" s="1094"/>
      <c r="D5" s="1094"/>
      <c r="E5" s="1094"/>
    </row>
    <row r="6" spans="1:5" ht="14.25" thickBot="1" x14ac:dyDescent="0.3">
      <c r="A6" s="123"/>
      <c r="B6" s="123"/>
      <c r="C6" s="123"/>
      <c r="D6" s="1096" t="str">
        <f>'[3]KV_7.sz.mell.'!F5</f>
        <v>Forintban!</v>
      </c>
      <c r="E6" s="1096"/>
    </row>
    <row r="7" spans="1:5" ht="15.2" customHeight="1" thickBot="1" x14ac:dyDescent="0.25">
      <c r="A7" s="436" t="s">
        <v>127</v>
      </c>
      <c r="B7" s="437" t="str">
        <f>CONCATENATE((LEFT([3]KV_ÖSSZEFÜGGÉSEK!A5,4)),".")</f>
        <v>2019.</v>
      </c>
      <c r="C7" s="437" t="str">
        <f>CONCATENATE((LEFT([3]KV_ÖSSZEFÜGGÉSEK!A5,4))+1,".")</f>
        <v>2020.</v>
      </c>
      <c r="D7" s="437" t="str">
        <f>CONCATENATE((LEFT([3]KV_ÖSSZEFÜGGÉSEK!A5,4))+1,". után")</f>
        <v>2020. után</v>
      </c>
      <c r="E7" s="438" t="s">
        <v>48</v>
      </c>
    </row>
    <row r="8" spans="1:5" x14ac:dyDescent="0.2">
      <c r="A8" s="164" t="s">
        <v>128</v>
      </c>
      <c r="B8" s="66"/>
      <c r="C8" s="66"/>
      <c r="D8" s="66"/>
      <c r="E8" s="165">
        <f t="shared" ref="E8:E14" si="0">SUM(B8:D8)</f>
        <v>0</v>
      </c>
    </row>
    <row r="9" spans="1:5" x14ac:dyDescent="0.2">
      <c r="A9" s="166" t="s">
        <v>140</v>
      </c>
      <c r="B9" s="67"/>
      <c r="C9" s="67"/>
      <c r="D9" s="67"/>
      <c r="E9" s="167">
        <f t="shared" si="0"/>
        <v>0</v>
      </c>
    </row>
    <row r="10" spans="1:5" x14ac:dyDescent="0.2">
      <c r="A10" s="168" t="s">
        <v>129</v>
      </c>
      <c r="B10" s="68">
        <v>15540913</v>
      </c>
      <c r="C10" s="68"/>
      <c r="D10" s="68"/>
      <c r="E10" s="169">
        <f t="shared" si="0"/>
        <v>15540913</v>
      </c>
    </row>
    <row r="11" spans="1:5" x14ac:dyDescent="0.2">
      <c r="A11" s="168" t="s">
        <v>142</v>
      </c>
      <c r="B11" s="68"/>
      <c r="C11" s="68"/>
      <c r="D11" s="68"/>
      <c r="E11" s="169">
        <f t="shared" si="0"/>
        <v>0</v>
      </c>
    </row>
    <row r="12" spans="1:5" x14ac:dyDescent="0.2">
      <c r="A12" s="168" t="s">
        <v>130</v>
      </c>
      <c r="B12" s="68"/>
      <c r="C12" s="68"/>
      <c r="D12" s="68"/>
      <c r="E12" s="169">
        <f t="shared" si="0"/>
        <v>0</v>
      </c>
    </row>
    <row r="13" spans="1:5" x14ac:dyDescent="0.2">
      <c r="A13" s="168" t="s">
        <v>131</v>
      </c>
      <c r="B13" s="68"/>
      <c r="C13" s="68"/>
      <c r="D13" s="68"/>
      <c r="E13" s="169">
        <f t="shared" si="0"/>
        <v>0</v>
      </c>
    </row>
    <row r="14" spans="1:5" ht="13.5" thickBot="1" x14ac:dyDescent="0.25">
      <c r="A14" s="69"/>
      <c r="B14" s="70"/>
      <c r="C14" s="70"/>
      <c r="D14" s="70"/>
      <c r="E14" s="169">
        <f t="shared" si="0"/>
        <v>0</v>
      </c>
    </row>
    <row r="15" spans="1:5" ht="13.5" thickBot="1" x14ac:dyDescent="0.25">
      <c r="A15" s="170" t="s">
        <v>133</v>
      </c>
      <c r="B15" s="171">
        <f>B8+SUM(B10:B14)</f>
        <v>15540913</v>
      </c>
      <c r="C15" s="171">
        <f>C8+SUM(C10:C14)</f>
        <v>0</v>
      </c>
      <c r="D15" s="171">
        <f>D8+SUM(D10:D14)</f>
        <v>0</v>
      </c>
      <c r="E15" s="172">
        <f>E8+SUM(E10:E14)</f>
        <v>15540913</v>
      </c>
    </row>
    <row r="16" spans="1:5" ht="13.5" thickBot="1" x14ac:dyDescent="0.25">
      <c r="A16" s="40"/>
      <c r="B16" s="40"/>
      <c r="C16" s="40"/>
      <c r="D16" s="40"/>
      <c r="E16" s="40"/>
    </row>
    <row r="17" spans="1:5" ht="15.2" customHeight="1" thickBot="1" x14ac:dyDescent="0.25">
      <c r="A17" s="161" t="s">
        <v>132</v>
      </c>
      <c r="B17" s="162" t="str">
        <f>+B7</f>
        <v>2019.</v>
      </c>
      <c r="C17" s="162" t="str">
        <f>+C7</f>
        <v>2020.</v>
      </c>
      <c r="D17" s="162" t="str">
        <f>+D7</f>
        <v>2020. után</v>
      </c>
      <c r="E17" s="163" t="s">
        <v>48</v>
      </c>
    </row>
    <row r="18" spans="1:5" x14ac:dyDescent="0.2">
      <c r="A18" s="164" t="s">
        <v>136</v>
      </c>
      <c r="B18" s="66"/>
      <c r="C18" s="66"/>
      <c r="D18" s="66"/>
      <c r="E18" s="165">
        <f t="shared" ref="E18:E23" si="1">SUM(B18:D18)</f>
        <v>0</v>
      </c>
    </row>
    <row r="19" spans="1:5" x14ac:dyDescent="0.2">
      <c r="A19" s="173" t="s">
        <v>137</v>
      </c>
      <c r="B19" s="68">
        <v>128008000</v>
      </c>
      <c r="C19" s="68">
        <v>45262500</v>
      </c>
      <c r="D19" s="68"/>
      <c r="E19" s="169">
        <f t="shared" si="1"/>
        <v>173270500</v>
      </c>
    </row>
    <row r="20" spans="1:5" x14ac:dyDescent="0.2">
      <c r="A20" s="168" t="s">
        <v>138</v>
      </c>
      <c r="B20" s="68">
        <v>11865228</v>
      </c>
      <c r="C20" s="68">
        <v>13466339</v>
      </c>
      <c r="D20" s="68"/>
      <c r="E20" s="169">
        <f t="shared" si="1"/>
        <v>25331567</v>
      </c>
    </row>
    <row r="21" spans="1:5" x14ac:dyDescent="0.2">
      <c r="A21" s="168" t="s">
        <v>139</v>
      </c>
      <c r="B21" s="68"/>
      <c r="C21" s="68"/>
      <c r="D21" s="68"/>
      <c r="E21" s="169">
        <f t="shared" si="1"/>
        <v>0</v>
      </c>
    </row>
    <row r="22" spans="1:5" x14ac:dyDescent="0.2">
      <c r="A22" s="71"/>
      <c r="B22" s="68"/>
      <c r="C22" s="68"/>
      <c r="D22" s="68"/>
      <c r="E22" s="169">
        <f t="shared" si="1"/>
        <v>0</v>
      </c>
    </row>
    <row r="23" spans="1:5" ht="13.5" thickBot="1" x14ac:dyDescent="0.25">
      <c r="A23" s="69"/>
      <c r="B23" s="70"/>
      <c r="C23" s="70"/>
      <c r="D23" s="70"/>
      <c r="E23" s="169">
        <f t="shared" si="1"/>
        <v>0</v>
      </c>
    </row>
    <row r="24" spans="1:5" ht="13.5" thickBot="1" x14ac:dyDescent="0.25">
      <c r="A24" s="170" t="s">
        <v>50</v>
      </c>
      <c r="B24" s="171">
        <f>SUM(B18:B23)</f>
        <v>139873228</v>
      </c>
      <c r="C24" s="171">
        <f>SUM(C18:C23)</f>
        <v>58728839</v>
      </c>
      <c r="D24" s="171">
        <f>SUM(D18:D23)</f>
        <v>0</v>
      </c>
      <c r="E24" s="172">
        <f>SUM(E18:E23)</f>
        <v>198602067</v>
      </c>
    </row>
    <row r="26" spans="1:5" ht="15.75" x14ac:dyDescent="0.25">
      <c r="A26" s="406" t="s">
        <v>134</v>
      </c>
      <c r="B26" s="1094" t="s">
        <v>922</v>
      </c>
      <c r="C26" s="1094"/>
      <c r="D26" s="1094"/>
      <c r="E26" s="1094"/>
    </row>
    <row r="27" spans="1:5" ht="14.25" thickBot="1" x14ac:dyDescent="0.3">
      <c r="D27" s="1097" t="str">
        <f>D6</f>
        <v>Forintban!</v>
      </c>
      <c r="E27" s="1097"/>
    </row>
    <row r="28" spans="1:5" ht="13.5" thickBot="1" x14ac:dyDescent="0.25">
      <c r="A28" s="161" t="s">
        <v>127</v>
      </c>
      <c r="B28" s="162" t="str">
        <f>+B17</f>
        <v>2019.</v>
      </c>
      <c r="C28" s="162" t="str">
        <f>+C17</f>
        <v>2020.</v>
      </c>
      <c r="D28" s="162" t="str">
        <f>+D17</f>
        <v>2020. után</v>
      </c>
      <c r="E28" s="163" t="s">
        <v>48</v>
      </c>
    </row>
    <row r="29" spans="1:5" x14ac:dyDescent="0.2">
      <c r="A29" s="164" t="s">
        <v>128</v>
      </c>
      <c r="B29" s="66"/>
      <c r="C29" s="66"/>
      <c r="D29" s="66"/>
      <c r="E29" s="165">
        <f t="shared" ref="E29:E35" si="2">SUM(B29:D29)</f>
        <v>0</v>
      </c>
    </row>
    <row r="30" spans="1:5" x14ac:dyDescent="0.2">
      <c r="A30" s="166" t="s">
        <v>140</v>
      </c>
      <c r="B30" s="67"/>
      <c r="C30" s="67"/>
      <c r="D30" s="67"/>
      <c r="E30" s="167">
        <f t="shared" si="2"/>
        <v>0</v>
      </c>
    </row>
    <row r="31" spans="1:5" x14ac:dyDescent="0.2">
      <c r="A31" s="168" t="s">
        <v>129</v>
      </c>
      <c r="B31" s="68">
        <v>45690071</v>
      </c>
      <c r="C31" s="68"/>
      <c r="D31" s="68"/>
      <c r="E31" s="169">
        <f t="shared" si="2"/>
        <v>45690071</v>
      </c>
    </row>
    <row r="32" spans="1:5" x14ac:dyDescent="0.2">
      <c r="A32" s="168" t="s">
        <v>142</v>
      </c>
      <c r="B32" s="68"/>
      <c r="C32" s="68"/>
      <c r="D32" s="68"/>
      <c r="E32" s="169">
        <f t="shared" si="2"/>
        <v>0</v>
      </c>
    </row>
    <row r="33" spans="1:5" x14ac:dyDescent="0.2">
      <c r="A33" s="168" t="s">
        <v>130</v>
      </c>
      <c r="B33" s="68"/>
      <c r="C33" s="68"/>
      <c r="D33" s="68"/>
      <c r="E33" s="169">
        <f t="shared" si="2"/>
        <v>0</v>
      </c>
    </row>
    <row r="34" spans="1:5" x14ac:dyDescent="0.2">
      <c r="A34" s="168" t="s">
        <v>131</v>
      </c>
      <c r="B34" s="68"/>
      <c r="C34" s="68"/>
      <c r="D34" s="68"/>
      <c r="E34" s="169">
        <f t="shared" si="2"/>
        <v>0</v>
      </c>
    </row>
    <row r="35" spans="1:5" ht="13.5" thickBot="1" x14ac:dyDescent="0.25">
      <c r="A35" s="69"/>
      <c r="B35" s="70"/>
      <c r="C35" s="70"/>
      <c r="D35" s="70"/>
      <c r="E35" s="169">
        <f t="shared" si="2"/>
        <v>0</v>
      </c>
    </row>
    <row r="36" spans="1:5" ht="13.5" thickBot="1" x14ac:dyDescent="0.25">
      <c r="A36" s="170" t="s">
        <v>133</v>
      </c>
      <c r="B36" s="171">
        <f>B29+SUM(B31:B35)</f>
        <v>45690071</v>
      </c>
      <c r="C36" s="171">
        <f>C29+SUM(C31:C35)</f>
        <v>0</v>
      </c>
      <c r="D36" s="171">
        <f>D29+SUM(D31:D35)</f>
        <v>0</v>
      </c>
      <c r="E36" s="172">
        <f>E29+SUM(E31:E35)</f>
        <v>45690071</v>
      </c>
    </row>
    <row r="37" spans="1:5" ht="13.5" thickBot="1" x14ac:dyDescent="0.25">
      <c r="A37" s="40"/>
      <c r="B37" s="40"/>
      <c r="C37" s="40"/>
      <c r="D37" s="40"/>
      <c r="E37" s="40"/>
    </row>
    <row r="38" spans="1:5" ht="13.5" thickBot="1" x14ac:dyDescent="0.25">
      <c r="A38" s="161" t="s">
        <v>132</v>
      </c>
      <c r="B38" s="162" t="str">
        <f>+B28</f>
        <v>2019.</v>
      </c>
      <c r="C38" s="162" t="str">
        <f>+C28</f>
        <v>2020.</v>
      </c>
      <c r="D38" s="162" t="str">
        <f>+D28</f>
        <v>2020. után</v>
      </c>
      <c r="E38" s="163" t="s">
        <v>48</v>
      </c>
    </row>
    <row r="39" spans="1:5" x14ac:dyDescent="0.2">
      <c r="A39" s="164" t="s">
        <v>136</v>
      </c>
      <c r="B39" s="66"/>
      <c r="C39" s="66"/>
      <c r="D39" s="66"/>
      <c r="E39" s="165">
        <f>SUM(B39:D39)</f>
        <v>0</v>
      </c>
    </row>
    <row r="40" spans="1:5" x14ac:dyDescent="0.2">
      <c r="A40" s="173" t="s">
        <v>137</v>
      </c>
      <c r="B40" s="68">
        <v>442680473</v>
      </c>
      <c r="C40" s="68"/>
      <c r="D40" s="68"/>
      <c r="E40" s="169">
        <f>SUM(B40:D40)</f>
        <v>442680473</v>
      </c>
    </row>
    <row r="41" spans="1:5" x14ac:dyDescent="0.2">
      <c r="A41" s="168" t="s">
        <v>138</v>
      </c>
      <c r="B41" s="68">
        <v>82504327</v>
      </c>
      <c r="C41" s="68"/>
      <c r="D41" s="68"/>
      <c r="E41" s="169">
        <f>SUM(B41:D41)</f>
        <v>82504327</v>
      </c>
    </row>
    <row r="42" spans="1:5" x14ac:dyDescent="0.2">
      <c r="A42" s="168" t="s">
        <v>139</v>
      </c>
      <c r="B42" s="68"/>
      <c r="C42" s="68"/>
      <c r="D42" s="68"/>
      <c r="E42" s="169">
        <f>SUM(B42:D42)</f>
        <v>0</v>
      </c>
    </row>
    <row r="43" spans="1:5" ht="13.5" thickBot="1" x14ac:dyDescent="0.25">
      <c r="A43" s="69"/>
      <c r="B43" s="70"/>
      <c r="C43" s="70"/>
      <c r="D43" s="70"/>
      <c r="E43" s="169">
        <f>SUM(B43:D43)</f>
        <v>0</v>
      </c>
    </row>
    <row r="44" spans="1:5" ht="13.5" thickBot="1" x14ac:dyDescent="0.25">
      <c r="A44" s="170" t="s">
        <v>50</v>
      </c>
      <c r="B44" s="171">
        <f>SUM(B39:B43)</f>
        <v>525184800</v>
      </c>
      <c r="C44" s="171">
        <f>SUM(C39:C43)</f>
        <v>0</v>
      </c>
      <c r="D44" s="171">
        <f>SUM(D39:D43)</f>
        <v>0</v>
      </c>
      <c r="E44" s="172">
        <f>SUM(E39:E43)</f>
        <v>525184800</v>
      </c>
    </row>
    <row r="46" spans="1:5" ht="15.75" x14ac:dyDescent="0.25">
      <c r="A46" s="406" t="s">
        <v>134</v>
      </c>
      <c r="B46" s="1094" t="s">
        <v>923</v>
      </c>
      <c r="C46" s="1094"/>
      <c r="D46" s="1094"/>
      <c r="E46" s="1094"/>
    </row>
    <row r="47" spans="1:5" ht="14.25" thickBot="1" x14ac:dyDescent="0.3">
      <c r="D47" s="1091">
        <f>D22</f>
        <v>0</v>
      </c>
      <c r="E47" s="1091"/>
    </row>
    <row r="48" spans="1:5" ht="13.5" thickBot="1" x14ac:dyDescent="0.25">
      <c r="A48" s="161" t="s">
        <v>127</v>
      </c>
      <c r="B48" s="162" t="str">
        <f>+B38</f>
        <v>2019.</v>
      </c>
      <c r="C48" s="162" t="str">
        <f>+C38</f>
        <v>2020.</v>
      </c>
      <c r="D48" s="162" t="str">
        <f>+D38</f>
        <v>2020. után</v>
      </c>
      <c r="E48" s="163" t="s">
        <v>48</v>
      </c>
    </row>
    <row r="49" spans="1:5" x14ac:dyDescent="0.2">
      <c r="A49" s="164" t="s">
        <v>128</v>
      </c>
      <c r="B49" s="66"/>
      <c r="C49" s="66"/>
      <c r="D49" s="66"/>
      <c r="E49" s="165">
        <f t="shared" ref="E49:E55" si="3">SUM(B49:D49)</f>
        <v>0</v>
      </c>
    </row>
    <row r="50" spans="1:5" x14ac:dyDescent="0.2">
      <c r="A50" s="166" t="s">
        <v>140</v>
      </c>
      <c r="B50" s="67"/>
      <c r="C50" s="67"/>
      <c r="D50" s="67"/>
      <c r="E50" s="167">
        <f t="shared" si="3"/>
        <v>0</v>
      </c>
    </row>
    <row r="51" spans="1:5" x14ac:dyDescent="0.2">
      <c r="A51" s="168" t="s">
        <v>129</v>
      </c>
      <c r="B51" s="68">
        <v>1695666</v>
      </c>
      <c r="C51" s="68"/>
      <c r="D51" s="68"/>
      <c r="E51" s="169">
        <f t="shared" si="3"/>
        <v>1695666</v>
      </c>
    </row>
    <row r="52" spans="1:5" x14ac:dyDescent="0.2">
      <c r="A52" s="168" t="s">
        <v>142</v>
      </c>
      <c r="B52" s="68"/>
      <c r="C52" s="68"/>
      <c r="D52" s="68"/>
      <c r="E52" s="169">
        <f t="shared" si="3"/>
        <v>0</v>
      </c>
    </row>
    <row r="53" spans="1:5" x14ac:dyDescent="0.2">
      <c r="A53" s="168" t="s">
        <v>130</v>
      </c>
      <c r="B53" s="68"/>
      <c r="C53" s="68"/>
      <c r="D53" s="68"/>
      <c r="E53" s="169">
        <f t="shared" si="3"/>
        <v>0</v>
      </c>
    </row>
    <row r="54" spans="1:5" x14ac:dyDescent="0.2">
      <c r="A54" s="168" t="s">
        <v>131</v>
      </c>
      <c r="B54" s="68"/>
      <c r="C54" s="68"/>
      <c r="D54" s="68"/>
      <c r="E54" s="169">
        <f t="shared" si="3"/>
        <v>0</v>
      </c>
    </row>
    <row r="55" spans="1:5" ht="13.5" thickBot="1" x14ac:dyDescent="0.25">
      <c r="A55" s="69"/>
      <c r="B55" s="70"/>
      <c r="C55" s="70"/>
      <c r="D55" s="70"/>
      <c r="E55" s="169">
        <f t="shared" si="3"/>
        <v>0</v>
      </c>
    </row>
    <row r="56" spans="1:5" ht="13.5" thickBot="1" x14ac:dyDescent="0.25">
      <c r="A56" s="170" t="s">
        <v>133</v>
      </c>
      <c r="B56" s="171">
        <f>B49+SUM(B51:B55)</f>
        <v>1695666</v>
      </c>
      <c r="C56" s="171">
        <f>C49+SUM(C51:C55)</f>
        <v>0</v>
      </c>
      <c r="D56" s="171">
        <f>D49+SUM(D51:D55)</f>
        <v>0</v>
      </c>
      <c r="E56" s="172">
        <f>E49+SUM(E51:E55)</f>
        <v>1695666</v>
      </c>
    </row>
    <row r="57" spans="1:5" ht="13.5" thickBot="1" x14ac:dyDescent="0.25">
      <c r="A57" s="40"/>
      <c r="B57" s="40"/>
      <c r="C57" s="40"/>
      <c r="D57" s="40"/>
      <c r="E57" s="40"/>
    </row>
    <row r="58" spans="1:5" ht="13.5" thickBot="1" x14ac:dyDescent="0.25">
      <c r="A58" s="161" t="s">
        <v>132</v>
      </c>
      <c r="B58" s="162" t="s">
        <v>924</v>
      </c>
      <c r="C58" s="162" t="str">
        <f>+C48</f>
        <v>2020.</v>
      </c>
      <c r="D58" s="162" t="str">
        <f>+D48</f>
        <v>2020. után</v>
      </c>
      <c r="E58" s="163" t="s">
        <v>48</v>
      </c>
    </row>
    <row r="59" spans="1:5" x14ac:dyDescent="0.2">
      <c r="A59" s="164" t="s">
        <v>136</v>
      </c>
      <c r="B59" s="66"/>
      <c r="C59" s="66"/>
      <c r="D59" s="66"/>
      <c r="E59" s="165">
        <f t="shared" ref="E59:E65" si="4">SUM(B59:D59)</f>
        <v>0</v>
      </c>
    </row>
    <row r="60" spans="1:5" x14ac:dyDescent="0.2">
      <c r="A60" s="173" t="s">
        <v>137</v>
      </c>
      <c r="B60" s="68">
        <v>14983460</v>
      </c>
      <c r="C60" s="68"/>
      <c r="D60" s="68"/>
      <c r="E60" s="169">
        <f t="shared" si="4"/>
        <v>14983460</v>
      </c>
    </row>
    <row r="61" spans="1:5" x14ac:dyDescent="0.2">
      <c r="A61" s="168" t="s">
        <v>138</v>
      </c>
      <c r="B61" s="68">
        <v>3294380</v>
      </c>
      <c r="C61" s="68"/>
      <c r="D61" s="68"/>
      <c r="E61" s="169">
        <f t="shared" si="4"/>
        <v>3294380</v>
      </c>
    </row>
    <row r="62" spans="1:5" x14ac:dyDescent="0.2">
      <c r="A62" s="168" t="s">
        <v>139</v>
      </c>
      <c r="B62" s="68"/>
      <c r="C62" s="68"/>
      <c r="D62" s="68"/>
      <c r="E62" s="169">
        <f t="shared" si="4"/>
        <v>0</v>
      </c>
    </row>
    <row r="63" spans="1:5" x14ac:dyDescent="0.2">
      <c r="A63" s="71"/>
      <c r="B63" s="68"/>
      <c r="C63" s="68"/>
      <c r="D63" s="68"/>
      <c r="E63" s="169">
        <f t="shared" si="4"/>
        <v>0</v>
      </c>
    </row>
    <row r="64" spans="1:5" x14ac:dyDescent="0.2">
      <c r="A64" s="71"/>
      <c r="B64" s="68"/>
      <c r="C64" s="68"/>
      <c r="D64" s="68"/>
      <c r="E64" s="169">
        <f t="shared" si="4"/>
        <v>0</v>
      </c>
    </row>
    <row r="65" spans="1:5" ht="13.5" thickBot="1" x14ac:dyDescent="0.25">
      <c r="A65" s="69"/>
      <c r="B65" s="70"/>
      <c r="C65" s="70"/>
      <c r="D65" s="70"/>
      <c r="E65" s="169">
        <f t="shared" si="4"/>
        <v>0</v>
      </c>
    </row>
    <row r="66" spans="1:5" ht="13.5" thickBot="1" x14ac:dyDescent="0.25">
      <c r="A66" s="170" t="s">
        <v>50</v>
      </c>
      <c r="B66" s="171">
        <f>SUM(B59:B65)</f>
        <v>18277840</v>
      </c>
      <c r="C66" s="171">
        <f>SUM(C59:C65)</f>
        <v>0</v>
      </c>
      <c r="D66" s="171">
        <f>SUM(D59:D65)</f>
        <v>0</v>
      </c>
      <c r="E66" s="172">
        <f>SUM(E59:E65)</f>
        <v>18277840</v>
      </c>
    </row>
    <row r="68" spans="1:5" ht="28.5" customHeight="1" x14ac:dyDescent="0.25">
      <c r="A68" s="406" t="s">
        <v>134</v>
      </c>
      <c r="B68" s="1092" t="s">
        <v>925</v>
      </c>
      <c r="C68" s="1093"/>
      <c r="D68" s="1093"/>
      <c r="E68" s="1093"/>
    </row>
    <row r="69" spans="1:5" ht="14.25" thickBot="1" x14ac:dyDescent="0.3">
      <c r="D69" s="1091">
        <f>D43</f>
        <v>0</v>
      </c>
      <c r="E69" s="1091"/>
    </row>
    <row r="70" spans="1:5" ht="13.5" thickBot="1" x14ac:dyDescent="0.25">
      <c r="A70" s="161" t="s">
        <v>127</v>
      </c>
      <c r="B70" s="162" t="s">
        <v>924</v>
      </c>
      <c r="C70" s="162" t="s">
        <v>926</v>
      </c>
      <c r="D70" s="162" t="s">
        <v>927</v>
      </c>
      <c r="E70" s="163" t="s">
        <v>48</v>
      </c>
    </row>
    <row r="71" spans="1:5" x14ac:dyDescent="0.2">
      <c r="A71" s="164" t="s">
        <v>128</v>
      </c>
      <c r="B71" s="66"/>
      <c r="C71" s="66"/>
      <c r="D71" s="66"/>
      <c r="E71" s="165">
        <f t="shared" ref="E71:E77" si="5">SUM(B71:D71)</f>
        <v>0</v>
      </c>
    </row>
    <row r="72" spans="1:5" x14ac:dyDescent="0.2">
      <c r="A72" s="166" t="s">
        <v>140</v>
      </c>
      <c r="B72" s="67"/>
      <c r="C72" s="67"/>
      <c r="D72" s="67"/>
      <c r="E72" s="167">
        <f t="shared" si="5"/>
        <v>0</v>
      </c>
    </row>
    <row r="73" spans="1:5" x14ac:dyDescent="0.2">
      <c r="A73" s="168" t="s">
        <v>129</v>
      </c>
      <c r="B73" s="68"/>
      <c r="C73" s="68"/>
      <c r="D73" s="68"/>
      <c r="E73" s="169">
        <f t="shared" si="5"/>
        <v>0</v>
      </c>
    </row>
    <row r="74" spans="1:5" x14ac:dyDescent="0.2">
      <c r="A74" s="168" t="s">
        <v>142</v>
      </c>
      <c r="B74" s="68"/>
      <c r="C74" s="68"/>
      <c r="D74" s="68"/>
      <c r="E74" s="169">
        <f t="shared" si="5"/>
        <v>0</v>
      </c>
    </row>
    <row r="75" spans="1:5" x14ac:dyDescent="0.2">
      <c r="A75" s="168" t="s">
        <v>130</v>
      </c>
      <c r="B75" s="68"/>
      <c r="C75" s="68"/>
      <c r="D75" s="68"/>
      <c r="E75" s="169">
        <f t="shared" si="5"/>
        <v>0</v>
      </c>
    </row>
    <row r="76" spans="1:5" x14ac:dyDescent="0.2">
      <c r="A76" s="168" t="s">
        <v>131</v>
      </c>
      <c r="B76" s="68"/>
      <c r="C76" s="68"/>
      <c r="D76" s="68"/>
      <c r="E76" s="169">
        <f t="shared" si="5"/>
        <v>0</v>
      </c>
    </row>
    <row r="77" spans="1:5" ht="13.5" thickBot="1" x14ac:dyDescent="0.25">
      <c r="A77" s="69"/>
      <c r="B77" s="70"/>
      <c r="C77" s="70"/>
      <c r="D77" s="70"/>
      <c r="E77" s="169">
        <f t="shared" si="5"/>
        <v>0</v>
      </c>
    </row>
    <row r="78" spans="1:5" ht="13.5" thickBot="1" x14ac:dyDescent="0.25">
      <c r="A78" s="170" t="s">
        <v>133</v>
      </c>
      <c r="B78" s="171">
        <f>B71+SUM(B73:B77)</f>
        <v>0</v>
      </c>
      <c r="C78" s="171">
        <f>C71+SUM(C73:C77)</f>
        <v>0</v>
      </c>
      <c r="D78" s="171">
        <f>D71+SUM(D73:D77)</f>
        <v>0</v>
      </c>
      <c r="E78" s="172">
        <f>E71+SUM(E73:E77)</f>
        <v>0</v>
      </c>
    </row>
    <row r="79" spans="1:5" ht="13.5" thickBot="1" x14ac:dyDescent="0.25">
      <c r="A79" s="40"/>
      <c r="B79" s="40"/>
      <c r="C79" s="40"/>
      <c r="D79" s="40"/>
      <c r="E79" s="40"/>
    </row>
    <row r="80" spans="1:5" ht="13.5" thickBot="1" x14ac:dyDescent="0.25">
      <c r="A80" s="161" t="s">
        <v>132</v>
      </c>
      <c r="B80" s="162" t="str">
        <f>+B70</f>
        <v>2019.</v>
      </c>
      <c r="C80" s="162" t="str">
        <f>+C70</f>
        <v>2020.</v>
      </c>
      <c r="D80" s="162" t="str">
        <f>+D70</f>
        <v>2020. után</v>
      </c>
      <c r="E80" s="163" t="s">
        <v>48</v>
      </c>
    </row>
    <row r="81" spans="1:5" x14ac:dyDescent="0.2">
      <c r="A81" s="164" t="s">
        <v>136</v>
      </c>
      <c r="B81" s="66"/>
      <c r="C81" s="66"/>
      <c r="D81" s="66"/>
      <c r="E81" s="165">
        <f t="shared" ref="E81:E87" si="6">SUM(B81:D81)</f>
        <v>0</v>
      </c>
    </row>
    <row r="82" spans="1:5" x14ac:dyDescent="0.2">
      <c r="A82" s="173" t="s">
        <v>137</v>
      </c>
      <c r="B82" s="68"/>
      <c r="C82" s="68"/>
      <c r="D82" s="68"/>
      <c r="E82" s="169">
        <f t="shared" si="6"/>
        <v>0</v>
      </c>
    </row>
    <row r="83" spans="1:5" x14ac:dyDescent="0.2">
      <c r="A83" s="168" t="s">
        <v>138</v>
      </c>
      <c r="B83" s="68">
        <v>3301999</v>
      </c>
      <c r="C83" s="68"/>
      <c r="D83" s="68"/>
      <c r="E83" s="169">
        <f t="shared" si="6"/>
        <v>3301999</v>
      </c>
    </row>
    <row r="84" spans="1:5" x14ac:dyDescent="0.2">
      <c r="A84" s="168" t="s">
        <v>139</v>
      </c>
      <c r="B84" s="68"/>
      <c r="C84" s="68"/>
      <c r="D84" s="68"/>
      <c r="E84" s="169">
        <f t="shared" si="6"/>
        <v>0</v>
      </c>
    </row>
    <row r="85" spans="1:5" x14ac:dyDescent="0.2">
      <c r="A85" s="71"/>
      <c r="B85" s="68"/>
      <c r="C85" s="68"/>
      <c r="D85" s="68"/>
      <c r="E85" s="169">
        <f t="shared" si="6"/>
        <v>0</v>
      </c>
    </row>
    <row r="86" spans="1:5" x14ac:dyDescent="0.2">
      <c r="A86" s="71"/>
      <c r="B86" s="68"/>
      <c r="C86" s="68"/>
      <c r="D86" s="68"/>
      <c r="E86" s="169">
        <f t="shared" si="6"/>
        <v>0</v>
      </c>
    </row>
    <row r="87" spans="1:5" ht="13.5" thickBot="1" x14ac:dyDescent="0.25">
      <c r="A87" s="69"/>
      <c r="B87" s="70"/>
      <c r="C87" s="70"/>
      <c r="D87" s="70"/>
      <c r="E87" s="169">
        <f t="shared" si="6"/>
        <v>0</v>
      </c>
    </row>
    <row r="88" spans="1:5" ht="13.5" thickBot="1" x14ac:dyDescent="0.25">
      <c r="A88" s="170" t="s">
        <v>50</v>
      </c>
      <c r="B88" s="171">
        <f>SUM(B81:B87)</f>
        <v>3301999</v>
      </c>
      <c r="C88" s="171">
        <f>SUM(C81:C87)</f>
        <v>0</v>
      </c>
      <c r="D88" s="171">
        <f>SUM(D81:D87)</f>
        <v>0</v>
      </c>
      <c r="E88" s="172">
        <f>SUM(E81:E87)</f>
        <v>3301999</v>
      </c>
    </row>
    <row r="90" spans="1:5" ht="28.5" customHeight="1" x14ac:dyDescent="0.25">
      <c r="A90" s="406" t="s">
        <v>134</v>
      </c>
      <c r="B90" s="1092" t="s">
        <v>928</v>
      </c>
      <c r="C90" s="1093"/>
      <c r="D90" s="1093"/>
      <c r="E90" s="1093"/>
    </row>
    <row r="91" spans="1:5" ht="14.25" thickBot="1" x14ac:dyDescent="0.3">
      <c r="D91" s="1091">
        <f>D65</f>
        <v>0</v>
      </c>
      <c r="E91" s="1091"/>
    </row>
    <row r="92" spans="1:5" ht="13.5" thickBot="1" x14ac:dyDescent="0.25">
      <c r="A92" s="161" t="s">
        <v>127</v>
      </c>
      <c r="B92" s="162" t="s">
        <v>924</v>
      </c>
      <c r="C92" s="162" t="s">
        <v>926</v>
      </c>
      <c r="D92" s="162" t="s">
        <v>927</v>
      </c>
      <c r="E92" s="163" t="s">
        <v>48</v>
      </c>
    </row>
    <row r="93" spans="1:5" x14ac:dyDescent="0.2">
      <c r="A93" s="164" t="s">
        <v>128</v>
      </c>
      <c r="B93" s="66"/>
      <c r="C93" s="66"/>
      <c r="D93" s="66"/>
      <c r="E93" s="165">
        <f t="shared" ref="E93:E99" si="7">SUM(B93:D93)</f>
        <v>0</v>
      </c>
    </row>
    <row r="94" spans="1:5" x14ac:dyDescent="0.2">
      <c r="A94" s="166" t="s">
        <v>140</v>
      </c>
      <c r="B94" s="67"/>
      <c r="C94" s="67"/>
      <c r="D94" s="67"/>
      <c r="E94" s="167">
        <f t="shared" si="7"/>
        <v>0</v>
      </c>
    </row>
    <row r="95" spans="1:5" x14ac:dyDescent="0.2">
      <c r="A95" s="168" t="s">
        <v>129</v>
      </c>
      <c r="B95" s="68">
        <v>62140504</v>
      </c>
      <c r="C95" s="68"/>
      <c r="D95" s="68"/>
      <c r="E95" s="169">
        <f t="shared" si="7"/>
        <v>62140504</v>
      </c>
    </row>
    <row r="96" spans="1:5" x14ac:dyDescent="0.2">
      <c r="A96" s="168" t="s">
        <v>142</v>
      </c>
      <c r="B96" s="68"/>
      <c r="C96" s="68"/>
      <c r="D96" s="68"/>
      <c r="E96" s="169">
        <f t="shared" si="7"/>
        <v>0</v>
      </c>
    </row>
    <row r="97" spans="1:5" x14ac:dyDescent="0.2">
      <c r="A97" s="168" t="s">
        <v>130</v>
      </c>
      <c r="B97" s="68"/>
      <c r="C97" s="68"/>
      <c r="D97" s="68"/>
      <c r="E97" s="169">
        <f t="shared" si="7"/>
        <v>0</v>
      </c>
    </row>
    <row r="98" spans="1:5" x14ac:dyDescent="0.2">
      <c r="A98" s="168" t="s">
        <v>131</v>
      </c>
      <c r="B98" s="68">
        <v>22438099</v>
      </c>
      <c r="C98" s="68"/>
      <c r="D98" s="68"/>
      <c r="E98" s="169">
        <f t="shared" si="7"/>
        <v>22438099</v>
      </c>
    </row>
    <row r="99" spans="1:5" ht="13.5" thickBot="1" x14ac:dyDescent="0.25">
      <c r="A99" s="69"/>
      <c r="B99" s="70"/>
      <c r="C99" s="70"/>
      <c r="D99" s="70"/>
      <c r="E99" s="169">
        <f t="shared" si="7"/>
        <v>0</v>
      </c>
    </row>
    <row r="100" spans="1:5" ht="13.5" thickBot="1" x14ac:dyDescent="0.25">
      <c r="A100" s="170" t="s">
        <v>133</v>
      </c>
      <c r="B100" s="171">
        <f>B93+SUM(B95:B99)</f>
        <v>84578603</v>
      </c>
      <c r="C100" s="171">
        <f>C93+SUM(C95:C99)</f>
        <v>0</v>
      </c>
      <c r="D100" s="171">
        <f>D93+SUM(D95:D99)</f>
        <v>0</v>
      </c>
      <c r="E100" s="172">
        <f>E93+SUM(E95:E99)</f>
        <v>84578603</v>
      </c>
    </row>
    <row r="101" spans="1:5" ht="13.5" thickBot="1" x14ac:dyDescent="0.25">
      <c r="A101" s="40"/>
      <c r="B101" s="40"/>
      <c r="C101" s="40"/>
      <c r="D101" s="40"/>
      <c r="E101" s="40"/>
    </row>
    <row r="102" spans="1:5" ht="13.5" thickBot="1" x14ac:dyDescent="0.25">
      <c r="A102" s="161" t="s">
        <v>132</v>
      </c>
      <c r="B102" s="162" t="str">
        <f>+B92</f>
        <v>2019.</v>
      </c>
      <c r="C102" s="162" t="str">
        <f>+C92</f>
        <v>2020.</v>
      </c>
      <c r="D102" s="162" t="str">
        <f>+D92</f>
        <v>2020. után</v>
      </c>
      <c r="E102" s="163" t="s">
        <v>48</v>
      </c>
    </row>
    <row r="103" spans="1:5" x14ac:dyDescent="0.2">
      <c r="A103" s="164" t="s">
        <v>136</v>
      </c>
      <c r="B103" s="66"/>
      <c r="C103" s="66"/>
      <c r="D103" s="66"/>
      <c r="E103" s="165">
        <f t="shared" ref="E103:E109" si="8">SUM(B103:D103)</f>
        <v>0</v>
      </c>
    </row>
    <row r="104" spans="1:5" x14ac:dyDescent="0.2">
      <c r="A104" s="173" t="s">
        <v>137</v>
      </c>
      <c r="B104" s="68">
        <v>82074553</v>
      </c>
      <c r="C104" s="68"/>
      <c r="D104" s="68"/>
      <c r="E104" s="169">
        <f t="shared" si="8"/>
        <v>82074553</v>
      </c>
    </row>
    <row r="105" spans="1:5" x14ac:dyDescent="0.2">
      <c r="A105" s="168" t="s">
        <v>138</v>
      </c>
      <c r="B105" s="68">
        <v>2507050</v>
      </c>
      <c r="C105" s="68"/>
      <c r="D105" s="68"/>
      <c r="E105" s="169">
        <f t="shared" si="8"/>
        <v>2507050</v>
      </c>
    </row>
    <row r="106" spans="1:5" x14ac:dyDescent="0.2">
      <c r="A106" s="168" t="s">
        <v>139</v>
      </c>
      <c r="B106" s="68"/>
      <c r="C106" s="68"/>
      <c r="D106" s="68"/>
      <c r="E106" s="169">
        <f t="shared" si="8"/>
        <v>0</v>
      </c>
    </row>
    <row r="107" spans="1:5" x14ac:dyDescent="0.2">
      <c r="A107" s="71"/>
      <c r="B107" s="68"/>
      <c r="C107" s="68"/>
      <c r="D107" s="68"/>
      <c r="E107" s="169">
        <f t="shared" si="8"/>
        <v>0</v>
      </c>
    </row>
    <row r="108" spans="1:5" x14ac:dyDescent="0.2">
      <c r="A108" s="71"/>
      <c r="B108" s="68"/>
      <c r="C108" s="68"/>
      <c r="D108" s="68"/>
      <c r="E108" s="169">
        <f t="shared" si="8"/>
        <v>0</v>
      </c>
    </row>
    <row r="109" spans="1:5" ht="13.5" thickBot="1" x14ac:dyDescent="0.25">
      <c r="A109" s="69"/>
      <c r="B109" s="70"/>
      <c r="C109" s="70"/>
      <c r="D109" s="70"/>
      <c r="E109" s="169">
        <f t="shared" si="8"/>
        <v>0</v>
      </c>
    </row>
    <row r="110" spans="1:5" ht="13.5" thickBot="1" x14ac:dyDescent="0.25">
      <c r="A110" s="170" t="s">
        <v>50</v>
      </c>
      <c r="B110" s="171">
        <f>SUM(B103:B109)</f>
        <v>84581603</v>
      </c>
      <c r="C110" s="171">
        <f>SUM(C103:C109)</f>
        <v>0</v>
      </c>
      <c r="D110" s="171">
        <f>SUM(D103:D109)</f>
        <v>0</v>
      </c>
      <c r="E110" s="172">
        <f>SUM(E103:E109)</f>
        <v>84581603</v>
      </c>
    </row>
    <row r="111" spans="1:5" x14ac:dyDescent="0.2">
      <c r="A111" s="123"/>
      <c r="B111" s="123"/>
      <c r="C111" s="123"/>
      <c r="D111" s="123"/>
      <c r="E111" s="123"/>
    </row>
    <row r="112" spans="1:5" x14ac:dyDescent="0.2">
      <c r="A112" s="123"/>
      <c r="B112" s="123"/>
      <c r="C112" s="123"/>
      <c r="D112" s="123"/>
      <c r="E112" s="123"/>
    </row>
    <row r="113" spans="1:5" ht="28.5" customHeight="1" x14ac:dyDescent="0.25">
      <c r="A113" s="406" t="s">
        <v>134</v>
      </c>
      <c r="B113" s="1092" t="s">
        <v>944</v>
      </c>
      <c r="C113" s="1093"/>
      <c r="D113" s="1093"/>
      <c r="E113" s="1093"/>
    </row>
    <row r="114" spans="1:5" ht="14.25" thickBot="1" x14ac:dyDescent="0.3">
      <c r="D114" s="1091">
        <f>D88</f>
        <v>0</v>
      </c>
      <c r="E114" s="1091"/>
    </row>
    <row r="115" spans="1:5" ht="13.5" thickBot="1" x14ac:dyDescent="0.25">
      <c r="A115" s="161" t="s">
        <v>127</v>
      </c>
      <c r="B115" s="162" t="s">
        <v>924</v>
      </c>
      <c r="C115" s="162" t="s">
        <v>926</v>
      </c>
      <c r="D115" s="162" t="s">
        <v>927</v>
      </c>
      <c r="E115" s="163" t="s">
        <v>48</v>
      </c>
    </row>
    <row r="116" spans="1:5" x14ac:dyDescent="0.2">
      <c r="A116" s="164" t="s">
        <v>128</v>
      </c>
      <c r="B116" s="66"/>
      <c r="C116" s="66"/>
      <c r="D116" s="66"/>
      <c r="E116" s="165">
        <f t="shared" ref="E116:E122" si="9">SUM(B116:D116)</f>
        <v>0</v>
      </c>
    </row>
    <row r="117" spans="1:5" x14ac:dyDescent="0.2">
      <c r="A117" s="166" t="s">
        <v>140</v>
      </c>
      <c r="B117" s="67"/>
      <c r="C117" s="67"/>
      <c r="D117" s="67"/>
      <c r="E117" s="167">
        <f t="shared" si="9"/>
        <v>0</v>
      </c>
    </row>
    <row r="118" spans="1:5" x14ac:dyDescent="0.2">
      <c r="A118" s="168" t="s">
        <v>129</v>
      </c>
      <c r="B118" s="68">
        <v>6995289</v>
      </c>
      <c r="C118" s="68">
        <v>3752401</v>
      </c>
      <c r="D118" s="68"/>
      <c r="E118" s="169">
        <f t="shared" si="9"/>
        <v>10747690</v>
      </c>
    </row>
    <row r="119" spans="1:5" x14ac:dyDescent="0.2">
      <c r="A119" s="168" t="s">
        <v>142</v>
      </c>
      <c r="B119" s="68"/>
      <c r="C119" s="68"/>
      <c r="D119" s="68"/>
      <c r="E119" s="169">
        <f t="shared" si="9"/>
        <v>0</v>
      </c>
    </row>
    <row r="120" spans="1:5" x14ac:dyDescent="0.2">
      <c r="A120" s="168" t="s">
        <v>130</v>
      </c>
      <c r="B120" s="68"/>
      <c r="C120" s="68"/>
      <c r="D120" s="68"/>
      <c r="E120" s="169">
        <f t="shared" si="9"/>
        <v>0</v>
      </c>
    </row>
    <row r="121" spans="1:5" x14ac:dyDescent="0.2">
      <c r="A121" s="168" t="s">
        <v>131</v>
      </c>
      <c r="B121" s="68"/>
      <c r="C121" s="68"/>
      <c r="D121" s="68"/>
      <c r="E121" s="169">
        <f t="shared" si="9"/>
        <v>0</v>
      </c>
    </row>
    <row r="122" spans="1:5" ht="13.5" thickBot="1" x14ac:dyDescent="0.25">
      <c r="A122" s="69"/>
      <c r="B122" s="70"/>
      <c r="C122" s="70"/>
      <c r="D122" s="70"/>
      <c r="E122" s="169">
        <f t="shared" si="9"/>
        <v>0</v>
      </c>
    </row>
    <row r="123" spans="1:5" ht="13.5" thickBot="1" x14ac:dyDescent="0.25">
      <c r="A123" s="170" t="s">
        <v>133</v>
      </c>
      <c r="B123" s="171">
        <f>B116+SUM(B118:B122)</f>
        <v>6995289</v>
      </c>
      <c r="C123" s="171">
        <f>C116+SUM(C118:C122)</f>
        <v>3752401</v>
      </c>
      <c r="D123" s="171">
        <f>D116+SUM(D118:D122)</f>
        <v>0</v>
      </c>
      <c r="E123" s="172">
        <f>E116+SUM(E118:E122)</f>
        <v>10747690</v>
      </c>
    </row>
    <row r="124" spans="1:5" ht="13.5" thickBot="1" x14ac:dyDescent="0.25">
      <c r="A124" s="40"/>
      <c r="B124" s="40"/>
      <c r="C124" s="40"/>
      <c r="D124" s="40"/>
      <c r="E124" s="40"/>
    </row>
    <row r="125" spans="1:5" ht="13.5" thickBot="1" x14ac:dyDescent="0.25">
      <c r="A125" s="161" t="s">
        <v>132</v>
      </c>
      <c r="B125" s="162" t="str">
        <f>+B115</f>
        <v>2019.</v>
      </c>
      <c r="C125" s="162" t="str">
        <f>+C115</f>
        <v>2020.</v>
      </c>
      <c r="D125" s="162" t="str">
        <f>+D115</f>
        <v>2020. után</v>
      </c>
      <c r="E125" s="163" t="s">
        <v>48</v>
      </c>
    </row>
    <row r="126" spans="1:5" x14ac:dyDescent="0.2">
      <c r="A126" s="164" t="s">
        <v>136</v>
      </c>
      <c r="B126" s="66">
        <v>4093440</v>
      </c>
      <c r="C126" s="66">
        <v>2046722</v>
      </c>
      <c r="D126" s="66"/>
      <c r="E126" s="165">
        <f t="shared" ref="E126:E132" si="10">SUM(B126:D126)</f>
        <v>6140162</v>
      </c>
    </row>
    <row r="127" spans="1:5" x14ac:dyDescent="0.2">
      <c r="A127" s="173" t="s">
        <v>137</v>
      </c>
      <c r="B127" s="68">
        <v>2149538</v>
      </c>
      <c r="C127" s="68"/>
      <c r="D127" s="68"/>
      <c r="E127" s="169">
        <f t="shared" si="10"/>
        <v>2149538</v>
      </c>
    </row>
    <row r="128" spans="1:5" x14ac:dyDescent="0.2">
      <c r="A128" s="168" t="s">
        <v>138</v>
      </c>
      <c r="B128" s="68">
        <v>11500000</v>
      </c>
      <c r="C128" s="68">
        <v>1705679</v>
      </c>
      <c r="D128" s="68"/>
      <c r="E128" s="169">
        <f t="shared" si="10"/>
        <v>13205679</v>
      </c>
    </row>
    <row r="129" spans="1:5" x14ac:dyDescent="0.2">
      <c r="A129" s="168" t="s">
        <v>139</v>
      </c>
      <c r="B129" s="68"/>
      <c r="C129" s="68"/>
      <c r="D129" s="68"/>
      <c r="E129" s="169">
        <f t="shared" si="10"/>
        <v>0</v>
      </c>
    </row>
    <row r="130" spans="1:5" x14ac:dyDescent="0.2">
      <c r="A130" s="71"/>
      <c r="B130" s="68"/>
      <c r="C130" s="68"/>
      <c r="D130" s="68"/>
      <c r="E130" s="169">
        <f t="shared" si="10"/>
        <v>0</v>
      </c>
    </row>
    <row r="131" spans="1:5" x14ac:dyDescent="0.2">
      <c r="A131" s="71"/>
      <c r="B131" s="68"/>
      <c r="C131" s="68"/>
      <c r="D131" s="68"/>
      <c r="E131" s="169">
        <f t="shared" si="10"/>
        <v>0</v>
      </c>
    </row>
    <row r="132" spans="1:5" ht="13.5" thickBot="1" x14ac:dyDescent="0.25">
      <c r="A132" s="69"/>
      <c r="B132" s="70"/>
      <c r="C132" s="70"/>
      <c r="D132" s="70"/>
      <c r="E132" s="169">
        <f t="shared" si="10"/>
        <v>0</v>
      </c>
    </row>
    <row r="133" spans="1:5" ht="13.5" thickBot="1" x14ac:dyDescent="0.25">
      <c r="A133" s="170" t="s">
        <v>50</v>
      </c>
      <c r="B133" s="171">
        <f>SUM(B126:B132)</f>
        <v>17742978</v>
      </c>
      <c r="C133" s="171">
        <f>SUM(C126:C132)</f>
        <v>3752401</v>
      </c>
      <c r="D133" s="171">
        <f>SUM(D126:D132)</f>
        <v>0</v>
      </c>
      <c r="E133" s="172">
        <f>SUM(E126:E132)</f>
        <v>21495379</v>
      </c>
    </row>
    <row r="134" spans="1:5" x14ac:dyDescent="0.2">
      <c r="A134" s="123"/>
      <c r="B134" s="123"/>
      <c r="C134" s="123"/>
      <c r="D134" s="123"/>
      <c r="E134" s="123"/>
    </row>
    <row r="135" spans="1:5" x14ac:dyDescent="0.2">
      <c r="A135" s="123"/>
      <c r="B135" s="123"/>
      <c r="C135" s="123"/>
      <c r="D135" s="123"/>
      <c r="E135" s="123"/>
    </row>
    <row r="136" spans="1:5" x14ac:dyDescent="0.2">
      <c r="A136" s="123"/>
      <c r="B136" s="123"/>
      <c r="C136" s="123"/>
      <c r="D136" s="123"/>
      <c r="E136" s="123"/>
    </row>
    <row r="137" spans="1:5" x14ac:dyDescent="0.2">
      <c r="A137" s="123"/>
      <c r="B137" s="123"/>
      <c r="C137" s="123"/>
      <c r="D137" s="123"/>
      <c r="E137" s="123"/>
    </row>
    <row r="138" spans="1:5" x14ac:dyDescent="0.2">
      <c r="A138" s="123"/>
      <c r="B138" s="123"/>
      <c r="C138" s="123"/>
      <c r="D138" s="123"/>
      <c r="E138" s="123"/>
    </row>
    <row r="139" spans="1:5" x14ac:dyDescent="0.2">
      <c r="A139" s="123"/>
      <c r="B139" s="123"/>
      <c r="C139" s="123"/>
      <c r="D139" s="123"/>
      <c r="E139" s="123"/>
    </row>
    <row r="140" spans="1:5" x14ac:dyDescent="0.2">
      <c r="A140" s="123"/>
      <c r="B140" s="123"/>
      <c r="C140" s="123"/>
      <c r="D140" s="123"/>
      <c r="E140" s="123"/>
    </row>
    <row r="141" spans="1:5" x14ac:dyDescent="0.2">
      <c r="A141" s="123"/>
      <c r="B141" s="123"/>
      <c r="C141" s="123"/>
      <c r="D141" s="123"/>
      <c r="E141" s="123"/>
    </row>
    <row r="142" spans="1:5" x14ac:dyDescent="0.2">
      <c r="A142" s="123"/>
      <c r="B142" s="123"/>
      <c r="C142" s="123"/>
      <c r="D142" s="123"/>
      <c r="E142" s="123"/>
    </row>
    <row r="143" spans="1:5" x14ac:dyDescent="0.2">
      <c r="A143" s="123"/>
      <c r="B143" s="123"/>
      <c r="C143" s="123"/>
      <c r="D143" s="123"/>
      <c r="E143" s="123"/>
    </row>
    <row r="144" spans="1:5" x14ac:dyDescent="0.2">
      <c r="A144" s="123"/>
      <c r="B144" s="123"/>
      <c r="C144" s="123"/>
      <c r="D144" s="123"/>
      <c r="E144" s="123"/>
    </row>
    <row r="145" spans="1:5" x14ac:dyDescent="0.2">
      <c r="A145" s="123"/>
      <c r="B145" s="123"/>
      <c r="C145" s="123"/>
      <c r="D145" s="123"/>
      <c r="E145" s="123"/>
    </row>
    <row r="146" spans="1:5" x14ac:dyDescent="0.2">
      <c r="A146" s="123"/>
      <c r="B146" s="123"/>
      <c r="C146" s="123"/>
      <c r="D146" s="123"/>
      <c r="E146" s="123"/>
    </row>
    <row r="147" spans="1:5" x14ac:dyDescent="0.2">
      <c r="A147" s="123"/>
      <c r="B147" s="123"/>
      <c r="C147" s="123"/>
      <c r="D147" s="123"/>
      <c r="E147" s="123"/>
    </row>
    <row r="148" spans="1:5" x14ac:dyDescent="0.2">
      <c r="A148" s="123"/>
      <c r="B148" s="123"/>
      <c r="C148" s="123"/>
      <c r="D148" s="123"/>
      <c r="E148" s="123"/>
    </row>
    <row r="149" spans="1:5" x14ac:dyDescent="0.2">
      <c r="A149" s="123"/>
      <c r="B149" s="123"/>
      <c r="C149" s="123"/>
      <c r="D149" s="123"/>
      <c r="E149" s="123"/>
    </row>
    <row r="150" spans="1:5" x14ac:dyDescent="0.2">
      <c r="A150" s="123"/>
      <c r="B150" s="123"/>
      <c r="C150" s="123"/>
      <c r="D150" s="123"/>
      <c r="E150" s="123"/>
    </row>
    <row r="151" spans="1:5" x14ac:dyDescent="0.2">
      <c r="A151" s="123"/>
      <c r="B151" s="123"/>
      <c r="C151" s="123"/>
      <c r="D151" s="123"/>
      <c r="E151" s="123"/>
    </row>
    <row r="152" spans="1:5" x14ac:dyDescent="0.2">
      <c r="A152" s="123"/>
      <c r="B152" s="123"/>
      <c r="C152" s="123"/>
      <c r="D152" s="123"/>
      <c r="E152" s="123"/>
    </row>
    <row r="153" spans="1:5" x14ac:dyDescent="0.2">
      <c r="A153" s="123"/>
      <c r="B153" s="123"/>
      <c r="C153" s="123"/>
      <c r="D153" s="123"/>
      <c r="E153" s="123"/>
    </row>
    <row r="154" spans="1:5" x14ac:dyDescent="0.2">
      <c r="A154" s="123"/>
      <c r="B154" s="123"/>
      <c r="C154" s="123"/>
      <c r="D154" s="123"/>
      <c r="E154" s="123"/>
    </row>
    <row r="155" spans="1:5" x14ac:dyDescent="0.2">
      <c r="A155" s="123"/>
      <c r="B155" s="123"/>
      <c r="C155" s="123"/>
      <c r="D155" s="123"/>
      <c r="E155" s="123"/>
    </row>
    <row r="156" spans="1:5" x14ac:dyDescent="0.2">
      <c r="A156" s="123"/>
      <c r="B156" s="123"/>
      <c r="C156" s="123"/>
      <c r="D156" s="123"/>
      <c r="E156" s="123"/>
    </row>
    <row r="157" spans="1:5" x14ac:dyDescent="0.2">
      <c r="A157" s="123"/>
      <c r="B157" s="123"/>
      <c r="C157" s="123"/>
      <c r="D157" s="123"/>
      <c r="E157" s="123"/>
    </row>
    <row r="158" spans="1:5" x14ac:dyDescent="0.2">
      <c r="A158" s="123"/>
      <c r="B158" s="123"/>
      <c r="C158" s="123"/>
      <c r="D158" s="123"/>
      <c r="E158" s="123"/>
    </row>
    <row r="159" spans="1:5" x14ac:dyDescent="0.2">
      <c r="A159" s="123"/>
      <c r="B159" s="123"/>
      <c r="C159" s="123"/>
      <c r="D159" s="123"/>
      <c r="E159" s="123"/>
    </row>
    <row r="160" spans="1:5" x14ac:dyDescent="0.2">
      <c r="A160" s="123"/>
      <c r="B160" s="123"/>
      <c r="C160" s="123"/>
      <c r="D160" s="123"/>
      <c r="E160" s="123"/>
    </row>
    <row r="161" spans="1:5" x14ac:dyDescent="0.2">
      <c r="A161" s="123"/>
      <c r="B161" s="123"/>
      <c r="C161" s="123"/>
      <c r="D161" s="123"/>
      <c r="E161" s="123"/>
    </row>
    <row r="162" spans="1:5" x14ac:dyDescent="0.2">
      <c r="A162" s="123"/>
      <c r="B162" s="123"/>
      <c r="C162" s="123"/>
      <c r="D162" s="123"/>
      <c r="E162" s="123"/>
    </row>
    <row r="163" spans="1:5" x14ac:dyDescent="0.2">
      <c r="A163" s="123"/>
      <c r="B163" s="123"/>
      <c r="C163" s="123"/>
      <c r="D163" s="123"/>
      <c r="E163" s="123"/>
    </row>
    <row r="164" spans="1:5" x14ac:dyDescent="0.2">
      <c r="A164" s="123"/>
      <c r="B164" s="123"/>
      <c r="C164" s="123"/>
      <c r="D164" s="123"/>
      <c r="E164" s="123"/>
    </row>
    <row r="165" spans="1:5" x14ac:dyDescent="0.2">
      <c r="A165" s="123"/>
      <c r="B165" s="123"/>
      <c r="C165" s="123"/>
      <c r="D165" s="123"/>
      <c r="E165" s="123"/>
    </row>
    <row r="166" spans="1:5" x14ac:dyDescent="0.2">
      <c r="A166" s="123"/>
      <c r="B166" s="123"/>
      <c r="C166" s="123"/>
      <c r="D166" s="123"/>
      <c r="E166" s="123"/>
    </row>
    <row r="167" spans="1:5" x14ac:dyDescent="0.2">
      <c r="A167" s="123"/>
      <c r="B167" s="123"/>
      <c r="C167" s="123"/>
      <c r="D167" s="123"/>
      <c r="E167" s="123"/>
    </row>
    <row r="168" spans="1:5" x14ac:dyDescent="0.2">
      <c r="A168" s="123"/>
      <c r="B168" s="123"/>
      <c r="C168" s="123"/>
      <c r="D168" s="123"/>
      <c r="E168" s="123"/>
    </row>
    <row r="169" spans="1:5" x14ac:dyDescent="0.2">
      <c r="A169" s="123"/>
      <c r="B169" s="123"/>
      <c r="C169" s="123"/>
      <c r="D169" s="123"/>
      <c r="E169" s="123"/>
    </row>
    <row r="170" spans="1:5" x14ac:dyDescent="0.2">
      <c r="A170" s="123"/>
      <c r="B170" s="123"/>
      <c r="C170" s="123"/>
      <c r="D170" s="123"/>
      <c r="E170" s="123"/>
    </row>
    <row r="171" spans="1:5" x14ac:dyDescent="0.2">
      <c r="A171" s="123"/>
      <c r="B171" s="123"/>
      <c r="C171" s="123"/>
      <c r="D171" s="123"/>
      <c r="E171" s="123"/>
    </row>
    <row r="172" spans="1:5" x14ac:dyDescent="0.2">
      <c r="A172" s="123"/>
      <c r="B172" s="123"/>
      <c r="C172" s="123"/>
      <c r="D172" s="123"/>
      <c r="E172" s="123"/>
    </row>
    <row r="173" spans="1:5" x14ac:dyDescent="0.2">
      <c r="A173" s="123"/>
      <c r="B173" s="123"/>
      <c r="C173" s="123"/>
      <c r="D173" s="123"/>
      <c r="E173" s="123"/>
    </row>
    <row r="174" spans="1:5" x14ac:dyDescent="0.2">
      <c r="A174" s="123"/>
      <c r="B174" s="123"/>
      <c r="C174" s="123"/>
      <c r="D174" s="123"/>
      <c r="E174" s="123"/>
    </row>
    <row r="175" spans="1:5" x14ac:dyDescent="0.2">
      <c r="A175" s="123"/>
      <c r="B175" s="123"/>
      <c r="C175" s="123"/>
      <c r="D175" s="123"/>
      <c r="E175" s="123"/>
    </row>
    <row r="176" spans="1:5" x14ac:dyDescent="0.2">
      <c r="A176" s="123"/>
      <c r="B176" s="123"/>
      <c r="C176" s="123"/>
      <c r="D176" s="123"/>
      <c r="E176" s="123"/>
    </row>
    <row r="177" spans="1:5" x14ac:dyDescent="0.2">
      <c r="A177" s="123"/>
      <c r="B177" s="123"/>
      <c r="C177" s="123"/>
      <c r="D177" s="123"/>
      <c r="E177" s="123"/>
    </row>
    <row r="178" spans="1:5" x14ac:dyDescent="0.2">
      <c r="A178" s="123"/>
      <c r="B178" s="123"/>
      <c r="C178" s="123"/>
      <c r="D178" s="123"/>
      <c r="E178" s="123"/>
    </row>
    <row r="179" spans="1:5" x14ac:dyDescent="0.2">
      <c r="A179" s="123"/>
      <c r="B179" s="123"/>
      <c r="C179" s="123"/>
      <c r="D179" s="123"/>
      <c r="E179" s="123"/>
    </row>
    <row r="180" spans="1:5" x14ac:dyDescent="0.2">
      <c r="A180" s="123"/>
      <c r="B180" s="123"/>
      <c r="C180" s="123"/>
      <c r="D180" s="123"/>
      <c r="E180" s="123"/>
    </row>
    <row r="181" spans="1:5" x14ac:dyDescent="0.2">
      <c r="A181" s="123"/>
      <c r="B181" s="123"/>
      <c r="C181" s="123"/>
      <c r="D181" s="123"/>
      <c r="E181" s="123"/>
    </row>
    <row r="182" spans="1:5" x14ac:dyDescent="0.2">
      <c r="A182" s="123"/>
      <c r="B182" s="123"/>
      <c r="C182" s="123"/>
      <c r="D182" s="123"/>
      <c r="E182" s="123"/>
    </row>
    <row r="183" spans="1:5" x14ac:dyDescent="0.2">
      <c r="A183" s="123"/>
      <c r="B183" s="123"/>
      <c r="C183" s="123"/>
      <c r="D183" s="123"/>
      <c r="E183" s="123"/>
    </row>
    <row r="184" spans="1:5" x14ac:dyDescent="0.2">
      <c r="A184" s="123"/>
      <c r="B184" s="123"/>
      <c r="C184" s="123"/>
      <c r="D184" s="123"/>
      <c r="E184" s="123"/>
    </row>
    <row r="185" spans="1:5" x14ac:dyDescent="0.2">
      <c r="A185" s="123"/>
      <c r="B185" s="123"/>
      <c r="C185" s="123"/>
      <c r="D185" s="123"/>
      <c r="E185" s="123"/>
    </row>
    <row r="186" spans="1:5" x14ac:dyDescent="0.2">
      <c r="A186" s="123"/>
      <c r="B186" s="123"/>
      <c r="C186" s="123"/>
      <c r="D186" s="123"/>
      <c r="E186" s="123"/>
    </row>
    <row r="187" spans="1:5" x14ac:dyDescent="0.2">
      <c r="A187" s="123"/>
      <c r="B187" s="123"/>
      <c r="C187" s="123"/>
      <c r="D187" s="123"/>
      <c r="E187" s="123"/>
    </row>
    <row r="188" spans="1:5" x14ac:dyDescent="0.2">
      <c r="A188" s="123"/>
      <c r="B188" s="123"/>
      <c r="C188" s="123"/>
      <c r="D188" s="123"/>
      <c r="E188" s="123"/>
    </row>
    <row r="189" spans="1:5" x14ac:dyDescent="0.2">
      <c r="A189" s="123"/>
      <c r="B189" s="123"/>
      <c r="C189" s="123"/>
      <c r="D189" s="123"/>
      <c r="E189" s="123"/>
    </row>
    <row r="190" spans="1:5" x14ac:dyDescent="0.2">
      <c r="A190" s="123"/>
      <c r="B190" s="123"/>
      <c r="C190" s="123"/>
      <c r="D190" s="123"/>
      <c r="E190" s="123"/>
    </row>
    <row r="191" spans="1:5" x14ac:dyDescent="0.2">
      <c r="A191" s="123"/>
      <c r="B191" s="123"/>
      <c r="C191" s="123"/>
      <c r="D191" s="123"/>
      <c r="E191" s="123"/>
    </row>
    <row r="192" spans="1:5" x14ac:dyDescent="0.2">
      <c r="A192" s="123"/>
      <c r="B192" s="123"/>
      <c r="C192" s="123"/>
      <c r="D192" s="123"/>
      <c r="E192" s="123"/>
    </row>
    <row r="193" spans="1:5" x14ac:dyDescent="0.2">
      <c r="A193" s="123"/>
      <c r="B193" s="123"/>
      <c r="C193" s="123"/>
      <c r="D193" s="123"/>
      <c r="E193" s="123"/>
    </row>
    <row r="194" spans="1:5" x14ac:dyDescent="0.2">
      <c r="A194" s="123"/>
      <c r="B194" s="123"/>
      <c r="C194" s="123"/>
      <c r="D194" s="123"/>
      <c r="E194" s="123"/>
    </row>
    <row r="195" spans="1:5" x14ac:dyDescent="0.2">
      <c r="A195" s="123"/>
      <c r="B195" s="123"/>
      <c r="C195" s="123"/>
      <c r="D195" s="123"/>
      <c r="E195" s="123"/>
    </row>
    <row r="196" spans="1:5" x14ac:dyDescent="0.2">
      <c r="A196" s="123"/>
      <c r="B196" s="123"/>
      <c r="C196" s="123"/>
      <c r="D196" s="123"/>
      <c r="E196" s="123"/>
    </row>
    <row r="197" spans="1:5" x14ac:dyDescent="0.2">
      <c r="A197" s="123"/>
      <c r="B197" s="123"/>
      <c r="C197" s="123"/>
      <c r="D197" s="123"/>
      <c r="E197" s="123"/>
    </row>
    <row r="198" spans="1:5" x14ac:dyDescent="0.2">
      <c r="A198" s="123"/>
      <c r="B198" s="123"/>
      <c r="C198" s="123"/>
      <c r="D198" s="123"/>
      <c r="E198" s="123"/>
    </row>
    <row r="199" spans="1:5" x14ac:dyDescent="0.2">
      <c r="A199" s="123"/>
      <c r="B199" s="123"/>
      <c r="C199" s="123"/>
      <c r="D199" s="123"/>
      <c r="E199" s="123"/>
    </row>
    <row r="200" spans="1:5" x14ac:dyDescent="0.2">
      <c r="A200" s="123"/>
      <c r="B200" s="123"/>
      <c r="C200" s="123"/>
      <c r="D200" s="123"/>
      <c r="E200" s="123"/>
    </row>
    <row r="201" spans="1:5" x14ac:dyDescent="0.2">
      <c r="A201" s="123"/>
      <c r="B201" s="123"/>
      <c r="C201" s="123"/>
      <c r="D201" s="123"/>
      <c r="E201" s="123"/>
    </row>
    <row r="202" spans="1:5" x14ac:dyDescent="0.2">
      <c r="A202" s="123"/>
      <c r="B202" s="123"/>
      <c r="C202" s="123"/>
      <c r="D202" s="123"/>
      <c r="E202" s="123"/>
    </row>
    <row r="203" spans="1:5" x14ac:dyDescent="0.2">
      <c r="A203" s="123"/>
      <c r="B203" s="123"/>
      <c r="C203" s="123"/>
      <c r="D203" s="123"/>
      <c r="E203" s="123"/>
    </row>
    <row r="204" spans="1:5" x14ac:dyDescent="0.2">
      <c r="A204" s="123"/>
      <c r="B204" s="123"/>
      <c r="C204" s="123"/>
      <c r="D204" s="123"/>
      <c r="E204" s="123"/>
    </row>
    <row r="205" spans="1:5" x14ac:dyDescent="0.2">
      <c r="A205" s="123"/>
      <c r="B205" s="123"/>
      <c r="C205" s="123"/>
      <c r="D205" s="123"/>
      <c r="E205" s="123"/>
    </row>
    <row r="206" spans="1:5" x14ac:dyDescent="0.2">
      <c r="A206" s="123"/>
      <c r="B206" s="123"/>
      <c r="C206" s="123"/>
      <c r="D206" s="123"/>
      <c r="E206" s="123"/>
    </row>
    <row r="207" spans="1:5" x14ac:dyDescent="0.2">
      <c r="A207" s="123"/>
      <c r="B207" s="123"/>
      <c r="C207" s="123"/>
      <c r="D207" s="123"/>
      <c r="E207" s="123"/>
    </row>
    <row r="208" spans="1:5" x14ac:dyDescent="0.2">
      <c r="A208" s="123"/>
      <c r="B208" s="123"/>
      <c r="C208" s="123"/>
      <c r="D208" s="123"/>
      <c r="E208" s="123"/>
    </row>
    <row r="209" spans="1:5" x14ac:dyDescent="0.2">
      <c r="A209" s="123"/>
      <c r="B209" s="123"/>
      <c r="C209" s="123"/>
      <c r="D209" s="123"/>
      <c r="E209" s="123"/>
    </row>
    <row r="210" spans="1:5" x14ac:dyDescent="0.2">
      <c r="A210" s="123"/>
      <c r="B210" s="123"/>
      <c r="C210" s="123"/>
      <c r="D210" s="123"/>
      <c r="E210" s="123"/>
    </row>
    <row r="211" spans="1:5" x14ac:dyDescent="0.2">
      <c r="A211" s="123"/>
      <c r="B211" s="123"/>
      <c r="C211" s="123"/>
      <c r="D211" s="123"/>
      <c r="E211" s="123"/>
    </row>
    <row r="212" spans="1:5" x14ac:dyDescent="0.2">
      <c r="A212" s="123"/>
      <c r="B212" s="123"/>
      <c r="C212" s="123"/>
      <c r="D212" s="123"/>
      <c r="E212" s="123"/>
    </row>
    <row r="213" spans="1:5" x14ac:dyDescent="0.2">
      <c r="A213" s="123"/>
      <c r="B213" s="123"/>
      <c r="C213" s="123"/>
      <c r="D213" s="123"/>
      <c r="E213" s="123"/>
    </row>
    <row r="214" spans="1:5" x14ac:dyDescent="0.2">
      <c r="A214" s="123"/>
      <c r="B214" s="123"/>
      <c r="C214" s="123"/>
      <c r="D214" s="123"/>
      <c r="E214" s="123"/>
    </row>
    <row r="215" spans="1:5" x14ac:dyDescent="0.2">
      <c r="A215" s="123"/>
      <c r="B215" s="123"/>
      <c r="C215" s="123"/>
      <c r="D215" s="123"/>
      <c r="E215" s="123"/>
    </row>
    <row r="216" spans="1:5" x14ac:dyDescent="0.2">
      <c r="A216" s="123"/>
      <c r="B216" s="123"/>
      <c r="C216" s="123"/>
      <c r="D216" s="123"/>
      <c r="E216" s="123"/>
    </row>
    <row r="217" spans="1:5" x14ac:dyDescent="0.2">
      <c r="A217" s="123"/>
      <c r="B217" s="123"/>
      <c r="C217" s="123"/>
      <c r="D217" s="123"/>
      <c r="E217" s="123"/>
    </row>
    <row r="218" spans="1:5" x14ac:dyDescent="0.2">
      <c r="A218" s="123"/>
      <c r="B218" s="123"/>
      <c r="C218" s="123"/>
      <c r="D218" s="123"/>
      <c r="E218" s="123"/>
    </row>
    <row r="219" spans="1:5" x14ac:dyDescent="0.2">
      <c r="A219" s="123"/>
      <c r="B219" s="123"/>
      <c r="C219" s="123"/>
      <c r="D219" s="123"/>
      <c r="E219" s="123"/>
    </row>
  </sheetData>
  <mergeCells count="15">
    <mergeCell ref="A1:E1"/>
    <mergeCell ref="B5:E5"/>
    <mergeCell ref="B26:E26"/>
    <mergeCell ref="D6:E6"/>
    <mergeCell ref="D27:E27"/>
    <mergeCell ref="A3:E3"/>
    <mergeCell ref="A4:E4"/>
    <mergeCell ref="D91:E91"/>
    <mergeCell ref="B113:E113"/>
    <mergeCell ref="D114:E114"/>
    <mergeCell ref="B46:E46"/>
    <mergeCell ref="D47:E47"/>
    <mergeCell ref="B68:E68"/>
    <mergeCell ref="D69:E69"/>
    <mergeCell ref="B90:E90"/>
  </mergeCells>
  <phoneticPr fontId="32" type="noConversion"/>
  <conditionalFormatting sqref="E116:E123 B123:D123 E126:E133 B133:D133">
    <cfRule type="cellIs" dxfId="8" priority="1" stopIfTrue="1" operator="equal">
      <formula>0</formula>
    </cfRule>
  </conditionalFormatting>
  <conditionalFormatting sqref="B44:D44 E29:E36 B36:D36 E39:E44 B24:E24 E8:E15 B15:D15 E18:E23">
    <cfRule type="cellIs" dxfId="7" priority="5" stopIfTrue="1" operator="equal">
      <formula>0</formula>
    </cfRule>
  </conditionalFormatting>
  <conditionalFormatting sqref="E49:E56 B56:D56 E59:E66 B66:D66">
    <cfRule type="cellIs" dxfId="6" priority="4" stopIfTrue="1" operator="equal">
      <formula>0</formula>
    </cfRule>
  </conditionalFormatting>
  <conditionalFormatting sqref="E71:E78 B78:D78 E81:E88 B88:D88">
    <cfRule type="cellIs" dxfId="5" priority="3" stopIfTrue="1" operator="equal">
      <formula>0</formula>
    </cfRule>
  </conditionalFormatting>
  <conditionalFormatting sqref="E93:E100 B100:D100 E103:E110 B110:D110">
    <cfRule type="cellIs" dxfId="4" priority="2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fitToHeight="3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rgb="FF92D050"/>
  </sheetPr>
  <dimension ref="A1:Q158"/>
  <sheetViews>
    <sheetView topLeftCell="C1" zoomScale="106" zoomScaleNormal="106" zoomScaleSheetLayoutView="85" workbookViewId="0">
      <selection activeCell="J8" sqref="J8"/>
    </sheetView>
  </sheetViews>
  <sheetFormatPr defaultColWidth="9.33203125" defaultRowHeight="12.75" x14ac:dyDescent="0.2"/>
  <cols>
    <col min="1" max="1" width="12.5" style="816" customWidth="1"/>
    <col min="2" max="2" width="62" style="817" customWidth="1"/>
    <col min="3" max="3" width="15.83203125" style="825" customWidth="1"/>
    <col min="4" max="7" width="14.83203125" style="825" customWidth="1"/>
    <col min="8" max="9" width="14.83203125" style="3" customWidth="1"/>
    <col min="10" max="11" width="15.83203125" style="3" customWidth="1"/>
    <col min="12" max="256" width="9.33203125" style="3"/>
    <col min="257" max="257" width="12.5" style="3" customWidth="1"/>
    <col min="258" max="258" width="62" style="3" customWidth="1"/>
    <col min="259" max="259" width="15.83203125" style="3" customWidth="1"/>
    <col min="260" max="265" width="14.83203125" style="3" customWidth="1"/>
    <col min="266" max="267" width="15.83203125" style="3" customWidth="1"/>
    <col min="268" max="512" width="9.33203125" style="3"/>
    <col min="513" max="513" width="12.5" style="3" customWidth="1"/>
    <col min="514" max="514" width="62" style="3" customWidth="1"/>
    <col min="515" max="515" width="15.83203125" style="3" customWidth="1"/>
    <col min="516" max="521" width="14.83203125" style="3" customWidth="1"/>
    <col min="522" max="523" width="15.83203125" style="3" customWidth="1"/>
    <col min="524" max="768" width="9.33203125" style="3"/>
    <col min="769" max="769" width="12.5" style="3" customWidth="1"/>
    <col min="770" max="770" width="62" style="3" customWidth="1"/>
    <col min="771" max="771" width="15.83203125" style="3" customWidth="1"/>
    <col min="772" max="777" width="14.83203125" style="3" customWidth="1"/>
    <col min="778" max="779" width="15.83203125" style="3" customWidth="1"/>
    <col min="780" max="1024" width="9.33203125" style="3"/>
    <col min="1025" max="1025" width="12.5" style="3" customWidth="1"/>
    <col min="1026" max="1026" width="62" style="3" customWidth="1"/>
    <col min="1027" max="1027" width="15.83203125" style="3" customWidth="1"/>
    <col min="1028" max="1033" width="14.83203125" style="3" customWidth="1"/>
    <col min="1034" max="1035" width="15.83203125" style="3" customWidth="1"/>
    <col min="1036" max="1280" width="9.33203125" style="3"/>
    <col min="1281" max="1281" width="12.5" style="3" customWidth="1"/>
    <col min="1282" max="1282" width="62" style="3" customWidth="1"/>
    <col min="1283" max="1283" width="15.83203125" style="3" customWidth="1"/>
    <col min="1284" max="1289" width="14.83203125" style="3" customWidth="1"/>
    <col min="1290" max="1291" width="15.83203125" style="3" customWidth="1"/>
    <col min="1292" max="1536" width="9.33203125" style="3"/>
    <col min="1537" max="1537" width="12.5" style="3" customWidth="1"/>
    <col min="1538" max="1538" width="62" style="3" customWidth="1"/>
    <col min="1539" max="1539" width="15.83203125" style="3" customWidth="1"/>
    <col min="1540" max="1545" width="14.83203125" style="3" customWidth="1"/>
    <col min="1546" max="1547" width="15.83203125" style="3" customWidth="1"/>
    <col min="1548" max="1792" width="9.33203125" style="3"/>
    <col min="1793" max="1793" width="12.5" style="3" customWidth="1"/>
    <col min="1794" max="1794" width="62" style="3" customWidth="1"/>
    <col min="1795" max="1795" width="15.83203125" style="3" customWidth="1"/>
    <col min="1796" max="1801" width="14.83203125" style="3" customWidth="1"/>
    <col min="1802" max="1803" width="15.83203125" style="3" customWidth="1"/>
    <col min="1804" max="2048" width="9.33203125" style="3"/>
    <col min="2049" max="2049" width="12.5" style="3" customWidth="1"/>
    <col min="2050" max="2050" width="62" style="3" customWidth="1"/>
    <col min="2051" max="2051" width="15.83203125" style="3" customWidth="1"/>
    <col min="2052" max="2057" width="14.83203125" style="3" customWidth="1"/>
    <col min="2058" max="2059" width="15.83203125" style="3" customWidth="1"/>
    <col min="2060" max="2304" width="9.33203125" style="3"/>
    <col min="2305" max="2305" width="12.5" style="3" customWidth="1"/>
    <col min="2306" max="2306" width="62" style="3" customWidth="1"/>
    <col min="2307" max="2307" width="15.83203125" style="3" customWidth="1"/>
    <col min="2308" max="2313" width="14.83203125" style="3" customWidth="1"/>
    <col min="2314" max="2315" width="15.83203125" style="3" customWidth="1"/>
    <col min="2316" max="2560" width="9.33203125" style="3"/>
    <col min="2561" max="2561" width="12.5" style="3" customWidth="1"/>
    <col min="2562" max="2562" width="62" style="3" customWidth="1"/>
    <col min="2563" max="2563" width="15.83203125" style="3" customWidth="1"/>
    <col min="2564" max="2569" width="14.83203125" style="3" customWidth="1"/>
    <col min="2570" max="2571" width="15.83203125" style="3" customWidth="1"/>
    <col min="2572" max="2816" width="9.33203125" style="3"/>
    <col min="2817" max="2817" width="12.5" style="3" customWidth="1"/>
    <col min="2818" max="2818" width="62" style="3" customWidth="1"/>
    <col min="2819" max="2819" width="15.83203125" style="3" customWidth="1"/>
    <col min="2820" max="2825" width="14.83203125" style="3" customWidth="1"/>
    <col min="2826" max="2827" width="15.83203125" style="3" customWidth="1"/>
    <col min="2828" max="3072" width="9.33203125" style="3"/>
    <col min="3073" max="3073" width="12.5" style="3" customWidth="1"/>
    <col min="3074" max="3074" width="62" style="3" customWidth="1"/>
    <col min="3075" max="3075" width="15.83203125" style="3" customWidth="1"/>
    <col min="3076" max="3081" width="14.83203125" style="3" customWidth="1"/>
    <col min="3082" max="3083" width="15.83203125" style="3" customWidth="1"/>
    <col min="3084" max="3328" width="9.33203125" style="3"/>
    <col min="3329" max="3329" width="12.5" style="3" customWidth="1"/>
    <col min="3330" max="3330" width="62" style="3" customWidth="1"/>
    <col min="3331" max="3331" width="15.83203125" style="3" customWidth="1"/>
    <col min="3332" max="3337" width="14.83203125" style="3" customWidth="1"/>
    <col min="3338" max="3339" width="15.83203125" style="3" customWidth="1"/>
    <col min="3340" max="3584" width="9.33203125" style="3"/>
    <col min="3585" max="3585" width="12.5" style="3" customWidth="1"/>
    <col min="3586" max="3586" width="62" style="3" customWidth="1"/>
    <col min="3587" max="3587" width="15.83203125" style="3" customWidth="1"/>
    <col min="3588" max="3593" width="14.83203125" style="3" customWidth="1"/>
    <col min="3594" max="3595" width="15.83203125" style="3" customWidth="1"/>
    <col min="3596" max="3840" width="9.33203125" style="3"/>
    <col min="3841" max="3841" width="12.5" style="3" customWidth="1"/>
    <col min="3842" max="3842" width="62" style="3" customWidth="1"/>
    <col min="3843" max="3843" width="15.83203125" style="3" customWidth="1"/>
    <col min="3844" max="3849" width="14.83203125" style="3" customWidth="1"/>
    <col min="3850" max="3851" width="15.83203125" style="3" customWidth="1"/>
    <col min="3852" max="4096" width="9.33203125" style="3"/>
    <col min="4097" max="4097" width="12.5" style="3" customWidth="1"/>
    <col min="4098" max="4098" width="62" style="3" customWidth="1"/>
    <col min="4099" max="4099" width="15.83203125" style="3" customWidth="1"/>
    <col min="4100" max="4105" width="14.83203125" style="3" customWidth="1"/>
    <col min="4106" max="4107" width="15.83203125" style="3" customWidth="1"/>
    <col min="4108" max="4352" width="9.33203125" style="3"/>
    <col min="4353" max="4353" width="12.5" style="3" customWidth="1"/>
    <col min="4354" max="4354" width="62" style="3" customWidth="1"/>
    <col min="4355" max="4355" width="15.83203125" style="3" customWidth="1"/>
    <col min="4356" max="4361" width="14.83203125" style="3" customWidth="1"/>
    <col min="4362" max="4363" width="15.83203125" style="3" customWidth="1"/>
    <col min="4364" max="4608" width="9.33203125" style="3"/>
    <col min="4609" max="4609" width="12.5" style="3" customWidth="1"/>
    <col min="4610" max="4610" width="62" style="3" customWidth="1"/>
    <col min="4611" max="4611" width="15.83203125" style="3" customWidth="1"/>
    <col min="4612" max="4617" width="14.83203125" style="3" customWidth="1"/>
    <col min="4618" max="4619" width="15.83203125" style="3" customWidth="1"/>
    <col min="4620" max="4864" width="9.33203125" style="3"/>
    <col min="4865" max="4865" width="12.5" style="3" customWidth="1"/>
    <col min="4866" max="4866" width="62" style="3" customWidth="1"/>
    <col min="4867" max="4867" width="15.83203125" style="3" customWidth="1"/>
    <col min="4868" max="4873" width="14.83203125" style="3" customWidth="1"/>
    <col min="4874" max="4875" width="15.83203125" style="3" customWidth="1"/>
    <col min="4876" max="5120" width="9.33203125" style="3"/>
    <col min="5121" max="5121" width="12.5" style="3" customWidth="1"/>
    <col min="5122" max="5122" width="62" style="3" customWidth="1"/>
    <col min="5123" max="5123" width="15.83203125" style="3" customWidth="1"/>
    <col min="5124" max="5129" width="14.83203125" style="3" customWidth="1"/>
    <col min="5130" max="5131" width="15.83203125" style="3" customWidth="1"/>
    <col min="5132" max="5376" width="9.33203125" style="3"/>
    <col min="5377" max="5377" width="12.5" style="3" customWidth="1"/>
    <col min="5378" max="5378" width="62" style="3" customWidth="1"/>
    <col min="5379" max="5379" width="15.83203125" style="3" customWidth="1"/>
    <col min="5380" max="5385" width="14.83203125" style="3" customWidth="1"/>
    <col min="5386" max="5387" width="15.83203125" style="3" customWidth="1"/>
    <col min="5388" max="5632" width="9.33203125" style="3"/>
    <col min="5633" max="5633" width="12.5" style="3" customWidth="1"/>
    <col min="5634" max="5634" width="62" style="3" customWidth="1"/>
    <col min="5635" max="5635" width="15.83203125" style="3" customWidth="1"/>
    <col min="5636" max="5641" width="14.83203125" style="3" customWidth="1"/>
    <col min="5642" max="5643" width="15.83203125" style="3" customWidth="1"/>
    <col min="5644" max="5888" width="9.33203125" style="3"/>
    <col min="5889" max="5889" width="12.5" style="3" customWidth="1"/>
    <col min="5890" max="5890" width="62" style="3" customWidth="1"/>
    <col min="5891" max="5891" width="15.83203125" style="3" customWidth="1"/>
    <col min="5892" max="5897" width="14.83203125" style="3" customWidth="1"/>
    <col min="5898" max="5899" width="15.83203125" style="3" customWidth="1"/>
    <col min="5900" max="6144" width="9.33203125" style="3"/>
    <col min="6145" max="6145" width="12.5" style="3" customWidth="1"/>
    <col min="6146" max="6146" width="62" style="3" customWidth="1"/>
    <col min="6147" max="6147" width="15.83203125" style="3" customWidth="1"/>
    <col min="6148" max="6153" width="14.83203125" style="3" customWidth="1"/>
    <col min="6154" max="6155" width="15.83203125" style="3" customWidth="1"/>
    <col min="6156" max="6400" width="9.33203125" style="3"/>
    <col min="6401" max="6401" width="12.5" style="3" customWidth="1"/>
    <col min="6402" max="6402" width="62" style="3" customWidth="1"/>
    <col min="6403" max="6403" width="15.83203125" style="3" customWidth="1"/>
    <col min="6404" max="6409" width="14.83203125" style="3" customWidth="1"/>
    <col min="6410" max="6411" width="15.83203125" style="3" customWidth="1"/>
    <col min="6412" max="6656" width="9.33203125" style="3"/>
    <col min="6657" max="6657" width="12.5" style="3" customWidth="1"/>
    <col min="6658" max="6658" width="62" style="3" customWidth="1"/>
    <col min="6659" max="6659" width="15.83203125" style="3" customWidth="1"/>
    <col min="6660" max="6665" width="14.83203125" style="3" customWidth="1"/>
    <col min="6666" max="6667" width="15.83203125" style="3" customWidth="1"/>
    <col min="6668" max="6912" width="9.33203125" style="3"/>
    <col min="6913" max="6913" width="12.5" style="3" customWidth="1"/>
    <col min="6914" max="6914" width="62" style="3" customWidth="1"/>
    <col min="6915" max="6915" width="15.83203125" style="3" customWidth="1"/>
    <col min="6916" max="6921" width="14.83203125" style="3" customWidth="1"/>
    <col min="6922" max="6923" width="15.83203125" style="3" customWidth="1"/>
    <col min="6924" max="7168" width="9.33203125" style="3"/>
    <col min="7169" max="7169" width="12.5" style="3" customWidth="1"/>
    <col min="7170" max="7170" width="62" style="3" customWidth="1"/>
    <col min="7171" max="7171" width="15.83203125" style="3" customWidth="1"/>
    <col min="7172" max="7177" width="14.83203125" style="3" customWidth="1"/>
    <col min="7178" max="7179" width="15.83203125" style="3" customWidth="1"/>
    <col min="7180" max="7424" width="9.33203125" style="3"/>
    <col min="7425" max="7425" width="12.5" style="3" customWidth="1"/>
    <col min="7426" max="7426" width="62" style="3" customWidth="1"/>
    <col min="7427" max="7427" width="15.83203125" style="3" customWidth="1"/>
    <col min="7428" max="7433" width="14.83203125" style="3" customWidth="1"/>
    <col min="7434" max="7435" width="15.83203125" style="3" customWidth="1"/>
    <col min="7436" max="7680" width="9.33203125" style="3"/>
    <col min="7681" max="7681" width="12.5" style="3" customWidth="1"/>
    <col min="7682" max="7682" width="62" style="3" customWidth="1"/>
    <col min="7683" max="7683" width="15.83203125" style="3" customWidth="1"/>
    <col min="7684" max="7689" width="14.83203125" style="3" customWidth="1"/>
    <col min="7690" max="7691" width="15.83203125" style="3" customWidth="1"/>
    <col min="7692" max="7936" width="9.33203125" style="3"/>
    <col min="7937" max="7937" width="12.5" style="3" customWidth="1"/>
    <col min="7938" max="7938" width="62" style="3" customWidth="1"/>
    <col min="7939" max="7939" width="15.83203125" style="3" customWidth="1"/>
    <col min="7940" max="7945" width="14.83203125" style="3" customWidth="1"/>
    <col min="7946" max="7947" width="15.83203125" style="3" customWidth="1"/>
    <col min="7948" max="8192" width="9.33203125" style="3"/>
    <col min="8193" max="8193" width="12.5" style="3" customWidth="1"/>
    <col min="8194" max="8194" width="62" style="3" customWidth="1"/>
    <col min="8195" max="8195" width="15.83203125" style="3" customWidth="1"/>
    <col min="8196" max="8201" width="14.83203125" style="3" customWidth="1"/>
    <col min="8202" max="8203" width="15.83203125" style="3" customWidth="1"/>
    <col min="8204" max="8448" width="9.33203125" style="3"/>
    <col min="8449" max="8449" width="12.5" style="3" customWidth="1"/>
    <col min="8450" max="8450" width="62" style="3" customWidth="1"/>
    <col min="8451" max="8451" width="15.83203125" style="3" customWidth="1"/>
    <col min="8452" max="8457" width="14.83203125" style="3" customWidth="1"/>
    <col min="8458" max="8459" width="15.83203125" style="3" customWidth="1"/>
    <col min="8460" max="8704" width="9.33203125" style="3"/>
    <col min="8705" max="8705" width="12.5" style="3" customWidth="1"/>
    <col min="8706" max="8706" width="62" style="3" customWidth="1"/>
    <col min="8707" max="8707" width="15.83203125" style="3" customWidth="1"/>
    <col min="8708" max="8713" width="14.83203125" style="3" customWidth="1"/>
    <col min="8714" max="8715" width="15.83203125" style="3" customWidth="1"/>
    <col min="8716" max="8960" width="9.33203125" style="3"/>
    <col min="8961" max="8961" width="12.5" style="3" customWidth="1"/>
    <col min="8962" max="8962" width="62" style="3" customWidth="1"/>
    <col min="8963" max="8963" width="15.83203125" style="3" customWidth="1"/>
    <col min="8964" max="8969" width="14.83203125" style="3" customWidth="1"/>
    <col min="8970" max="8971" width="15.83203125" style="3" customWidth="1"/>
    <col min="8972" max="9216" width="9.33203125" style="3"/>
    <col min="9217" max="9217" width="12.5" style="3" customWidth="1"/>
    <col min="9218" max="9218" width="62" style="3" customWidth="1"/>
    <col min="9219" max="9219" width="15.83203125" style="3" customWidth="1"/>
    <col min="9220" max="9225" width="14.83203125" style="3" customWidth="1"/>
    <col min="9226" max="9227" width="15.83203125" style="3" customWidth="1"/>
    <col min="9228" max="9472" width="9.33203125" style="3"/>
    <col min="9473" max="9473" width="12.5" style="3" customWidth="1"/>
    <col min="9474" max="9474" width="62" style="3" customWidth="1"/>
    <col min="9475" max="9475" width="15.83203125" style="3" customWidth="1"/>
    <col min="9476" max="9481" width="14.83203125" style="3" customWidth="1"/>
    <col min="9482" max="9483" width="15.83203125" style="3" customWidth="1"/>
    <col min="9484" max="9728" width="9.33203125" style="3"/>
    <col min="9729" max="9729" width="12.5" style="3" customWidth="1"/>
    <col min="9730" max="9730" width="62" style="3" customWidth="1"/>
    <col min="9731" max="9731" width="15.83203125" style="3" customWidth="1"/>
    <col min="9732" max="9737" width="14.83203125" style="3" customWidth="1"/>
    <col min="9738" max="9739" width="15.83203125" style="3" customWidth="1"/>
    <col min="9740" max="9984" width="9.33203125" style="3"/>
    <col min="9985" max="9985" width="12.5" style="3" customWidth="1"/>
    <col min="9986" max="9986" width="62" style="3" customWidth="1"/>
    <col min="9987" max="9987" width="15.83203125" style="3" customWidth="1"/>
    <col min="9988" max="9993" width="14.83203125" style="3" customWidth="1"/>
    <col min="9994" max="9995" width="15.83203125" style="3" customWidth="1"/>
    <col min="9996" max="10240" width="9.33203125" style="3"/>
    <col min="10241" max="10241" width="12.5" style="3" customWidth="1"/>
    <col min="10242" max="10242" width="62" style="3" customWidth="1"/>
    <col min="10243" max="10243" width="15.83203125" style="3" customWidth="1"/>
    <col min="10244" max="10249" width="14.83203125" style="3" customWidth="1"/>
    <col min="10250" max="10251" width="15.83203125" style="3" customWidth="1"/>
    <col min="10252" max="10496" width="9.33203125" style="3"/>
    <col min="10497" max="10497" width="12.5" style="3" customWidth="1"/>
    <col min="10498" max="10498" width="62" style="3" customWidth="1"/>
    <col min="10499" max="10499" width="15.83203125" style="3" customWidth="1"/>
    <col min="10500" max="10505" width="14.83203125" style="3" customWidth="1"/>
    <col min="10506" max="10507" width="15.83203125" style="3" customWidth="1"/>
    <col min="10508" max="10752" width="9.33203125" style="3"/>
    <col min="10753" max="10753" width="12.5" style="3" customWidth="1"/>
    <col min="10754" max="10754" width="62" style="3" customWidth="1"/>
    <col min="10755" max="10755" width="15.83203125" style="3" customWidth="1"/>
    <col min="10756" max="10761" width="14.83203125" style="3" customWidth="1"/>
    <col min="10762" max="10763" width="15.83203125" style="3" customWidth="1"/>
    <col min="10764" max="11008" width="9.33203125" style="3"/>
    <col min="11009" max="11009" width="12.5" style="3" customWidth="1"/>
    <col min="11010" max="11010" width="62" style="3" customWidth="1"/>
    <col min="11011" max="11011" width="15.83203125" style="3" customWidth="1"/>
    <col min="11012" max="11017" width="14.83203125" style="3" customWidth="1"/>
    <col min="11018" max="11019" width="15.83203125" style="3" customWidth="1"/>
    <col min="11020" max="11264" width="9.33203125" style="3"/>
    <col min="11265" max="11265" width="12.5" style="3" customWidth="1"/>
    <col min="11266" max="11266" width="62" style="3" customWidth="1"/>
    <col min="11267" max="11267" width="15.83203125" style="3" customWidth="1"/>
    <col min="11268" max="11273" width="14.83203125" style="3" customWidth="1"/>
    <col min="11274" max="11275" width="15.83203125" style="3" customWidth="1"/>
    <col min="11276" max="11520" width="9.33203125" style="3"/>
    <col min="11521" max="11521" width="12.5" style="3" customWidth="1"/>
    <col min="11522" max="11522" width="62" style="3" customWidth="1"/>
    <col min="11523" max="11523" width="15.83203125" style="3" customWidth="1"/>
    <col min="11524" max="11529" width="14.83203125" style="3" customWidth="1"/>
    <col min="11530" max="11531" width="15.83203125" style="3" customWidth="1"/>
    <col min="11532" max="11776" width="9.33203125" style="3"/>
    <col min="11777" max="11777" width="12.5" style="3" customWidth="1"/>
    <col min="11778" max="11778" width="62" style="3" customWidth="1"/>
    <col min="11779" max="11779" width="15.83203125" style="3" customWidth="1"/>
    <col min="11780" max="11785" width="14.83203125" style="3" customWidth="1"/>
    <col min="11786" max="11787" width="15.83203125" style="3" customWidth="1"/>
    <col min="11788" max="12032" width="9.33203125" style="3"/>
    <col min="12033" max="12033" width="12.5" style="3" customWidth="1"/>
    <col min="12034" max="12034" width="62" style="3" customWidth="1"/>
    <col min="12035" max="12035" width="15.83203125" style="3" customWidth="1"/>
    <col min="12036" max="12041" width="14.83203125" style="3" customWidth="1"/>
    <col min="12042" max="12043" width="15.83203125" style="3" customWidth="1"/>
    <col min="12044" max="12288" width="9.33203125" style="3"/>
    <col min="12289" max="12289" width="12.5" style="3" customWidth="1"/>
    <col min="12290" max="12290" width="62" style="3" customWidth="1"/>
    <col min="12291" max="12291" width="15.83203125" style="3" customWidth="1"/>
    <col min="12292" max="12297" width="14.83203125" style="3" customWidth="1"/>
    <col min="12298" max="12299" width="15.83203125" style="3" customWidth="1"/>
    <col min="12300" max="12544" width="9.33203125" style="3"/>
    <col min="12545" max="12545" width="12.5" style="3" customWidth="1"/>
    <col min="12546" max="12546" width="62" style="3" customWidth="1"/>
    <col min="12547" max="12547" width="15.83203125" style="3" customWidth="1"/>
    <col min="12548" max="12553" width="14.83203125" style="3" customWidth="1"/>
    <col min="12554" max="12555" width="15.83203125" style="3" customWidth="1"/>
    <col min="12556" max="12800" width="9.33203125" style="3"/>
    <col min="12801" max="12801" width="12.5" style="3" customWidth="1"/>
    <col min="12802" max="12802" width="62" style="3" customWidth="1"/>
    <col min="12803" max="12803" width="15.83203125" style="3" customWidth="1"/>
    <col min="12804" max="12809" width="14.83203125" style="3" customWidth="1"/>
    <col min="12810" max="12811" width="15.83203125" style="3" customWidth="1"/>
    <col min="12812" max="13056" width="9.33203125" style="3"/>
    <col min="13057" max="13057" width="12.5" style="3" customWidth="1"/>
    <col min="13058" max="13058" width="62" style="3" customWidth="1"/>
    <col min="13059" max="13059" width="15.83203125" style="3" customWidth="1"/>
    <col min="13060" max="13065" width="14.83203125" style="3" customWidth="1"/>
    <col min="13066" max="13067" width="15.83203125" style="3" customWidth="1"/>
    <col min="13068" max="13312" width="9.33203125" style="3"/>
    <col min="13313" max="13313" width="12.5" style="3" customWidth="1"/>
    <col min="13314" max="13314" width="62" style="3" customWidth="1"/>
    <col min="13315" max="13315" width="15.83203125" style="3" customWidth="1"/>
    <col min="13316" max="13321" width="14.83203125" style="3" customWidth="1"/>
    <col min="13322" max="13323" width="15.83203125" style="3" customWidth="1"/>
    <col min="13324" max="13568" width="9.33203125" style="3"/>
    <col min="13569" max="13569" width="12.5" style="3" customWidth="1"/>
    <col min="13570" max="13570" width="62" style="3" customWidth="1"/>
    <col min="13571" max="13571" width="15.83203125" style="3" customWidth="1"/>
    <col min="13572" max="13577" width="14.83203125" style="3" customWidth="1"/>
    <col min="13578" max="13579" width="15.83203125" style="3" customWidth="1"/>
    <col min="13580" max="13824" width="9.33203125" style="3"/>
    <col min="13825" max="13825" width="12.5" style="3" customWidth="1"/>
    <col min="13826" max="13826" width="62" style="3" customWidth="1"/>
    <col min="13827" max="13827" width="15.83203125" style="3" customWidth="1"/>
    <col min="13828" max="13833" width="14.83203125" style="3" customWidth="1"/>
    <col min="13834" max="13835" width="15.83203125" style="3" customWidth="1"/>
    <col min="13836" max="14080" width="9.33203125" style="3"/>
    <col min="14081" max="14081" width="12.5" style="3" customWidth="1"/>
    <col min="14082" max="14082" width="62" style="3" customWidth="1"/>
    <col min="14083" max="14083" width="15.83203125" style="3" customWidth="1"/>
    <col min="14084" max="14089" width="14.83203125" style="3" customWidth="1"/>
    <col min="14090" max="14091" width="15.83203125" style="3" customWidth="1"/>
    <col min="14092" max="14336" width="9.33203125" style="3"/>
    <col min="14337" max="14337" width="12.5" style="3" customWidth="1"/>
    <col min="14338" max="14338" width="62" style="3" customWidth="1"/>
    <col min="14339" max="14339" width="15.83203125" style="3" customWidth="1"/>
    <col min="14340" max="14345" width="14.83203125" style="3" customWidth="1"/>
    <col min="14346" max="14347" width="15.83203125" style="3" customWidth="1"/>
    <col min="14348" max="14592" width="9.33203125" style="3"/>
    <col min="14593" max="14593" width="12.5" style="3" customWidth="1"/>
    <col min="14594" max="14594" width="62" style="3" customWidth="1"/>
    <col min="14595" max="14595" width="15.83203125" style="3" customWidth="1"/>
    <col min="14596" max="14601" width="14.83203125" style="3" customWidth="1"/>
    <col min="14602" max="14603" width="15.83203125" style="3" customWidth="1"/>
    <col min="14604" max="14848" width="9.33203125" style="3"/>
    <col min="14849" max="14849" width="12.5" style="3" customWidth="1"/>
    <col min="14850" max="14850" width="62" style="3" customWidth="1"/>
    <col min="14851" max="14851" width="15.83203125" style="3" customWidth="1"/>
    <col min="14852" max="14857" width="14.83203125" style="3" customWidth="1"/>
    <col min="14858" max="14859" width="15.83203125" style="3" customWidth="1"/>
    <col min="14860" max="15104" width="9.33203125" style="3"/>
    <col min="15105" max="15105" width="12.5" style="3" customWidth="1"/>
    <col min="15106" max="15106" width="62" style="3" customWidth="1"/>
    <col min="15107" max="15107" width="15.83203125" style="3" customWidth="1"/>
    <col min="15108" max="15113" width="14.83203125" style="3" customWidth="1"/>
    <col min="15114" max="15115" width="15.83203125" style="3" customWidth="1"/>
    <col min="15116" max="15360" width="9.33203125" style="3"/>
    <col min="15361" max="15361" width="12.5" style="3" customWidth="1"/>
    <col min="15362" max="15362" width="62" style="3" customWidth="1"/>
    <col min="15363" max="15363" width="15.83203125" style="3" customWidth="1"/>
    <col min="15364" max="15369" width="14.83203125" style="3" customWidth="1"/>
    <col min="15370" max="15371" width="15.83203125" style="3" customWidth="1"/>
    <col min="15372" max="15616" width="9.33203125" style="3"/>
    <col min="15617" max="15617" width="12.5" style="3" customWidth="1"/>
    <col min="15618" max="15618" width="62" style="3" customWidth="1"/>
    <col min="15619" max="15619" width="15.83203125" style="3" customWidth="1"/>
    <col min="15620" max="15625" width="14.83203125" style="3" customWidth="1"/>
    <col min="15626" max="15627" width="15.83203125" style="3" customWidth="1"/>
    <col min="15628" max="15872" width="9.33203125" style="3"/>
    <col min="15873" max="15873" width="12.5" style="3" customWidth="1"/>
    <col min="15874" max="15874" width="62" style="3" customWidth="1"/>
    <col min="15875" max="15875" width="15.83203125" style="3" customWidth="1"/>
    <col min="15876" max="15881" width="14.83203125" style="3" customWidth="1"/>
    <col min="15882" max="15883" width="15.83203125" style="3" customWidth="1"/>
    <col min="15884" max="16128" width="9.33203125" style="3"/>
    <col min="16129" max="16129" width="12.5" style="3" customWidth="1"/>
    <col min="16130" max="16130" width="62" style="3" customWidth="1"/>
    <col min="16131" max="16131" width="15.83203125" style="3" customWidth="1"/>
    <col min="16132" max="16137" width="14.83203125" style="3" customWidth="1"/>
    <col min="16138" max="16139" width="15.83203125" style="3" customWidth="1"/>
    <col min="16140" max="16384" width="9.33203125" style="3"/>
  </cols>
  <sheetData>
    <row r="1" spans="1:11" s="783" customFormat="1" ht="16.5" customHeight="1" thickBot="1" x14ac:dyDescent="0.3">
      <c r="A1" s="782"/>
      <c r="B1" s="1099" t="str">
        <f>CONCATENATE("9.1. melléklet ",[5]RM_ALAPADATOK!A7," ",[5]RM_ALAPADATOK!B7," ",[5]RM_ALAPADATOK!C7," ",[5]RM_ALAPADATOK!D7," ",[5]RM_ALAPADATOK!E7," ",[5]RM_ALAPADATOK!F7," ",[5]RM_ALAPADATOK!G7," ",[5]RM_ALAPADATOK!H7)</f>
        <v>9.1. melléklet a 7 / 2019 ( III.14. ) önkormányzati rendelethez</v>
      </c>
      <c r="C1" s="1100"/>
      <c r="D1" s="1100"/>
      <c r="E1" s="1100"/>
      <c r="F1" s="1100"/>
      <c r="G1" s="1100"/>
      <c r="H1" s="1100"/>
      <c r="I1" s="1100"/>
      <c r="J1" s="1100"/>
      <c r="K1" s="1100"/>
    </row>
    <row r="2" spans="1:11" s="786" customFormat="1" ht="16.5" thickBot="1" x14ac:dyDescent="0.25">
      <c r="A2" s="784" t="s">
        <v>57</v>
      </c>
      <c r="B2" s="1101" t="str">
        <f>CONCATENATE([1]RM_ALAPADATOK!A3)</f>
        <v>Bátaszék Város Önkormányzata</v>
      </c>
      <c r="C2" s="1102"/>
      <c r="D2" s="1102"/>
      <c r="E2" s="1102"/>
      <c r="F2" s="1102"/>
      <c r="G2" s="1102"/>
      <c r="H2" s="1102"/>
      <c r="I2" s="1103"/>
      <c r="J2" s="1104"/>
      <c r="K2" s="785" t="s">
        <v>999</v>
      </c>
    </row>
    <row r="3" spans="1:11" s="786" customFormat="1" ht="36.75" thickBot="1" x14ac:dyDescent="0.25">
      <c r="A3" s="784" t="s">
        <v>194</v>
      </c>
      <c r="B3" s="1105" t="s">
        <v>1000</v>
      </c>
      <c r="C3" s="1106"/>
      <c r="D3" s="1106"/>
      <c r="E3" s="1106"/>
      <c r="F3" s="1106"/>
      <c r="G3" s="1106"/>
      <c r="H3" s="1106"/>
      <c r="I3" s="1107"/>
      <c r="J3" s="1108"/>
      <c r="K3" s="787" t="s">
        <v>51</v>
      </c>
    </row>
    <row r="4" spans="1:11" s="792" customFormat="1" ht="15.95" customHeight="1" thickBot="1" x14ac:dyDescent="0.3">
      <c r="A4" s="788"/>
      <c r="B4" s="788"/>
      <c r="C4" s="789"/>
      <c r="D4" s="789"/>
      <c r="E4" s="789"/>
      <c r="F4" s="789"/>
      <c r="G4" s="789"/>
      <c r="H4" s="790"/>
      <c r="I4" s="790"/>
      <c r="J4" s="790"/>
      <c r="K4" s="791" t="str">
        <f>CONCATENATE('[1]RM_2.2.sz.mell.'!I2)</f>
        <v>ezer Forintban!</v>
      </c>
    </row>
    <row r="5" spans="1:11" ht="40.5" customHeight="1" thickBot="1" x14ac:dyDescent="0.25">
      <c r="A5" s="422" t="s">
        <v>196</v>
      </c>
      <c r="B5" s="957" t="s">
        <v>536</v>
      </c>
      <c r="C5" s="948" t="str">
        <f>CONCATENATE('[1]RM_1.1.sz.mell.'!C9:K9)</f>
        <v>Eredeti
előirányzat</v>
      </c>
      <c r="D5" s="949" t="str">
        <f>CONCATENATE('[1]RM_1.1.sz.mell.'!D9)</f>
        <v xml:space="preserve">1. sz. módosítás </v>
      </c>
      <c r="E5" s="949" t="str">
        <f>CONCATENATE('[1]RM_1.1.sz.mell.'!E9)</f>
        <v xml:space="preserve">2. sz. módosítás </v>
      </c>
      <c r="F5" s="949" t="str">
        <f>CONCATENATE('[1]RM_1.1.sz.mell.'!F9)</f>
        <v xml:space="preserve">3. sz. módosítás </v>
      </c>
      <c r="G5" s="949" t="str">
        <f>CONCATENATE('[1]RM_1.1.sz.mell.'!G9)</f>
        <v xml:space="preserve">4. sz. módosítás </v>
      </c>
      <c r="H5" s="949" t="str">
        <f>CONCATENATE('[1]RM_1.1.sz.mell.'!H9)</f>
        <v xml:space="preserve">5. sz. módosítás </v>
      </c>
      <c r="I5" s="949" t="str">
        <f>CONCATENATE('[1]RM_1.1.sz.mell.'!I9)</f>
        <v xml:space="preserve">6. sz. módosítás </v>
      </c>
      <c r="J5" s="949" t="s">
        <v>965</v>
      </c>
      <c r="K5" s="950" t="s">
        <v>1101</v>
      </c>
    </row>
    <row r="6" spans="1:11" s="47" customFormat="1" ht="12.95" customHeight="1" thickBot="1" x14ac:dyDescent="0.25">
      <c r="A6" s="423" t="s">
        <v>476</v>
      </c>
      <c r="B6" s="424" t="s">
        <v>477</v>
      </c>
      <c r="C6" s="793" t="s">
        <v>478</v>
      </c>
      <c r="D6" s="793" t="s">
        <v>480</v>
      </c>
      <c r="E6" s="794" t="s">
        <v>479</v>
      </c>
      <c r="F6" s="794" t="s">
        <v>481</v>
      </c>
      <c r="G6" s="794" t="s">
        <v>482</v>
      </c>
      <c r="H6" s="794" t="s">
        <v>483</v>
      </c>
      <c r="I6" s="794" t="s">
        <v>966</v>
      </c>
      <c r="J6" s="794" t="s">
        <v>967</v>
      </c>
      <c r="K6" s="795" t="s">
        <v>968</v>
      </c>
    </row>
    <row r="7" spans="1:11" s="47" customFormat="1" ht="15.95" customHeight="1" thickBot="1" x14ac:dyDescent="0.25">
      <c r="A7" s="1109" t="s">
        <v>52</v>
      </c>
      <c r="B7" s="1110"/>
      <c r="C7" s="1110"/>
      <c r="D7" s="1110"/>
      <c r="E7" s="1110"/>
      <c r="F7" s="1110"/>
      <c r="G7" s="1110"/>
      <c r="H7" s="1110"/>
      <c r="I7" s="1110"/>
      <c r="J7" s="1110"/>
      <c r="K7" s="1111"/>
    </row>
    <row r="8" spans="1:11" s="47" customFormat="1" ht="12" customHeight="1" thickBot="1" x14ac:dyDescent="0.25">
      <c r="A8" s="28" t="s">
        <v>15</v>
      </c>
      <c r="B8" s="21" t="s">
        <v>243</v>
      </c>
      <c r="C8" s="294">
        <f>+C9+C10+C11+C12+C13+C14</f>
        <v>489562</v>
      </c>
      <c r="D8" s="726">
        <f t="shared" ref="D8:I8" si="0">+D9+D10+D11+D12+D13+D14</f>
        <v>33455</v>
      </c>
      <c r="E8" s="726">
        <f t="shared" si="0"/>
        <v>3048</v>
      </c>
      <c r="F8" s="726">
        <f t="shared" si="0"/>
        <v>14426</v>
      </c>
      <c r="G8" s="726">
        <f t="shared" si="0"/>
        <v>14254</v>
      </c>
      <c r="H8" s="726">
        <f t="shared" si="0"/>
        <v>0</v>
      </c>
      <c r="I8" s="294">
        <f t="shared" si="0"/>
        <v>0</v>
      </c>
      <c r="J8" s="294">
        <f>+J9+J10+J11+J12+J13+J14</f>
        <v>65183</v>
      </c>
      <c r="K8" s="228">
        <f>+K9+K10+K11+K12+K13+K14</f>
        <v>554745</v>
      </c>
    </row>
    <row r="9" spans="1:11" s="74" customFormat="1" ht="12" customHeight="1" x14ac:dyDescent="0.2">
      <c r="A9" s="320" t="s">
        <v>94</v>
      </c>
      <c r="B9" s="306" t="s">
        <v>244</v>
      </c>
      <c r="C9" s="296">
        <v>133820</v>
      </c>
      <c r="D9" s="695">
        <v>3320</v>
      </c>
      <c r="E9" s="695"/>
      <c r="F9" s="695"/>
      <c r="G9" s="695">
        <v>870</v>
      </c>
      <c r="H9" s="695"/>
      <c r="I9" s="296"/>
      <c r="J9" s="696">
        <f>D9+E9+F9+G9+H9+I9</f>
        <v>4190</v>
      </c>
      <c r="K9" s="796">
        <f t="shared" ref="K9:K14" si="1">C9+J9</f>
        <v>138010</v>
      </c>
    </row>
    <row r="10" spans="1:11" s="75" customFormat="1" ht="12" customHeight="1" x14ac:dyDescent="0.2">
      <c r="A10" s="321" t="s">
        <v>95</v>
      </c>
      <c r="B10" s="307" t="s">
        <v>245</v>
      </c>
      <c r="C10" s="296">
        <v>173418</v>
      </c>
      <c r="D10" s="698">
        <v>3120</v>
      </c>
      <c r="E10" s="698"/>
      <c r="F10" s="698">
        <v>338</v>
      </c>
      <c r="G10" s="698">
        <v>3054</v>
      </c>
      <c r="H10" s="698"/>
      <c r="I10" s="295"/>
      <c r="J10" s="696">
        <f t="shared" ref="J10:J64" si="2">D10+E10+F10+G10+H10+I10</f>
        <v>6512</v>
      </c>
      <c r="K10" s="796">
        <f t="shared" si="1"/>
        <v>179930</v>
      </c>
    </row>
    <row r="11" spans="1:11" s="75" customFormat="1" ht="12" customHeight="1" x14ac:dyDescent="0.2">
      <c r="A11" s="321" t="s">
        <v>96</v>
      </c>
      <c r="B11" s="307" t="s">
        <v>246</v>
      </c>
      <c r="C11" s="296">
        <v>155004</v>
      </c>
      <c r="D11" s="698">
        <v>12847</v>
      </c>
      <c r="E11" s="698">
        <v>2365</v>
      </c>
      <c r="F11" s="698">
        <v>1361</v>
      </c>
      <c r="G11" s="698">
        <v>619</v>
      </c>
      <c r="H11" s="698"/>
      <c r="I11" s="295"/>
      <c r="J11" s="696">
        <f t="shared" si="2"/>
        <v>17192</v>
      </c>
      <c r="K11" s="796">
        <f t="shared" si="1"/>
        <v>172196</v>
      </c>
    </row>
    <row r="12" spans="1:11" s="75" customFormat="1" ht="12" customHeight="1" x14ac:dyDescent="0.2">
      <c r="A12" s="321" t="s">
        <v>97</v>
      </c>
      <c r="B12" s="307" t="s">
        <v>247</v>
      </c>
      <c r="C12" s="296">
        <v>7910</v>
      </c>
      <c r="D12" s="698">
        <v>1803</v>
      </c>
      <c r="E12" s="698">
        <v>482</v>
      </c>
      <c r="F12" s="698">
        <v>179</v>
      </c>
      <c r="G12" s="698">
        <v>60</v>
      </c>
      <c r="H12" s="698"/>
      <c r="I12" s="295"/>
      <c r="J12" s="696">
        <f t="shared" si="2"/>
        <v>2524</v>
      </c>
      <c r="K12" s="796">
        <f t="shared" si="1"/>
        <v>10434</v>
      </c>
    </row>
    <row r="13" spans="1:11" s="75" customFormat="1" ht="12" customHeight="1" x14ac:dyDescent="0.2">
      <c r="A13" s="321" t="s">
        <v>143</v>
      </c>
      <c r="B13" s="307" t="s">
        <v>489</v>
      </c>
      <c r="C13" s="296">
        <v>19410</v>
      </c>
      <c r="D13" s="698">
        <v>12365</v>
      </c>
      <c r="E13" s="698">
        <v>201</v>
      </c>
      <c r="F13" s="698">
        <v>12548</v>
      </c>
      <c r="G13" s="698">
        <v>9651</v>
      </c>
      <c r="H13" s="698"/>
      <c r="I13" s="295"/>
      <c r="J13" s="696">
        <f t="shared" si="2"/>
        <v>34765</v>
      </c>
      <c r="K13" s="796">
        <f t="shared" si="1"/>
        <v>54175</v>
      </c>
    </row>
    <row r="14" spans="1:11" s="74" customFormat="1" ht="12" customHeight="1" thickBot="1" x14ac:dyDescent="0.25">
      <c r="A14" s="322" t="s">
        <v>98</v>
      </c>
      <c r="B14" s="308" t="s">
        <v>416</v>
      </c>
      <c r="C14" s="296"/>
      <c r="D14" s="698"/>
      <c r="E14" s="698"/>
      <c r="F14" s="698"/>
      <c r="G14" s="698"/>
      <c r="H14" s="698"/>
      <c r="I14" s="295"/>
      <c r="J14" s="696">
        <f t="shared" si="2"/>
        <v>0</v>
      </c>
      <c r="K14" s="796">
        <f t="shared" si="1"/>
        <v>0</v>
      </c>
    </row>
    <row r="15" spans="1:11" s="74" customFormat="1" ht="12" customHeight="1" thickBot="1" x14ac:dyDescent="0.25">
      <c r="A15" s="28" t="s">
        <v>16</v>
      </c>
      <c r="B15" s="223" t="s">
        <v>248</v>
      </c>
      <c r="C15" s="294">
        <f>+C16+C17+C18+C19+C20</f>
        <v>62894</v>
      </c>
      <c r="D15" s="726">
        <f t="shared" ref="D15:K15" si="3">+D16+D17+D18+D19+D20</f>
        <v>0</v>
      </c>
      <c r="E15" s="726">
        <f t="shared" si="3"/>
        <v>22593</v>
      </c>
      <c r="F15" s="726">
        <f t="shared" si="3"/>
        <v>1490</v>
      </c>
      <c r="G15" s="726">
        <f t="shared" si="3"/>
        <v>3877</v>
      </c>
      <c r="H15" s="726">
        <f t="shared" si="3"/>
        <v>0</v>
      </c>
      <c r="I15" s="294">
        <f t="shared" si="3"/>
        <v>0</v>
      </c>
      <c r="J15" s="294">
        <f t="shared" si="3"/>
        <v>27960</v>
      </c>
      <c r="K15" s="228">
        <f t="shared" si="3"/>
        <v>90854</v>
      </c>
    </row>
    <row r="16" spans="1:11" s="74" customFormat="1" ht="12" customHeight="1" x14ac:dyDescent="0.2">
      <c r="A16" s="320" t="s">
        <v>100</v>
      </c>
      <c r="B16" s="306" t="s">
        <v>249</v>
      </c>
      <c r="C16" s="296"/>
      <c r="D16" s="695"/>
      <c r="E16" s="695"/>
      <c r="F16" s="695"/>
      <c r="G16" s="695"/>
      <c r="H16" s="695"/>
      <c r="I16" s="296"/>
      <c r="J16" s="696">
        <f t="shared" si="2"/>
        <v>0</v>
      </c>
      <c r="K16" s="796">
        <f t="shared" ref="K16:K21" si="4">C16+J16</f>
        <v>0</v>
      </c>
    </row>
    <row r="17" spans="1:11" s="74" customFormat="1" ht="12" customHeight="1" x14ac:dyDescent="0.2">
      <c r="A17" s="321" t="s">
        <v>101</v>
      </c>
      <c r="B17" s="307" t="s">
        <v>250</v>
      </c>
      <c r="C17" s="296"/>
      <c r="D17" s="698"/>
      <c r="E17" s="698"/>
      <c r="F17" s="698"/>
      <c r="G17" s="698"/>
      <c r="H17" s="698"/>
      <c r="I17" s="295"/>
      <c r="J17" s="720">
        <f t="shared" si="2"/>
        <v>0</v>
      </c>
      <c r="K17" s="797">
        <f t="shared" si="4"/>
        <v>0</v>
      </c>
    </row>
    <row r="18" spans="1:11" s="74" customFormat="1" ht="12" customHeight="1" x14ac:dyDescent="0.2">
      <c r="A18" s="321" t="s">
        <v>102</v>
      </c>
      <c r="B18" s="307" t="s">
        <v>408</v>
      </c>
      <c r="C18" s="296"/>
      <c r="D18" s="698"/>
      <c r="E18" s="698"/>
      <c r="F18" s="698"/>
      <c r="G18" s="698"/>
      <c r="H18" s="698"/>
      <c r="I18" s="295"/>
      <c r="J18" s="720">
        <f t="shared" si="2"/>
        <v>0</v>
      </c>
      <c r="K18" s="797">
        <f t="shared" si="4"/>
        <v>0</v>
      </c>
    </row>
    <row r="19" spans="1:11" s="74" customFormat="1" ht="12" customHeight="1" x14ac:dyDescent="0.2">
      <c r="A19" s="321" t="s">
        <v>103</v>
      </c>
      <c r="B19" s="307" t="s">
        <v>409</v>
      </c>
      <c r="C19" s="296"/>
      <c r="D19" s="698"/>
      <c r="E19" s="698"/>
      <c r="F19" s="698"/>
      <c r="G19" s="698"/>
      <c r="H19" s="698"/>
      <c r="I19" s="295"/>
      <c r="J19" s="720">
        <f t="shared" si="2"/>
        <v>0</v>
      </c>
      <c r="K19" s="797">
        <f t="shared" si="4"/>
        <v>0</v>
      </c>
    </row>
    <row r="20" spans="1:11" s="74" customFormat="1" ht="12" customHeight="1" x14ac:dyDescent="0.2">
      <c r="A20" s="321" t="s">
        <v>104</v>
      </c>
      <c r="B20" s="307" t="s">
        <v>251</v>
      </c>
      <c r="C20" s="296">
        <v>62894</v>
      </c>
      <c r="D20" s="698"/>
      <c r="E20" s="698">
        <v>22593</v>
      </c>
      <c r="F20" s="698">
        <v>1490</v>
      </c>
      <c r="G20" s="698">
        <v>3877</v>
      </c>
      <c r="H20" s="698"/>
      <c r="I20" s="295"/>
      <c r="J20" s="720">
        <f t="shared" si="2"/>
        <v>27960</v>
      </c>
      <c r="K20" s="797">
        <f t="shared" si="4"/>
        <v>90854</v>
      </c>
    </row>
    <row r="21" spans="1:11" s="75" customFormat="1" ht="12" customHeight="1" thickBot="1" x14ac:dyDescent="0.25">
      <c r="A21" s="322" t="s">
        <v>113</v>
      </c>
      <c r="B21" s="308" t="s">
        <v>252</v>
      </c>
      <c r="C21" s="296"/>
      <c r="D21" s="725"/>
      <c r="E21" s="725"/>
      <c r="F21" s="725"/>
      <c r="G21" s="725"/>
      <c r="H21" s="725"/>
      <c r="I21" s="297"/>
      <c r="J21" s="722">
        <f t="shared" si="2"/>
        <v>0</v>
      </c>
      <c r="K21" s="798">
        <f t="shared" si="4"/>
        <v>0</v>
      </c>
    </row>
    <row r="22" spans="1:11" s="75" customFormat="1" ht="12" customHeight="1" thickBot="1" x14ac:dyDescent="0.25">
      <c r="A22" s="28" t="s">
        <v>17</v>
      </c>
      <c r="B22" s="21" t="s">
        <v>253</v>
      </c>
      <c r="C22" s="294">
        <f>+C23+C24+C25+C26+C27</f>
        <v>177506</v>
      </c>
      <c r="D22" s="726">
        <f t="shared" ref="D22:K22" si="5">+D23+D24+D25+D26+D27</f>
        <v>77550</v>
      </c>
      <c r="E22" s="726">
        <f t="shared" si="5"/>
        <v>-11000</v>
      </c>
      <c r="F22" s="726">
        <f t="shared" si="5"/>
        <v>8921</v>
      </c>
      <c r="G22" s="726">
        <f t="shared" si="5"/>
        <v>-106154</v>
      </c>
      <c r="H22" s="726">
        <f t="shared" si="5"/>
        <v>0</v>
      </c>
      <c r="I22" s="294">
        <f t="shared" si="5"/>
        <v>0</v>
      </c>
      <c r="J22" s="294">
        <f t="shared" si="5"/>
        <v>-30683</v>
      </c>
      <c r="K22" s="228">
        <f t="shared" si="5"/>
        <v>146823</v>
      </c>
    </row>
    <row r="23" spans="1:11" s="75" customFormat="1" ht="12" customHeight="1" x14ac:dyDescent="0.2">
      <c r="A23" s="320" t="s">
        <v>83</v>
      </c>
      <c r="B23" s="306" t="s">
        <v>254</v>
      </c>
      <c r="C23" s="296"/>
      <c r="D23" s="695"/>
      <c r="E23" s="695"/>
      <c r="F23" s="695"/>
      <c r="G23" s="695">
        <v>9383</v>
      </c>
      <c r="H23" s="695"/>
      <c r="I23" s="296"/>
      <c r="J23" s="696">
        <f t="shared" si="2"/>
        <v>9383</v>
      </c>
      <c r="K23" s="796">
        <f t="shared" ref="K23:K28" si="6">C23+J23</f>
        <v>9383</v>
      </c>
    </row>
    <row r="24" spans="1:11" s="74" customFormat="1" ht="12" customHeight="1" x14ac:dyDescent="0.2">
      <c r="A24" s="321" t="s">
        <v>84</v>
      </c>
      <c r="B24" s="307" t="s">
        <v>255</v>
      </c>
      <c r="C24" s="295"/>
      <c r="D24" s="698"/>
      <c r="E24" s="698"/>
      <c r="F24" s="698"/>
      <c r="G24" s="698"/>
      <c r="H24" s="698"/>
      <c r="I24" s="295"/>
      <c r="J24" s="720">
        <f t="shared" si="2"/>
        <v>0</v>
      </c>
      <c r="K24" s="797">
        <f t="shared" si="6"/>
        <v>0</v>
      </c>
    </row>
    <row r="25" spans="1:11" s="75" customFormat="1" ht="12" customHeight="1" x14ac:dyDescent="0.2">
      <c r="A25" s="321" t="s">
        <v>85</v>
      </c>
      <c r="B25" s="307" t="s">
        <v>410</v>
      </c>
      <c r="C25" s="295"/>
      <c r="D25" s="698"/>
      <c r="E25" s="698"/>
      <c r="F25" s="698"/>
      <c r="G25" s="698"/>
      <c r="H25" s="698"/>
      <c r="I25" s="295"/>
      <c r="J25" s="720">
        <f t="shared" si="2"/>
        <v>0</v>
      </c>
      <c r="K25" s="797">
        <f t="shared" si="6"/>
        <v>0</v>
      </c>
    </row>
    <row r="26" spans="1:11" s="75" customFormat="1" ht="12" customHeight="1" x14ac:dyDescent="0.2">
      <c r="A26" s="321" t="s">
        <v>86</v>
      </c>
      <c r="B26" s="307" t="s">
        <v>411</v>
      </c>
      <c r="C26" s="295"/>
      <c r="D26" s="698"/>
      <c r="E26" s="698"/>
      <c r="F26" s="698"/>
      <c r="G26" s="698"/>
      <c r="H26" s="698"/>
      <c r="I26" s="295"/>
      <c r="J26" s="720">
        <f t="shared" si="2"/>
        <v>0</v>
      </c>
      <c r="K26" s="797">
        <f t="shared" si="6"/>
        <v>0</v>
      </c>
    </row>
    <row r="27" spans="1:11" s="75" customFormat="1" ht="12" customHeight="1" x14ac:dyDescent="0.2">
      <c r="A27" s="321" t="s">
        <v>163</v>
      </c>
      <c r="B27" s="307" t="s">
        <v>256</v>
      </c>
      <c r="C27" s="295">
        <v>177506</v>
      </c>
      <c r="D27" s="698">
        <v>77550</v>
      </c>
      <c r="E27" s="698">
        <v>-11000</v>
      </c>
      <c r="F27" s="698">
        <v>8921</v>
      </c>
      <c r="G27" s="698">
        <v>-115537</v>
      </c>
      <c r="H27" s="698"/>
      <c r="I27" s="295"/>
      <c r="J27" s="720">
        <f t="shared" si="2"/>
        <v>-40066</v>
      </c>
      <c r="K27" s="797">
        <f t="shared" si="6"/>
        <v>137440</v>
      </c>
    </row>
    <row r="28" spans="1:11" s="75" customFormat="1" ht="12" customHeight="1" thickBot="1" x14ac:dyDescent="0.25">
      <c r="A28" s="322" t="s">
        <v>164</v>
      </c>
      <c r="B28" s="308" t="s">
        <v>257</v>
      </c>
      <c r="C28" s="297">
        <v>125068</v>
      </c>
      <c r="D28" s="725">
        <v>62163</v>
      </c>
      <c r="E28" s="725"/>
      <c r="F28" s="725">
        <v>8921</v>
      </c>
      <c r="G28" s="725">
        <v>-115537</v>
      </c>
      <c r="H28" s="725"/>
      <c r="I28" s="297"/>
      <c r="J28" s="722">
        <f t="shared" si="2"/>
        <v>-44453</v>
      </c>
      <c r="K28" s="798">
        <f t="shared" si="6"/>
        <v>80615</v>
      </c>
    </row>
    <row r="29" spans="1:11" s="75" customFormat="1" ht="12" customHeight="1" thickBot="1" x14ac:dyDescent="0.25">
      <c r="A29" s="28" t="s">
        <v>165</v>
      </c>
      <c r="B29" s="21" t="s">
        <v>535</v>
      </c>
      <c r="C29" s="300">
        <f>+C30+C31+C32+C33+C34+C35+C36</f>
        <v>316800</v>
      </c>
      <c r="D29" s="300">
        <f t="shared" ref="D29:K29" si="7">+D30+D31+D32+D33+D34+D35+D36</f>
        <v>0</v>
      </c>
      <c r="E29" s="300">
        <f t="shared" si="7"/>
        <v>0</v>
      </c>
      <c r="F29" s="300">
        <f t="shared" si="7"/>
        <v>0</v>
      </c>
      <c r="G29" s="300">
        <f t="shared" si="7"/>
        <v>46000</v>
      </c>
      <c r="H29" s="300">
        <f t="shared" si="7"/>
        <v>0</v>
      </c>
      <c r="I29" s="300">
        <f t="shared" si="7"/>
        <v>0</v>
      </c>
      <c r="J29" s="300">
        <f t="shared" si="7"/>
        <v>46000</v>
      </c>
      <c r="K29" s="231">
        <f t="shared" si="7"/>
        <v>362800</v>
      </c>
    </row>
    <row r="30" spans="1:11" s="75" customFormat="1" ht="12" customHeight="1" x14ac:dyDescent="0.2">
      <c r="A30" s="320" t="s">
        <v>259</v>
      </c>
      <c r="B30" s="306" t="s">
        <v>531</v>
      </c>
      <c r="C30" s="296"/>
      <c r="D30" s="296"/>
      <c r="E30" s="296"/>
      <c r="F30" s="296"/>
      <c r="G30" s="296"/>
      <c r="H30" s="296"/>
      <c r="I30" s="296"/>
      <c r="J30" s="696">
        <f t="shared" si="2"/>
        <v>0</v>
      </c>
      <c r="K30" s="796">
        <f t="shared" ref="K30:K36" si="8">C30+J30</f>
        <v>0</v>
      </c>
    </row>
    <row r="31" spans="1:11" s="75" customFormat="1" ht="12" customHeight="1" x14ac:dyDescent="0.2">
      <c r="A31" s="321" t="s">
        <v>260</v>
      </c>
      <c r="B31" s="307" t="s">
        <v>909</v>
      </c>
      <c r="C31" s="295">
        <v>32000</v>
      </c>
      <c r="D31" s="295"/>
      <c r="E31" s="295"/>
      <c r="F31" s="295"/>
      <c r="G31" s="295"/>
      <c r="H31" s="295"/>
      <c r="I31" s="295"/>
      <c r="J31" s="720">
        <f t="shared" si="2"/>
        <v>0</v>
      </c>
      <c r="K31" s="797">
        <f t="shared" si="8"/>
        <v>32000</v>
      </c>
    </row>
    <row r="32" spans="1:11" s="75" customFormat="1" ht="12" customHeight="1" x14ac:dyDescent="0.2">
      <c r="A32" s="321" t="s">
        <v>261</v>
      </c>
      <c r="B32" s="307" t="s">
        <v>532</v>
      </c>
      <c r="C32" s="295">
        <v>262000</v>
      </c>
      <c r="D32" s="295"/>
      <c r="E32" s="295"/>
      <c r="F32" s="295"/>
      <c r="G32" s="295">
        <v>46000</v>
      </c>
      <c r="H32" s="295"/>
      <c r="I32" s="295"/>
      <c r="J32" s="720">
        <f t="shared" si="2"/>
        <v>46000</v>
      </c>
      <c r="K32" s="797">
        <f t="shared" si="8"/>
        <v>308000</v>
      </c>
    </row>
    <row r="33" spans="1:11" s="75" customFormat="1" ht="12" customHeight="1" x14ac:dyDescent="0.2">
      <c r="A33" s="321" t="s">
        <v>262</v>
      </c>
      <c r="B33" s="307" t="s">
        <v>533</v>
      </c>
      <c r="C33" s="295">
        <v>200</v>
      </c>
      <c r="D33" s="295"/>
      <c r="E33" s="295"/>
      <c r="F33" s="295"/>
      <c r="G33" s="295"/>
      <c r="H33" s="295"/>
      <c r="I33" s="295"/>
      <c r="J33" s="720">
        <f t="shared" si="2"/>
        <v>0</v>
      </c>
      <c r="K33" s="797">
        <f t="shared" si="8"/>
        <v>200</v>
      </c>
    </row>
    <row r="34" spans="1:11" s="75" customFormat="1" ht="12" customHeight="1" x14ac:dyDescent="0.2">
      <c r="A34" s="321" t="s">
        <v>528</v>
      </c>
      <c r="B34" s="307" t="s">
        <v>263</v>
      </c>
      <c r="C34" s="295">
        <v>21000</v>
      </c>
      <c r="D34" s="295"/>
      <c r="E34" s="295"/>
      <c r="F34" s="295"/>
      <c r="G34" s="295"/>
      <c r="H34" s="295"/>
      <c r="I34" s="295"/>
      <c r="J34" s="720">
        <f t="shared" si="2"/>
        <v>0</v>
      </c>
      <c r="K34" s="797">
        <f t="shared" si="8"/>
        <v>21000</v>
      </c>
    </row>
    <row r="35" spans="1:11" s="75" customFormat="1" ht="12" customHeight="1" x14ac:dyDescent="0.2">
      <c r="A35" s="321" t="s">
        <v>529</v>
      </c>
      <c r="B35" s="307" t="s">
        <v>264</v>
      </c>
      <c r="C35" s="295"/>
      <c r="D35" s="295"/>
      <c r="E35" s="295"/>
      <c r="F35" s="295"/>
      <c r="G35" s="295"/>
      <c r="H35" s="295"/>
      <c r="I35" s="295"/>
      <c r="J35" s="720">
        <f t="shared" si="2"/>
        <v>0</v>
      </c>
      <c r="K35" s="797">
        <f t="shared" si="8"/>
        <v>0</v>
      </c>
    </row>
    <row r="36" spans="1:11" s="75" customFormat="1" ht="12" customHeight="1" thickBot="1" x14ac:dyDescent="0.25">
      <c r="A36" s="322" t="s">
        <v>530</v>
      </c>
      <c r="B36" s="308" t="s">
        <v>265</v>
      </c>
      <c r="C36" s="297">
        <v>1600</v>
      </c>
      <c r="D36" s="297"/>
      <c r="E36" s="297"/>
      <c r="F36" s="297"/>
      <c r="G36" s="297"/>
      <c r="H36" s="297"/>
      <c r="I36" s="297"/>
      <c r="J36" s="722">
        <f t="shared" si="2"/>
        <v>0</v>
      </c>
      <c r="K36" s="798">
        <f t="shared" si="8"/>
        <v>1600</v>
      </c>
    </row>
    <row r="37" spans="1:11" s="75" customFormat="1" ht="12" customHeight="1" thickBot="1" x14ac:dyDescent="0.25">
      <c r="A37" s="28" t="s">
        <v>19</v>
      </c>
      <c r="B37" s="21" t="s">
        <v>417</v>
      </c>
      <c r="C37" s="294">
        <f>SUM(C38:C48)</f>
        <v>243223</v>
      </c>
      <c r="D37" s="726">
        <f t="shared" ref="D37:K37" si="9">SUM(D38:D48)</f>
        <v>20938</v>
      </c>
      <c r="E37" s="726">
        <f t="shared" si="9"/>
        <v>4674</v>
      </c>
      <c r="F37" s="726">
        <f t="shared" si="9"/>
        <v>4326</v>
      </c>
      <c r="G37" s="726">
        <f t="shared" si="9"/>
        <v>-103225</v>
      </c>
      <c r="H37" s="726">
        <f t="shared" si="9"/>
        <v>0</v>
      </c>
      <c r="I37" s="294">
        <f t="shared" si="9"/>
        <v>0</v>
      </c>
      <c r="J37" s="294">
        <f t="shared" si="9"/>
        <v>-73287</v>
      </c>
      <c r="K37" s="228">
        <f t="shared" si="9"/>
        <v>169936</v>
      </c>
    </row>
    <row r="38" spans="1:11" s="75" customFormat="1" ht="12" customHeight="1" x14ac:dyDescent="0.2">
      <c r="A38" s="320" t="s">
        <v>87</v>
      </c>
      <c r="B38" s="306" t="s">
        <v>268</v>
      </c>
      <c r="C38" s="296"/>
      <c r="D38" s="695"/>
      <c r="E38" s="695"/>
      <c r="F38" s="695"/>
      <c r="G38" s="695"/>
      <c r="H38" s="695"/>
      <c r="I38" s="296"/>
      <c r="J38" s="696">
        <f t="shared" si="2"/>
        <v>0</v>
      </c>
      <c r="K38" s="796">
        <f t="shared" ref="K38:K48" si="10">C38+J38</f>
        <v>0</v>
      </c>
    </row>
    <row r="39" spans="1:11" s="75" customFormat="1" ht="12" customHeight="1" x14ac:dyDescent="0.2">
      <c r="A39" s="321" t="s">
        <v>88</v>
      </c>
      <c r="B39" s="307" t="s">
        <v>269</v>
      </c>
      <c r="C39" s="295">
        <v>15000</v>
      </c>
      <c r="D39" s="698"/>
      <c r="E39" s="698"/>
      <c r="F39" s="698"/>
      <c r="G39" s="698"/>
      <c r="H39" s="698"/>
      <c r="I39" s="295"/>
      <c r="J39" s="720">
        <f t="shared" si="2"/>
        <v>0</v>
      </c>
      <c r="K39" s="797">
        <f t="shared" si="10"/>
        <v>15000</v>
      </c>
    </row>
    <row r="40" spans="1:11" s="75" customFormat="1" ht="12" customHeight="1" x14ac:dyDescent="0.2">
      <c r="A40" s="321" t="s">
        <v>89</v>
      </c>
      <c r="B40" s="307" t="s">
        <v>270</v>
      </c>
      <c r="C40" s="295">
        <v>990</v>
      </c>
      <c r="D40" s="698"/>
      <c r="E40" s="698">
        <v>4674</v>
      </c>
      <c r="F40" s="698"/>
      <c r="G40" s="698"/>
      <c r="H40" s="698"/>
      <c r="I40" s="295"/>
      <c r="J40" s="720">
        <f t="shared" si="2"/>
        <v>4674</v>
      </c>
      <c r="K40" s="797">
        <f t="shared" si="10"/>
        <v>5664</v>
      </c>
    </row>
    <row r="41" spans="1:11" s="75" customFormat="1" ht="12" customHeight="1" x14ac:dyDescent="0.2">
      <c r="A41" s="321" t="s">
        <v>167</v>
      </c>
      <c r="B41" s="307" t="s">
        <v>271</v>
      </c>
      <c r="C41" s="295">
        <v>8000</v>
      </c>
      <c r="D41" s="698"/>
      <c r="E41" s="698"/>
      <c r="F41" s="698"/>
      <c r="G41" s="698"/>
      <c r="H41" s="698"/>
      <c r="I41" s="295"/>
      <c r="J41" s="720">
        <f t="shared" si="2"/>
        <v>0</v>
      </c>
      <c r="K41" s="797">
        <f t="shared" si="10"/>
        <v>8000</v>
      </c>
    </row>
    <row r="42" spans="1:11" s="75" customFormat="1" ht="12" customHeight="1" x14ac:dyDescent="0.2">
      <c r="A42" s="321" t="s">
        <v>168</v>
      </c>
      <c r="B42" s="307" t="s">
        <v>272</v>
      </c>
      <c r="C42" s="295"/>
      <c r="D42" s="698"/>
      <c r="E42" s="698"/>
      <c r="F42" s="698"/>
      <c r="G42" s="698"/>
      <c r="H42" s="698"/>
      <c r="I42" s="295"/>
      <c r="J42" s="720">
        <f t="shared" si="2"/>
        <v>0</v>
      </c>
      <c r="K42" s="797">
        <f t="shared" si="10"/>
        <v>0</v>
      </c>
    </row>
    <row r="43" spans="1:11" s="75" customFormat="1" ht="12" customHeight="1" x14ac:dyDescent="0.2">
      <c r="A43" s="321" t="s">
        <v>169</v>
      </c>
      <c r="B43" s="307" t="s">
        <v>273</v>
      </c>
      <c r="C43" s="295">
        <v>4310</v>
      </c>
      <c r="D43" s="698"/>
      <c r="E43" s="698"/>
      <c r="F43" s="698">
        <v>3729</v>
      </c>
      <c r="G43" s="698"/>
      <c r="H43" s="698"/>
      <c r="I43" s="295"/>
      <c r="J43" s="720">
        <f t="shared" si="2"/>
        <v>3729</v>
      </c>
      <c r="K43" s="797">
        <f t="shared" si="10"/>
        <v>8039</v>
      </c>
    </row>
    <row r="44" spans="1:11" s="75" customFormat="1" ht="12" customHeight="1" x14ac:dyDescent="0.2">
      <c r="A44" s="321" t="s">
        <v>170</v>
      </c>
      <c r="B44" s="307" t="s">
        <v>274</v>
      </c>
      <c r="C44" s="295">
        <v>214923</v>
      </c>
      <c r="D44" s="698">
        <v>20938</v>
      </c>
      <c r="E44" s="698"/>
      <c r="F44" s="698"/>
      <c r="G44" s="698">
        <v>-103225</v>
      </c>
      <c r="H44" s="698"/>
      <c r="I44" s="295"/>
      <c r="J44" s="720">
        <f t="shared" si="2"/>
        <v>-82287</v>
      </c>
      <c r="K44" s="797">
        <f t="shared" si="10"/>
        <v>132636</v>
      </c>
    </row>
    <row r="45" spans="1:11" s="75" customFormat="1" ht="12" customHeight="1" x14ac:dyDescent="0.2">
      <c r="A45" s="321" t="s">
        <v>171</v>
      </c>
      <c r="B45" s="307" t="s">
        <v>275</v>
      </c>
      <c r="C45" s="295"/>
      <c r="D45" s="698"/>
      <c r="E45" s="698"/>
      <c r="F45" s="698"/>
      <c r="G45" s="698"/>
      <c r="H45" s="698"/>
      <c r="I45" s="295"/>
      <c r="J45" s="720">
        <f t="shared" si="2"/>
        <v>0</v>
      </c>
      <c r="K45" s="797">
        <f t="shared" si="10"/>
        <v>0</v>
      </c>
    </row>
    <row r="46" spans="1:11" s="75" customFormat="1" ht="12" customHeight="1" x14ac:dyDescent="0.2">
      <c r="A46" s="321" t="s">
        <v>266</v>
      </c>
      <c r="B46" s="307" t="s">
        <v>276</v>
      </c>
      <c r="C46" s="298"/>
      <c r="D46" s="799"/>
      <c r="E46" s="799"/>
      <c r="F46" s="799"/>
      <c r="G46" s="799"/>
      <c r="H46" s="799"/>
      <c r="I46" s="298"/>
      <c r="J46" s="708">
        <f t="shared" si="2"/>
        <v>0</v>
      </c>
      <c r="K46" s="800">
        <f t="shared" si="10"/>
        <v>0</v>
      </c>
    </row>
    <row r="47" spans="1:11" s="75" customFormat="1" ht="12" customHeight="1" x14ac:dyDescent="0.2">
      <c r="A47" s="322" t="s">
        <v>267</v>
      </c>
      <c r="B47" s="308" t="s">
        <v>419</v>
      </c>
      <c r="C47" s="299"/>
      <c r="D47" s="801"/>
      <c r="E47" s="801"/>
      <c r="F47" s="801">
        <v>597</v>
      </c>
      <c r="G47" s="801"/>
      <c r="H47" s="801"/>
      <c r="I47" s="299"/>
      <c r="J47" s="802">
        <f t="shared" si="2"/>
        <v>597</v>
      </c>
      <c r="K47" s="803">
        <f t="shared" si="10"/>
        <v>597</v>
      </c>
    </row>
    <row r="48" spans="1:11" s="75" customFormat="1" ht="12" customHeight="1" thickBot="1" x14ac:dyDescent="0.25">
      <c r="A48" s="322" t="s">
        <v>418</v>
      </c>
      <c r="B48" s="308" t="s">
        <v>277</v>
      </c>
      <c r="C48" s="299"/>
      <c r="D48" s="801"/>
      <c r="E48" s="801"/>
      <c r="F48" s="801"/>
      <c r="G48" s="801"/>
      <c r="H48" s="801"/>
      <c r="I48" s="299"/>
      <c r="J48" s="802">
        <f t="shared" si="2"/>
        <v>0</v>
      </c>
      <c r="K48" s="803">
        <f t="shared" si="10"/>
        <v>0</v>
      </c>
    </row>
    <row r="49" spans="1:11" s="75" customFormat="1" ht="12" customHeight="1" thickBot="1" x14ac:dyDescent="0.25">
      <c r="A49" s="28" t="s">
        <v>20</v>
      </c>
      <c r="B49" s="21" t="s">
        <v>278</v>
      </c>
      <c r="C49" s="294">
        <f>SUM(C50:C54)</f>
        <v>0</v>
      </c>
      <c r="D49" s="726">
        <f t="shared" ref="D49:K49" si="11">SUM(D50:D54)</f>
        <v>23316</v>
      </c>
      <c r="E49" s="726">
        <f t="shared" si="11"/>
        <v>0</v>
      </c>
      <c r="F49" s="726">
        <f t="shared" si="11"/>
        <v>-9500</v>
      </c>
      <c r="G49" s="726">
        <f t="shared" si="11"/>
        <v>697</v>
      </c>
      <c r="H49" s="726">
        <f t="shared" si="11"/>
        <v>0</v>
      </c>
      <c r="I49" s="294">
        <f t="shared" si="11"/>
        <v>0</v>
      </c>
      <c r="J49" s="294">
        <f t="shared" si="11"/>
        <v>14513</v>
      </c>
      <c r="K49" s="228">
        <f t="shared" si="11"/>
        <v>14513</v>
      </c>
    </row>
    <row r="50" spans="1:11" s="75" customFormat="1" ht="12" customHeight="1" x14ac:dyDescent="0.2">
      <c r="A50" s="320" t="s">
        <v>90</v>
      </c>
      <c r="B50" s="306" t="s">
        <v>282</v>
      </c>
      <c r="C50" s="340"/>
      <c r="D50" s="804"/>
      <c r="E50" s="804"/>
      <c r="F50" s="804"/>
      <c r="G50" s="804"/>
      <c r="H50" s="804"/>
      <c r="I50" s="340"/>
      <c r="J50" s="701">
        <f t="shared" si="2"/>
        <v>0</v>
      </c>
      <c r="K50" s="805">
        <f>C50+J50</f>
        <v>0</v>
      </c>
    </row>
    <row r="51" spans="1:11" s="75" customFormat="1" ht="12" customHeight="1" x14ac:dyDescent="0.2">
      <c r="A51" s="321" t="s">
        <v>91</v>
      </c>
      <c r="B51" s="307" t="s">
        <v>283</v>
      </c>
      <c r="C51" s="298"/>
      <c r="D51" s="799">
        <v>23316</v>
      </c>
      <c r="E51" s="799"/>
      <c r="F51" s="799">
        <v>-9500</v>
      </c>
      <c r="G51" s="799">
        <v>697</v>
      </c>
      <c r="H51" s="799"/>
      <c r="I51" s="298"/>
      <c r="J51" s="708">
        <f t="shared" si="2"/>
        <v>14513</v>
      </c>
      <c r="K51" s="800">
        <f>C51+J51</f>
        <v>14513</v>
      </c>
    </row>
    <row r="52" spans="1:11" s="75" customFormat="1" ht="12" customHeight="1" x14ac:dyDescent="0.2">
      <c r="A52" s="321" t="s">
        <v>279</v>
      </c>
      <c r="B52" s="307" t="s">
        <v>284</v>
      </c>
      <c r="C52" s="298"/>
      <c r="D52" s="799"/>
      <c r="E52" s="799"/>
      <c r="F52" s="799"/>
      <c r="G52" s="799"/>
      <c r="H52" s="799"/>
      <c r="I52" s="298"/>
      <c r="J52" s="708">
        <f t="shared" si="2"/>
        <v>0</v>
      </c>
      <c r="K52" s="800">
        <f>C52+J52</f>
        <v>0</v>
      </c>
    </row>
    <row r="53" spans="1:11" s="75" customFormat="1" ht="12" customHeight="1" x14ac:dyDescent="0.2">
      <c r="A53" s="321" t="s">
        <v>280</v>
      </c>
      <c r="B53" s="307" t="s">
        <v>285</v>
      </c>
      <c r="C53" s="298"/>
      <c r="D53" s="799"/>
      <c r="E53" s="799"/>
      <c r="F53" s="799"/>
      <c r="G53" s="799"/>
      <c r="H53" s="799"/>
      <c r="I53" s="298"/>
      <c r="J53" s="708">
        <f t="shared" si="2"/>
        <v>0</v>
      </c>
      <c r="K53" s="800">
        <f>C53+J53</f>
        <v>0</v>
      </c>
    </row>
    <row r="54" spans="1:11" s="75" customFormat="1" ht="12" customHeight="1" thickBot="1" x14ac:dyDescent="0.25">
      <c r="A54" s="330" t="s">
        <v>281</v>
      </c>
      <c r="B54" s="806" t="s">
        <v>286</v>
      </c>
      <c r="C54" s="704"/>
      <c r="D54" s="807"/>
      <c r="E54" s="807"/>
      <c r="F54" s="807"/>
      <c r="G54" s="807"/>
      <c r="H54" s="807"/>
      <c r="I54" s="704"/>
      <c r="J54" s="705">
        <f t="shared" si="2"/>
        <v>0</v>
      </c>
      <c r="K54" s="808">
        <f>C54+J54</f>
        <v>0</v>
      </c>
    </row>
    <row r="55" spans="1:11" s="75" customFormat="1" ht="12" customHeight="1" thickBot="1" x14ac:dyDescent="0.25">
      <c r="A55" s="28" t="s">
        <v>172</v>
      </c>
      <c r="B55" s="21" t="s">
        <v>287</v>
      </c>
      <c r="C55" s="294">
        <f>SUM(C56:C58)</f>
        <v>0</v>
      </c>
      <c r="D55" s="726">
        <f t="shared" ref="D55:K55" si="12">SUM(D56:D58)</f>
        <v>0</v>
      </c>
      <c r="E55" s="726">
        <f t="shared" si="12"/>
        <v>500</v>
      </c>
      <c r="F55" s="726">
        <f t="shared" si="12"/>
        <v>0</v>
      </c>
      <c r="G55" s="726">
        <f t="shared" si="12"/>
        <v>3810</v>
      </c>
      <c r="H55" s="726">
        <f t="shared" si="12"/>
        <v>0</v>
      </c>
      <c r="I55" s="294">
        <f t="shared" si="12"/>
        <v>0</v>
      </c>
      <c r="J55" s="294">
        <f t="shared" si="12"/>
        <v>4310</v>
      </c>
      <c r="K55" s="228">
        <f t="shared" si="12"/>
        <v>4310</v>
      </c>
    </row>
    <row r="56" spans="1:11" s="75" customFormat="1" ht="12" customHeight="1" x14ac:dyDescent="0.2">
      <c r="A56" s="320" t="s">
        <v>92</v>
      </c>
      <c r="B56" s="306" t="s">
        <v>288</v>
      </c>
      <c r="C56" s="296"/>
      <c r="D56" s="695"/>
      <c r="E56" s="695"/>
      <c r="F56" s="695"/>
      <c r="G56" s="695"/>
      <c r="H56" s="695"/>
      <c r="I56" s="296"/>
      <c r="J56" s="696">
        <f t="shared" si="2"/>
        <v>0</v>
      </c>
      <c r="K56" s="796">
        <f>C56+J56</f>
        <v>0</v>
      </c>
    </row>
    <row r="57" spans="1:11" s="75" customFormat="1" ht="12" customHeight="1" x14ac:dyDescent="0.2">
      <c r="A57" s="321" t="s">
        <v>93</v>
      </c>
      <c r="B57" s="307" t="s">
        <v>412</v>
      </c>
      <c r="C57" s="295"/>
      <c r="D57" s="698"/>
      <c r="E57" s="698"/>
      <c r="F57" s="698"/>
      <c r="G57" s="698"/>
      <c r="H57" s="698"/>
      <c r="I57" s="295"/>
      <c r="J57" s="720">
        <f t="shared" si="2"/>
        <v>0</v>
      </c>
      <c r="K57" s="797">
        <f>C57+J57</f>
        <v>0</v>
      </c>
    </row>
    <row r="58" spans="1:11" s="75" customFormat="1" ht="12" customHeight="1" x14ac:dyDescent="0.2">
      <c r="A58" s="321" t="s">
        <v>291</v>
      </c>
      <c r="B58" s="307" t="s">
        <v>289</v>
      </c>
      <c r="C58" s="295"/>
      <c r="D58" s="698"/>
      <c r="E58" s="698">
        <v>500</v>
      </c>
      <c r="F58" s="698"/>
      <c r="G58" s="698">
        <v>3810</v>
      </c>
      <c r="H58" s="698"/>
      <c r="I58" s="295"/>
      <c r="J58" s="720">
        <f t="shared" si="2"/>
        <v>4310</v>
      </c>
      <c r="K58" s="797">
        <f>C58+J58</f>
        <v>4310</v>
      </c>
    </row>
    <row r="59" spans="1:11" s="75" customFormat="1" ht="12" customHeight="1" thickBot="1" x14ac:dyDescent="0.25">
      <c r="A59" s="322" t="s">
        <v>292</v>
      </c>
      <c r="B59" s="308" t="s">
        <v>290</v>
      </c>
      <c r="C59" s="297"/>
      <c r="D59" s="725"/>
      <c r="E59" s="725"/>
      <c r="F59" s="725"/>
      <c r="G59" s="725"/>
      <c r="H59" s="725"/>
      <c r="I59" s="297"/>
      <c r="J59" s="722">
        <f t="shared" si="2"/>
        <v>0</v>
      </c>
      <c r="K59" s="798">
        <f>C59+J59</f>
        <v>0</v>
      </c>
    </row>
    <row r="60" spans="1:11" s="75" customFormat="1" ht="12" customHeight="1" thickBot="1" x14ac:dyDescent="0.25">
      <c r="A60" s="28" t="s">
        <v>22</v>
      </c>
      <c r="B60" s="223" t="s">
        <v>293</v>
      </c>
      <c r="C60" s="294">
        <f>SUM(C61:C63)</f>
        <v>4650</v>
      </c>
      <c r="D60" s="726">
        <f t="shared" ref="D60:K60" si="13">SUM(D61:D63)</f>
        <v>0</v>
      </c>
      <c r="E60" s="726">
        <f t="shared" si="13"/>
        <v>0</v>
      </c>
      <c r="F60" s="726">
        <f t="shared" si="13"/>
        <v>0</v>
      </c>
      <c r="G60" s="726">
        <f t="shared" si="13"/>
        <v>0</v>
      </c>
      <c r="H60" s="726">
        <f t="shared" si="13"/>
        <v>0</v>
      </c>
      <c r="I60" s="294">
        <f t="shared" si="13"/>
        <v>0</v>
      </c>
      <c r="J60" s="294">
        <f t="shared" si="13"/>
        <v>0</v>
      </c>
      <c r="K60" s="228">
        <f t="shared" si="13"/>
        <v>4650</v>
      </c>
    </row>
    <row r="61" spans="1:11" s="75" customFormat="1" ht="12" customHeight="1" x14ac:dyDescent="0.2">
      <c r="A61" s="320" t="s">
        <v>173</v>
      </c>
      <c r="B61" s="306" t="s">
        <v>295</v>
      </c>
      <c r="C61" s="298"/>
      <c r="D61" s="799"/>
      <c r="E61" s="799"/>
      <c r="F61" s="799"/>
      <c r="G61" s="799"/>
      <c r="H61" s="799"/>
      <c r="I61" s="298"/>
      <c r="J61" s="708">
        <f t="shared" si="2"/>
        <v>0</v>
      </c>
      <c r="K61" s="800">
        <f>C61+J61</f>
        <v>0</v>
      </c>
    </row>
    <row r="62" spans="1:11" s="75" customFormat="1" ht="12" customHeight="1" x14ac:dyDescent="0.2">
      <c r="A62" s="321" t="s">
        <v>174</v>
      </c>
      <c r="B62" s="307" t="s">
        <v>413</v>
      </c>
      <c r="C62" s="298"/>
      <c r="D62" s="799"/>
      <c r="E62" s="799"/>
      <c r="F62" s="799"/>
      <c r="G62" s="799"/>
      <c r="H62" s="799"/>
      <c r="I62" s="298"/>
      <c r="J62" s="708">
        <f t="shared" si="2"/>
        <v>0</v>
      </c>
      <c r="K62" s="800">
        <f>C62+J62</f>
        <v>0</v>
      </c>
    </row>
    <row r="63" spans="1:11" s="75" customFormat="1" ht="12" customHeight="1" x14ac:dyDescent="0.2">
      <c r="A63" s="321" t="s">
        <v>222</v>
      </c>
      <c r="B63" s="307" t="s">
        <v>296</v>
      </c>
      <c r="C63" s="298">
        <v>4650</v>
      </c>
      <c r="D63" s="799"/>
      <c r="E63" s="799"/>
      <c r="F63" s="799"/>
      <c r="G63" s="799"/>
      <c r="H63" s="799"/>
      <c r="I63" s="298"/>
      <c r="J63" s="708">
        <f t="shared" si="2"/>
        <v>0</v>
      </c>
      <c r="K63" s="800">
        <f>C63+J63</f>
        <v>4650</v>
      </c>
    </row>
    <row r="64" spans="1:11" s="75" customFormat="1" ht="12" customHeight="1" thickBot="1" x14ac:dyDescent="0.25">
      <c r="A64" s="322" t="s">
        <v>294</v>
      </c>
      <c r="B64" s="308" t="s">
        <v>297</v>
      </c>
      <c r="C64" s="298"/>
      <c r="D64" s="799"/>
      <c r="E64" s="799"/>
      <c r="F64" s="799"/>
      <c r="G64" s="799"/>
      <c r="H64" s="799"/>
      <c r="I64" s="298"/>
      <c r="J64" s="708">
        <f t="shared" si="2"/>
        <v>0</v>
      </c>
      <c r="K64" s="800">
        <f>C64+J64</f>
        <v>0</v>
      </c>
    </row>
    <row r="65" spans="1:11" s="75" customFormat="1" ht="12" customHeight="1" thickBot="1" x14ac:dyDescent="0.25">
      <c r="A65" s="28" t="s">
        <v>23</v>
      </c>
      <c r="B65" s="21" t="s">
        <v>298</v>
      </c>
      <c r="C65" s="300">
        <f>+C8+C15+C22+C29+C37+C49+C55+C60</f>
        <v>1294635</v>
      </c>
      <c r="D65" s="727">
        <f t="shared" ref="D65:K65" si="14">+D8+D15+D22+D29+D37+D49+D55+D60</f>
        <v>155259</v>
      </c>
      <c r="E65" s="727">
        <f t="shared" si="14"/>
        <v>19815</v>
      </c>
      <c r="F65" s="727">
        <f t="shared" si="14"/>
        <v>19663</v>
      </c>
      <c r="G65" s="727">
        <f t="shared" si="14"/>
        <v>-140741</v>
      </c>
      <c r="H65" s="727">
        <f t="shared" si="14"/>
        <v>0</v>
      </c>
      <c r="I65" s="300">
        <f t="shared" si="14"/>
        <v>0</v>
      </c>
      <c r="J65" s="300">
        <f t="shared" si="14"/>
        <v>53996</v>
      </c>
      <c r="K65" s="231">
        <f t="shared" si="14"/>
        <v>1348631</v>
      </c>
    </row>
    <row r="66" spans="1:11" s="75" customFormat="1" ht="12" customHeight="1" thickBot="1" x14ac:dyDescent="0.2">
      <c r="A66" s="323" t="s">
        <v>384</v>
      </c>
      <c r="B66" s="223" t="s">
        <v>300</v>
      </c>
      <c r="C66" s="294">
        <f>SUM(C67:C69)</f>
        <v>0</v>
      </c>
      <c r="D66" s="726">
        <f t="shared" ref="D66:K66" si="15">SUM(D67:D69)</f>
        <v>0</v>
      </c>
      <c r="E66" s="726">
        <f t="shared" si="15"/>
        <v>0</v>
      </c>
      <c r="F66" s="726">
        <f t="shared" si="15"/>
        <v>0</v>
      </c>
      <c r="G66" s="726">
        <f t="shared" si="15"/>
        <v>0</v>
      </c>
      <c r="H66" s="726">
        <f t="shared" si="15"/>
        <v>0</v>
      </c>
      <c r="I66" s="294">
        <f t="shared" si="15"/>
        <v>0</v>
      </c>
      <c r="J66" s="294">
        <f t="shared" si="15"/>
        <v>0</v>
      </c>
      <c r="K66" s="228">
        <f t="shared" si="15"/>
        <v>0</v>
      </c>
    </row>
    <row r="67" spans="1:11" s="75" customFormat="1" ht="12" customHeight="1" x14ac:dyDescent="0.2">
      <c r="A67" s="320" t="s">
        <v>327</v>
      </c>
      <c r="B67" s="306" t="s">
        <v>301</v>
      </c>
      <c r="C67" s="298"/>
      <c r="D67" s="799"/>
      <c r="E67" s="799"/>
      <c r="F67" s="799"/>
      <c r="G67" s="799"/>
      <c r="H67" s="799"/>
      <c r="I67" s="298"/>
      <c r="J67" s="708">
        <f>D67+E67+F67+G67+H67+I67</f>
        <v>0</v>
      </c>
      <c r="K67" s="800">
        <f>C67+J67</f>
        <v>0</v>
      </c>
    </row>
    <row r="68" spans="1:11" s="75" customFormat="1" ht="12" customHeight="1" x14ac:dyDescent="0.2">
      <c r="A68" s="321" t="s">
        <v>336</v>
      </c>
      <c r="B68" s="307" t="s">
        <v>302</v>
      </c>
      <c r="C68" s="298"/>
      <c r="D68" s="799"/>
      <c r="E68" s="799"/>
      <c r="F68" s="799"/>
      <c r="G68" s="799"/>
      <c r="H68" s="799"/>
      <c r="I68" s="298"/>
      <c r="J68" s="708">
        <f>D68+E68+F68+G68+H68+I68</f>
        <v>0</v>
      </c>
      <c r="K68" s="800">
        <f>C68+J68</f>
        <v>0</v>
      </c>
    </row>
    <row r="69" spans="1:11" s="75" customFormat="1" ht="12" customHeight="1" thickBot="1" x14ac:dyDescent="0.25">
      <c r="A69" s="330" t="s">
        <v>337</v>
      </c>
      <c r="B69" s="809" t="s">
        <v>1001</v>
      </c>
      <c r="C69" s="704"/>
      <c r="D69" s="807"/>
      <c r="E69" s="807"/>
      <c r="F69" s="807"/>
      <c r="G69" s="807"/>
      <c r="H69" s="807"/>
      <c r="I69" s="704"/>
      <c r="J69" s="705">
        <f>D69+E69+F69+G69+H69+I69</f>
        <v>0</v>
      </c>
      <c r="K69" s="808">
        <f>C69+J69</f>
        <v>0</v>
      </c>
    </row>
    <row r="70" spans="1:11" s="75" customFormat="1" ht="12" customHeight="1" thickBot="1" x14ac:dyDescent="0.2">
      <c r="A70" s="323" t="s">
        <v>303</v>
      </c>
      <c r="B70" s="223" t="s">
        <v>304</v>
      </c>
      <c r="C70" s="294">
        <f>SUM(C71:C74)</f>
        <v>0</v>
      </c>
      <c r="D70" s="294">
        <f t="shared" ref="D70:K70" si="16">SUM(D71:D74)</f>
        <v>0</v>
      </c>
      <c r="E70" s="294">
        <f t="shared" si="16"/>
        <v>0</v>
      </c>
      <c r="F70" s="294">
        <f t="shared" si="16"/>
        <v>0</v>
      </c>
      <c r="G70" s="294">
        <f t="shared" si="16"/>
        <v>0</v>
      </c>
      <c r="H70" s="294">
        <f t="shared" si="16"/>
        <v>0</v>
      </c>
      <c r="I70" s="294">
        <f t="shared" si="16"/>
        <v>0</v>
      </c>
      <c r="J70" s="294">
        <f t="shared" si="16"/>
        <v>0</v>
      </c>
      <c r="K70" s="228">
        <f t="shared" si="16"/>
        <v>0</v>
      </c>
    </row>
    <row r="71" spans="1:11" s="75" customFormat="1" ht="12" customHeight="1" x14ac:dyDescent="0.2">
      <c r="A71" s="320" t="s">
        <v>144</v>
      </c>
      <c r="B71" s="306" t="s">
        <v>305</v>
      </c>
      <c r="C71" s="298"/>
      <c r="D71" s="298"/>
      <c r="E71" s="298"/>
      <c r="F71" s="298"/>
      <c r="G71" s="298"/>
      <c r="H71" s="298"/>
      <c r="I71" s="298"/>
      <c r="J71" s="708">
        <f>D71+E71+F71+G71+H71+I71</f>
        <v>0</v>
      </c>
      <c r="K71" s="800">
        <f>C71+J71</f>
        <v>0</v>
      </c>
    </row>
    <row r="72" spans="1:11" s="75" customFormat="1" ht="12" customHeight="1" x14ac:dyDescent="0.2">
      <c r="A72" s="321" t="s">
        <v>145</v>
      </c>
      <c r="B72" s="306" t="s">
        <v>540</v>
      </c>
      <c r="C72" s="298"/>
      <c r="D72" s="298"/>
      <c r="E72" s="298"/>
      <c r="F72" s="298"/>
      <c r="G72" s="298"/>
      <c r="H72" s="298"/>
      <c r="I72" s="298"/>
      <c r="J72" s="708">
        <f>D72+E72+F72+G72+H72+I72</f>
        <v>0</v>
      </c>
      <c r="K72" s="800">
        <f>C72+J72</f>
        <v>0</v>
      </c>
    </row>
    <row r="73" spans="1:11" s="75" customFormat="1" ht="12" customHeight="1" x14ac:dyDescent="0.2">
      <c r="A73" s="321" t="s">
        <v>328</v>
      </c>
      <c r="B73" s="306" t="s">
        <v>306</v>
      </c>
      <c r="C73" s="298"/>
      <c r="D73" s="298"/>
      <c r="E73" s="298"/>
      <c r="F73" s="298"/>
      <c r="G73" s="298"/>
      <c r="H73" s="298"/>
      <c r="I73" s="298"/>
      <c r="J73" s="708">
        <f>D73+E73+F73+G73+H73+I73</f>
        <v>0</v>
      </c>
      <c r="K73" s="800">
        <f>C73+J73</f>
        <v>0</v>
      </c>
    </row>
    <row r="74" spans="1:11" s="75" customFormat="1" ht="12" customHeight="1" thickBot="1" x14ac:dyDescent="0.25">
      <c r="A74" s="322" t="s">
        <v>329</v>
      </c>
      <c r="B74" s="405" t="s">
        <v>541</v>
      </c>
      <c r="C74" s="298"/>
      <c r="D74" s="298"/>
      <c r="E74" s="298"/>
      <c r="F74" s="298"/>
      <c r="G74" s="298"/>
      <c r="H74" s="298"/>
      <c r="I74" s="298"/>
      <c r="J74" s="708">
        <f>D74+E74+F74+G74+H74+I74</f>
        <v>0</v>
      </c>
      <c r="K74" s="800">
        <f>C74+J74</f>
        <v>0</v>
      </c>
    </row>
    <row r="75" spans="1:11" s="75" customFormat="1" ht="12" customHeight="1" thickBot="1" x14ac:dyDescent="0.2">
      <c r="A75" s="323" t="s">
        <v>307</v>
      </c>
      <c r="B75" s="223" t="s">
        <v>308</v>
      </c>
      <c r="C75" s="294">
        <f>SUM(C76:C77)</f>
        <v>863937</v>
      </c>
      <c r="D75" s="294">
        <f t="shared" ref="D75:K75" si="17">SUM(D76:D77)</f>
        <v>67</v>
      </c>
      <c r="E75" s="294">
        <f t="shared" si="17"/>
        <v>0</v>
      </c>
      <c r="F75" s="294">
        <f t="shared" si="17"/>
        <v>0</v>
      </c>
      <c r="G75" s="294">
        <f t="shared" si="17"/>
        <v>0</v>
      </c>
      <c r="H75" s="294">
        <f t="shared" si="17"/>
        <v>0</v>
      </c>
      <c r="I75" s="294">
        <f t="shared" si="17"/>
        <v>0</v>
      </c>
      <c r="J75" s="294">
        <f t="shared" si="17"/>
        <v>67</v>
      </c>
      <c r="K75" s="228">
        <f t="shared" si="17"/>
        <v>864004</v>
      </c>
    </row>
    <row r="76" spans="1:11" s="75" customFormat="1" ht="12" customHeight="1" x14ac:dyDescent="0.2">
      <c r="A76" s="320" t="s">
        <v>330</v>
      </c>
      <c r="B76" s="306" t="s">
        <v>309</v>
      </c>
      <c r="C76" s="298">
        <v>863937</v>
      </c>
      <c r="D76" s="298">
        <v>67</v>
      </c>
      <c r="E76" s="298"/>
      <c r="F76" s="298"/>
      <c r="G76" s="298"/>
      <c r="H76" s="298"/>
      <c r="I76" s="298"/>
      <c r="J76" s="708">
        <f>D76+E76+F76+G76+H76+I76</f>
        <v>67</v>
      </c>
      <c r="K76" s="800">
        <f>C76+J76</f>
        <v>864004</v>
      </c>
    </row>
    <row r="77" spans="1:11" s="75" customFormat="1" ht="12" customHeight="1" thickBot="1" x14ac:dyDescent="0.25">
      <c r="A77" s="322" t="s">
        <v>331</v>
      </c>
      <c r="B77" s="308" t="s">
        <v>310</v>
      </c>
      <c r="C77" s="298"/>
      <c r="D77" s="298"/>
      <c r="E77" s="298"/>
      <c r="F77" s="298"/>
      <c r="G77" s="298"/>
      <c r="H77" s="298"/>
      <c r="I77" s="298"/>
      <c r="J77" s="708">
        <f>D77+E77+F77+G77+H77+I77</f>
        <v>0</v>
      </c>
      <c r="K77" s="800">
        <f>C77+J77</f>
        <v>0</v>
      </c>
    </row>
    <row r="78" spans="1:11" s="74" customFormat="1" ht="12" customHeight="1" thickBot="1" x14ac:dyDescent="0.2">
      <c r="A78" s="323" t="s">
        <v>311</v>
      </c>
      <c r="B78" s="223" t="s">
        <v>312</v>
      </c>
      <c r="C78" s="294">
        <f>SUM(C79:C81)</f>
        <v>0</v>
      </c>
      <c r="D78" s="294">
        <f t="shared" ref="D78:K78" si="18">SUM(D79:D81)</f>
        <v>0</v>
      </c>
      <c r="E78" s="294">
        <f t="shared" si="18"/>
        <v>0</v>
      </c>
      <c r="F78" s="294">
        <f t="shared" si="18"/>
        <v>0</v>
      </c>
      <c r="G78" s="294">
        <f t="shared" si="18"/>
        <v>18636</v>
      </c>
      <c r="H78" s="294">
        <f t="shared" si="18"/>
        <v>0</v>
      </c>
      <c r="I78" s="294">
        <f t="shared" si="18"/>
        <v>0</v>
      </c>
      <c r="J78" s="294">
        <f t="shared" si="18"/>
        <v>18636</v>
      </c>
      <c r="K78" s="228">
        <f t="shared" si="18"/>
        <v>18636</v>
      </c>
    </row>
    <row r="79" spans="1:11" s="75" customFormat="1" ht="12" customHeight="1" x14ac:dyDescent="0.2">
      <c r="A79" s="320" t="s">
        <v>332</v>
      </c>
      <c r="B79" s="306" t="s">
        <v>313</v>
      </c>
      <c r="C79" s="298"/>
      <c r="D79" s="298"/>
      <c r="E79" s="298"/>
      <c r="F79" s="298"/>
      <c r="G79" s="298">
        <v>18636</v>
      </c>
      <c r="H79" s="298"/>
      <c r="I79" s="298"/>
      <c r="J79" s="708">
        <f>D79+E79+F79+G79+H79+I79</f>
        <v>18636</v>
      </c>
      <c r="K79" s="800">
        <f>C79+J79</f>
        <v>18636</v>
      </c>
    </row>
    <row r="80" spans="1:11" s="75" customFormat="1" ht="12" customHeight="1" x14ac:dyDescent="0.2">
      <c r="A80" s="321" t="s">
        <v>333</v>
      </c>
      <c r="B80" s="307" t="s">
        <v>314</v>
      </c>
      <c r="C80" s="298"/>
      <c r="D80" s="298"/>
      <c r="E80" s="298"/>
      <c r="F80" s="298"/>
      <c r="G80" s="298"/>
      <c r="H80" s="298"/>
      <c r="I80" s="298"/>
      <c r="J80" s="708">
        <f>D80+E80+F80+G80+H80+I80</f>
        <v>0</v>
      </c>
      <c r="K80" s="800">
        <f>C80+J80</f>
        <v>0</v>
      </c>
    </row>
    <row r="81" spans="1:11" s="75" customFormat="1" ht="12" customHeight="1" thickBot="1" x14ac:dyDescent="0.25">
      <c r="A81" s="322" t="s">
        <v>334</v>
      </c>
      <c r="B81" s="225" t="s">
        <v>969</v>
      </c>
      <c r="C81" s="298"/>
      <c r="D81" s="298"/>
      <c r="E81" s="298"/>
      <c r="F81" s="298"/>
      <c r="G81" s="298"/>
      <c r="H81" s="298"/>
      <c r="I81" s="298"/>
      <c r="J81" s="708">
        <f>D81+E81+F81+G81+H81+I81</f>
        <v>0</v>
      </c>
      <c r="K81" s="800">
        <f>C81+J81</f>
        <v>0</v>
      </c>
    </row>
    <row r="82" spans="1:11" s="75" customFormat="1" ht="12" customHeight="1" thickBot="1" x14ac:dyDescent="0.2">
      <c r="A82" s="323" t="s">
        <v>315</v>
      </c>
      <c r="B82" s="223" t="s">
        <v>335</v>
      </c>
      <c r="C82" s="294">
        <f>SUM(C83:C86)</f>
        <v>0</v>
      </c>
      <c r="D82" s="294">
        <f t="shared" ref="D82:K82" si="19">SUM(D83:D86)</f>
        <v>0</v>
      </c>
      <c r="E82" s="294">
        <f t="shared" si="19"/>
        <v>0</v>
      </c>
      <c r="F82" s="294">
        <f t="shared" si="19"/>
        <v>0</v>
      </c>
      <c r="G82" s="294">
        <f t="shared" si="19"/>
        <v>0</v>
      </c>
      <c r="H82" s="294">
        <f t="shared" si="19"/>
        <v>0</v>
      </c>
      <c r="I82" s="294">
        <f t="shared" si="19"/>
        <v>0</v>
      </c>
      <c r="J82" s="294">
        <f t="shared" si="19"/>
        <v>0</v>
      </c>
      <c r="K82" s="228">
        <f t="shared" si="19"/>
        <v>0</v>
      </c>
    </row>
    <row r="83" spans="1:11" s="75" customFormat="1" ht="12" customHeight="1" x14ac:dyDescent="0.2">
      <c r="A83" s="324" t="s">
        <v>316</v>
      </c>
      <c r="B83" s="306" t="s">
        <v>317</v>
      </c>
      <c r="C83" s="298"/>
      <c r="D83" s="298"/>
      <c r="E83" s="298"/>
      <c r="F83" s="298"/>
      <c r="G83" s="298"/>
      <c r="H83" s="298"/>
      <c r="I83" s="298"/>
      <c r="J83" s="708">
        <f t="shared" ref="J83:J88" si="20">D83+E83+F83+G83+H83+I83</f>
        <v>0</v>
      </c>
      <c r="K83" s="800">
        <f t="shared" ref="K83:K88" si="21">C83+J83</f>
        <v>0</v>
      </c>
    </row>
    <row r="84" spans="1:11" s="75" customFormat="1" ht="12" customHeight="1" x14ac:dyDescent="0.2">
      <c r="A84" s="325" t="s">
        <v>318</v>
      </c>
      <c r="B84" s="307" t="s">
        <v>319</v>
      </c>
      <c r="C84" s="298"/>
      <c r="D84" s="298"/>
      <c r="E84" s="298"/>
      <c r="F84" s="298"/>
      <c r="G84" s="298"/>
      <c r="H84" s="298"/>
      <c r="I84" s="298"/>
      <c r="J84" s="708">
        <f t="shared" si="20"/>
        <v>0</v>
      </c>
      <c r="K84" s="800">
        <f t="shared" si="21"/>
        <v>0</v>
      </c>
    </row>
    <row r="85" spans="1:11" s="75" customFormat="1" ht="12" customHeight="1" x14ac:dyDescent="0.2">
      <c r="A85" s="325" t="s">
        <v>320</v>
      </c>
      <c r="B85" s="307" t="s">
        <v>321</v>
      </c>
      <c r="C85" s="298"/>
      <c r="D85" s="298"/>
      <c r="E85" s="298"/>
      <c r="F85" s="298"/>
      <c r="G85" s="298"/>
      <c r="H85" s="298"/>
      <c r="I85" s="298"/>
      <c r="J85" s="708">
        <f t="shared" si="20"/>
        <v>0</v>
      </c>
      <c r="K85" s="800">
        <f t="shared" si="21"/>
        <v>0</v>
      </c>
    </row>
    <row r="86" spans="1:11" s="74" customFormat="1" ht="12" customHeight="1" thickBot="1" x14ac:dyDescent="0.25">
      <c r="A86" s="326" t="s">
        <v>322</v>
      </c>
      <c r="B86" s="308" t="s">
        <v>323</v>
      </c>
      <c r="C86" s="298"/>
      <c r="D86" s="298"/>
      <c r="E86" s="298"/>
      <c r="F86" s="298"/>
      <c r="G86" s="298"/>
      <c r="H86" s="298"/>
      <c r="I86" s="298"/>
      <c r="J86" s="708">
        <f t="shared" si="20"/>
        <v>0</v>
      </c>
      <c r="K86" s="800">
        <f t="shared" si="21"/>
        <v>0</v>
      </c>
    </row>
    <row r="87" spans="1:11" s="74" customFormat="1" ht="12" customHeight="1" thickBot="1" x14ac:dyDescent="0.2">
      <c r="A87" s="323" t="s">
        <v>324</v>
      </c>
      <c r="B87" s="223" t="s">
        <v>458</v>
      </c>
      <c r="C87" s="343"/>
      <c r="D87" s="343"/>
      <c r="E87" s="343"/>
      <c r="F87" s="343"/>
      <c r="G87" s="343"/>
      <c r="H87" s="343"/>
      <c r="I87" s="343"/>
      <c r="J87" s="294">
        <f t="shared" si="20"/>
        <v>0</v>
      </c>
      <c r="K87" s="228">
        <f t="shared" si="21"/>
        <v>0</v>
      </c>
    </row>
    <row r="88" spans="1:11" s="74" customFormat="1" ht="12" customHeight="1" thickBot="1" x14ac:dyDescent="0.2">
      <c r="A88" s="323" t="s">
        <v>490</v>
      </c>
      <c r="B88" s="223" t="s">
        <v>325</v>
      </c>
      <c r="C88" s="343"/>
      <c r="D88" s="343"/>
      <c r="E88" s="343"/>
      <c r="F88" s="343"/>
      <c r="G88" s="343"/>
      <c r="H88" s="343"/>
      <c r="I88" s="343"/>
      <c r="J88" s="294">
        <f t="shared" si="20"/>
        <v>0</v>
      </c>
      <c r="K88" s="228">
        <f t="shared" si="21"/>
        <v>0</v>
      </c>
    </row>
    <row r="89" spans="1:11" s="74" customFormat="1" ht="12" customHeight="1" thickBot="1" x14ac:dyDescent="0.2">
      <c r="A89" s="323" t="s">
        <v>491</v>
      </c>
      <c r="B89" s="223" t="s">
        <v>461</v>
      </c>
      <c r="C89" s="300">
        <f>+C66+C70+C75+C78+C82+C88+C87</f>
        <v>863937</v>
      </c>
      <c r="D89" s="300">
        <f t="shared" ref="D89:K89" si="22">+D66+D70+D75+D78+D82+D88+D87</f>
        <v>67</v>
      </c>
      <c r="E89" s="300">
        <f t="shared" si="22"/>
        <v>0</v>
      </c>
      <c r="F89" s="300">
        <f t="shared" si="22"/>
        <v>0</v>
      </c>
      <c r="G89" s="300">
        <f t="shared" si="22"/>
        <v>18636</v>
      </c>
      <c r="H89" s="300">
        <f t="shared" si="22"/>
        <v>0</v>
      </c>
      <c r="I89" s="300">
        <f t="shared" si="22"/>
        <v>0</v>
      </c>
      <c r="J89" s="300">
        <f t="shared" si="22"/>
        <v>18703</v>
      </c>
      <c r="K89" s="231">
        <f t="shared" si="22"/>
        <v>882640</v>
      </c>
    </row>
    <row r="90" spans="1:11" s="74" customFormat="1" ht="12" customHeight="1" thickBot="1" x14ac:dyDescent="0.2">
      <c r="A90" s="327" t="s">
        <v>492</v>
      </c>
      <c r="B90" s="408" t="s">
        <v>493</v>
      </c>
      <c r="C90" s="300">
        <f>+C65+C89</f>
        <v>2158572</v>
      </c>
      <c r="D90" s="300">
        <f t="shared" ref="D90:K90" si="23">+D65+D89</f>
        <v>155326</v>
      </c>
      <c r="E90" s="300">
        <f t="shared" si="23"/>
        <v>19815</v>
      </c>
      <c r="F90" s="300">
        <f t="shared" si="23"/>
        <v>19663</v>
      </c>
      <c r="G90" s="300">
        <f t="shared" si="23"/>
        <v>-122105</v>
      </c>
      <c r="H90" s="300">
        <f t="shared" si="23"/>
        <v>0</v>
      </c>
      <c r="I90" s="300">
        <f t="shared" si="23"/>
        <v>0</v>
      </c>
      <c r="J90" s="300">
        <f t="shared" si="23"/>
        <v>72699</v>
      </c>
      <c r="K90" s="231">
        <f t="shared" si="23"/>
        <v>2231271</v>
      </c>
    </row>
    <row r="91" spans="1:11" s="75" customFormat="1" ht="15.2" customHeight="1" thickBot="1" x14ac:dyDescent="0.25">
      <c r="A91" s="177"/>
      <c r="B91" s="178"/>
      <c r="C91" s="277"/>
      <c r="D91" s="277"/>
      <c r="E91" s="277"/>
      <c r="F91" s="277"/>
      <c r="G91" s="277"/>
    </row>
    <row r="92" spans="1:11" s="47" customFormat="1" ht="16.5" customHeight="1" thickBot="1" x14ac:dyDescent="0.25">
      <c r="A92" s="1109" t="s">
        <v>53</v>
      </c>
      <c r="B92" s="1110"/>
      <c r="C92" s="1110"/>
      <c r="D92" s="1110"/>
      <c r="E92" s="1110"/>
      <c r="F92" s="1110"/>
      <c r="G92" s="1110"/>
      <c r="H92" s="1110"/>
      <c r="I92" s="1110"/>
      <c r="J92" s="1110"/>
      <c r="K92" s="1111"/>
    </row>
    <row r="93" spans="1:11" s="76" customFormat="1" ht="12" customHeight="1" thickBot="1" x14ac:dyDescent="0.25">
      <c r="A93" s="303" t="s">
        <v>15</v>
      </c>
      <c r="B93" s="26" t="s">
        <v>497</v>
      </c>
      <c r="C93" s="293">
        <f>+C94+C95+C96+C97+C98+C111</f>
        <v>1121561</v>
      </c>
      <c r="D93" s="810">
        <f t="shared" ref="D93:K93" si="24">+D94+D95+D96+D97+D98+D111</f>
        <v>68730</v>
      </c>
      <c r="E93" s="810">
        <f t="shared" si="24"/>
        <v>-20434</v>
      </c>
      <c r="F93" s="810">
        <f t="shared" si="24"/>
        <v>18514</v>
      </c>
      <c r="G93" s="810">
        <f t="shared" si="24"/>
        <v>213033</v>
      </c>
      <c r="H93" s="810">
        <f t="shared" si="24"/>
        <v>0</v>
      </c>
      <c r="I93" s="293">
        <f t="shared" si="24"/>
        <v>0</v>
      </c>
      <c r="J93" s="293">
        <f t="shared" si="24"/>
        <v>279843</v>
      </c>
      <c r="K93" s="227">
        <f t="shared" si="24"/>
        <v>1401404</v>
      </c>
    </row>
    <row r="94" spans="1:11" ht="12" customHeight="1" x14ac:dyDescent="0.2">
      <c r="A94" s="328" t="s">
        <v>94</v>
      </c>
      <c r="B94" s="10" t="s">
        <v>46</v>
      </c>
      <c r="C94" s="369">
        <v>38051</v>
      </c>
      <c r="D94" s="811"/>
      <c r="E94" s="811">
        <v>2235</v>
      </c>
      <c r="F94" s="811">
        <v>840</v>
      </c>
      <c r="G94" s="811">
        <v>-389</v>
      </c>
      <c r="H94" s="811"/>
      <c r="I94" s="369"/>
      <c r="J94" s="718">
        <f t="shared" ref="J94:J113" si="25">D94+E94+F94+G94+H94+I94</f>
        <v>2686</v>
      </c>
      <c r="K94" s="812">
        <f t="shared" ref="K94:K113" si="26">C94+J94</f>
        <v>40737</v>
      </c>
    </row>
    <row r="95" spans="1:11" ht="12" customHeight="1" x14ac:dyDescent="0.2">
      <c r="A95" s="321" t="s">
        <v>95</v>
      </c>
      <c r="B95" s="8" t="s">
        <v>175</v>
      </c>
      <c r="C95" s="295">
        <v>5699</v>
      </c>
      <c r="D95" s="295"/>
      <c r="E95" s="295">
        <v>391</v>
      </c>
      <c r="F95" s="295">
        <v>150</v>
      </c>
      <c r="G95" s="295">
        <v>177</v>
      </c>
      <c r="H95" s="295"/>
      <c r="I95" s="295"/>
      <c r="J95" s="720">
        <f t="shared" si="25"/>
        <v>718</v>
      </c>
      <c r="K95" s="797">
        <f t="shared" si="26"/>
        <v>6417</v>
      </c>
    </row>
    <row r="96" spans="1:11" ht="12" customHeight="1" x14ac:dyDescent="0.2">
      <c r="A96" s="321" t="s">
        <v>96</v>
      </c>
      <c r="B96" s="8" t="s">
        <v>135</v>
      </c>
      <c r="C96" s="297">
        <v>412005</v>
      </c>
      <c r="D96" s="297">
        <v>23678</v>
      </c>
      <c r="E96" s="297">
        <v>9476</v>
      </c>
      <c r="F96" s="297">
        <v>9404</v>
      </c>
      <c r="G96" s="297">
        <v>-175371</v>
      </c>
      <c r="H96" s="295"/>
      <c r="I96" s="297"/>
      <c r="J96" s="722">
        <f t="shared" si="25"/>
        <v>-132813</v>
      </c>
      <c r="K96" s="798">
        <f t="shared" si="26"/>
        <v>279192</v>
      </c>
    </row>
    <row r="97" spans="1:11" ht="12" customHeight="1" x14ac:dyDescent="0.2">
      <c r="A97" s="321" t="s">
        <v>97</v>
      </c>
      <c r="B97" s="11" t="s">
        <v>176</v>
      </c>
      <c r="C97" s="297">
        <v>24631</v>
      </c>
      <c r="D97" s="297"/>
      <c r="E97" s="297"/>
      <c r="F97" s="297"/>
      <c r="G97" s="297">
        <v>-8611</v>
      </c>
      <c r="H97" s="297"/>
      <c r="I97" s="297"/>
      <c r="J97" s="722">
        <f t="shared" si="25"/>
        <v>-8611</v>
      </c>
      <c r="K97" s="798">
        <f t="shared" si="26"/>
        <v>16020</v>
      </c>
    </row>
    <row r="98" spans="1:11" ht="12" customHeight="1" x14ac:dyDescent="0.2">
      <c r="A98" s="321" t="s">
        <v>108</v>
      </c>
      <c r="B98" s="19" t="s">
        <v>177</v>
      </c>
      <c r="C98" s="297">
        <v>549036</v>
      </c>
      <c r="D98" s="297">
        <v>22756</v>
      </c>
      <c r="E98" s="297">
        <v>2642</v>
      </c>
      <c r="F98" s="297">
        <v>6535</v>
      </c>
      <c r="G98" s="297">
        <v>-8047</v>
      </c>
      <c r="H98" s="297"/>
      <c r="I98" s="297"/>
      <c r="J98" s="722">
        <f t="shared" si="25"/>
        <v>23886</v>
      </c>
      <c r="K98" s="798">
        <f t="shared" si="26"/>
        <v>572922</v>
      </c>
    </row>
    <row r="99" spans="1:11" ht="12" customHeight="1" x14ac:dyDescent="0.2">
      <c r="A99" s="321" t="s">
        <v>98</v>
      </c>
      <c r="B99" s="8" t="s">
        <v>494</v>
      </c>
      <c r="C99" s="297"/>
      <c r="D99" s="297"/>
      <c r="E99" s="297"/>
      <c r="F99" s="297"/>
      <c r="G99" s="297"/>
      <c r="H99" s="297"/>
      <c r="I99" s="297"/>
      <c r="J99" s="722">
        <f t="shared" si="25"/>
        <v>0</v>
      </c>
      <c r="K99" s="798">
        <f t="shared" si="26"/>
        <v>0</v>
      </c>
    </row>
    <row r="100" spans="1:11" ht="12" customHeight="1" x14ac:dyDescent="0.2">
      <c r="A100" s="321" t="s">
        <v>99</v>
      </c>
      <c r="B100" s="106" t="s">
        <v>424</v>
      </c>
      <c r="C100" s="297"/>
      <c r="D100" s="297"/>
      <c r="E100" s="297"/>
      <c r="F100" s="297"/>
      <c r="G100" s="297"/>
      <c r="H100" s="297"/>
      <c r="I100" s="297"/>
      <c r="J100" s="722">
        <f t="shared" si="25"/>
        <v>0</v>
      </c>
      <c r="K100" s="798">
        <f t="shared" si="26"/>
        <v>0</v>
      </c>
    </row>
    <row r="101" spans="1:11" ht="12" customHeight="1" x14ac:dyDescent="0.2">
      <c r="A101" s="321" t="s">
        <v>109</v>
      </c>
      <c r="B101" s="106" t="s">
        <v>423</v>
      </c>
      <c r="C101" s="297"/>
      <c r="D101" s="297">
        <v>1322</v>
      </c>
      <c r="E101" s="297"/>
      <c r="F101" s="297"/>
      <c r="G101" s="297">
        <v>2</v>
      </c>
      <c r="H101" s="297"/>
      <c r="I101" s="297"/>
      <c r="J101" s="722">
        <f t="shared" si="25"/>
        <v>1324</v>
      </c>
      <c r="K101" s="798">
        <f t="shared" si="26"/>
        <v>1324</v>
      </c>
    </row>
    <row r="102" spans="1:11" ht="12" customHeight="1" x14ac:dyDescent="0.2">
      <c r="A102" s="321" t="s">
        <v>110</v>
      </c>
      <c r="B102" s="106" t="s">
        <v>341</v>
      </c>
      <c r="C102" s="297"/>
      <c r="D102" s="297"/>
      <c r="E102" s="297"/>
      <c r="F102" s="297"/>
      <c r="G102" s="297"/>
      <c r="H102" s="297"/>
      <c r="I102" s="297"/>
      <c r="J102" s="722">
        <f t="shared" si="25"/>
        <v>0</v>
      </c>
      <c r="K102" s="798">
        <f t="shared" si="26"/>
        <v>0</v>
      </c>
    </row>
    <row r="103" spans="1:11" ht="12" customHeight="1" x14ac:dyDescent="0.2">
      <c r="A103" s="321" t="s">
        <v>111</v>
      </c>
      <c r="B103" s="107" t="s">
        <v>342</v>
      </c>
      <c r="C103" s="297"/>
      <c r="D103" s="297"/>
      <c r="E103" s="297"/>
      <c r="F103" s="297"/>
      <c r="G103" s="297"/>
      <c r="H103" s="297"/>
      <c r="I103" s="297"/>
      <c r="J103" s="722">
        <f t="shared" si="25"/>
        <v>0</v>
      </c>
      <c r="K103" s="798">
        <f t="shared" si="26"/>
        <v>0</v>
      </c>
    </row>
    <row r="104" spans="1:11" ht="12" customHeight="1" x14ac:dyDescent="0.2">
      <c r="A104" s="321" t="s">
        <v>112</v>
      </c>
      <c r="B104" s="107" t="s">
        <v>343</v>
      </c>
      <c r="C104" s="297"/>
      <c r="D104" s="297"/>
      <c r="E104" s="297"/>
      <c r="F104" s="297"/>
      <c r="G104" s="297"/>
      <c r="H104" s="297"/>
      <c r="I104" s="297"/>
      <c r="J104" s="722">
        <f t="shared" si="25"/>
        <v>0</v>
      </c>
      <c r="K104" s="798">
        <f t="shared" si="26"/>
        <v>0</v>
      </c>
    </row>
    <row r="105" spans="1:11" ht="12" customHeight="1" x14ac:dyDescent="0.2">
      <c r="A105" s="321" t="s">
        <v>114</v>
      </c>
      <c r="B105" s="106" t="s">
        <v>344</v>
      </c>
      <c r="C105" s="297">
        <v>385893</v>
      </c>
      <c r="D105" s="297">
        <v>2718</v>
      </c>
      <c r="E105" s="297">
        <v>3692</v>
      </c>
      <c r="F105" s="297">
        <v>1785</v>
      </c>
      <c r="G105" s="297">
        <v>-8614</v>
      </c>
      <c r="H105" s="297"/>
      <c r="I105" s="297"/>
      <c r="J105" s="722">
        <f t="shared" si="25"/>
        <v>-419</v>
      </c>
      <c r="K105" s="798">
        <f t="shared" si="26"/>
        <v>385474</v>
      </c>
    </row>
    <row r="106" spans="1:11" ht="12" customHeight="1" x14ac:dyDescent="0.2">
      <c r="A106" s="321" t="s">
        <v>178</v>
      </c>
      <c r="B106" s="106" t="s">
        <v>345</v>
      </c>
      <c r="C106" s="297"/>
      <c r="D106" s="297"/>
      <c r="E106" s="297"/>
      <c r="F106" s="297"/>
      <c r="G106" s="297"/>
      <c r="H106" s="297"/>
      <c r="I106" s="297"/>
      <c r="J106" s="722">
        <f t="shared" si="25"/>
        <v>0</v>
      </c>
      <c r="K106" s="798">
        <f t="shared" si="26"/>
        <v>0</v>
      </c>
    </row>
    <row r="107" spans="1:11" ht="12" customHeight="1" x14ac:dyDescent="0.2">
      <c r="A107" s="321" t="s">
        <v>339</v>
      </c>
      <c r="B107" s="107" t="s">
        <v>346</v>
      </c>
      <c r="C107" s="295"/>
      <c r="D107" s="297"/>
      <c r="E107" s="297"/>
      <c r="F107" s="297"/>
      <c r="G107" s="297"/>
      <c r="H107" s="297"/>
      <c r="I107" s="297"/>
      <c r="J107" s="722">
        <f t="shared" si="25"/>
        <v>0</v>
      </c>
      <c r="K107" s="798">
        <f t="shared" si="26"/>
        <v>0</v>
      </c>
    </row>
    <row r="108" spans="1:11" ht="12" customHeight="1" x14ac:dyDescent="0.2">
      <c r="A108" s="329" t="s">
        <v>340</v>
      </c>
      <c r="B108" s="108" t="s">
        <v>347</v>
      </c>
      <c r="C108" s="297"/>
      <c r="D108" s="297"/>
      <c r="E108" s="297"/>
      <c r="F108" s="297"/>
      <c r="G108" s="297"/>
      <c r="H108" s="297"/>
      <c r="I108" s="297"/>
      <c r="J108" s="722">
        <f t="shared" si="25"/>
        <v>0</v>
      </c>
      <c r="K108" s="798">
        <f t="shared" si="26"/>
        <v>0</v>
      </c>
    </row>
    <row r="109" spans="1:11" ht="12" customHeight="1" x14ac:dyDescent="0.2">
      <c r="A109" s="321" t="s">
        <v>421</v>
      </c>
      <c r="B109" s="108" t="s">
        <v>348</v>
      </c>
      <c r="C109" s="297"/>
      <c r="D109" s="297"/>
      <c r="E109" s="297"/>
      <c r="F109" s="297"/>
      <c r="G109" s="297"/>
      <c r="H109" s="297"/>
      <c r="I109" s="297"/>
      <c r="J109" s="722">
        <f t="shared" si="25"/>
        <v>0</v>
      </c>
      <c r="K109" s="798">
        <f t="shared" si="26"/>
        <v>0</v>
      </c>
    </row>
    <row r="110" spans="1:11" ht="12" customHeight="1" x14ac:dyDescent="0.2">
      <c r="A110" s="321" t="s">
        <v>422</v>
      </c>
      <c r="B110" s="107" t="s">
        <v>349</v>
      </c>
      <c r="C110" s="295">
        <v>163143</v>
      </c>
      <c r="D110" s="295">
        <v>18716</v>
      </c>
      <c r="E110" s="295">
        <v>-1050</v>
      </c>
      <c r="F110" s="295">
        <v>4750</v>
      </c>
      <c r="G110" s="295">
        <v>565</v>
      </c>
      <c r="H110" s="295"/>
      <c r="I110" s="295"/>
      <c r="J110" s="720">
        <f t="shared" si="25"/>
        <v>22981</v>
      </c>
      <c r="K110" s="797">
        <f t="shared" si="26"/>
        <v>186124</v>
      </c>
    </row>
    <row r="111" spans="1:11" ht="12" customHeight="1" x14ac:dyDescent="0.2">
      <c r="A111" s="321" t="s">
        <v>426</v>
      </c>
      <c r="B111" s="11" t="s">
        <v>47</v>
      </c>
      <c r="C111" s="295">
        <v>92139</v>
      </c>
      <c r="D111" s="295">
        <v>22296</v>
      </c>
      <c r="E111" s="295">
        <v>-35178</v>
      </c>
      <c r="F111" s="295">
        <v>1585</v>
      </c>
      <c r="G111" s="295">
        <v>405274</v>
      </c>
      <c r="H111" s="295"/>
      <c r="I111" s="295"/>
      <c r="J111" s="720">
        <f t="shared" si="25"/>
        <v>393977</v>
      </c>
      <c r="K111" s="797">
        <f t="shared" si="26"/>
        <v>486116</v>
      </c>
    </row>
    <row r="112" spans="1:11" ht="12" customHeight="1" x14ac:dyDescent="0.2">
      <c r="A112" s="322" t="s">
        <v>427</v>
      </c>
      <c r="B112" s="8" t="s">
        <v>495</v>
      </c>
      <c r="C112" s="297">
        <v>15044</v>
      </c>
      <c r="D112" s="297">
        <v>35429</v>
      </c>
      <c r="E112" s="297">
        <v>-28734</v>
      </c>
      <c r="F112" s="297">
        <v>4667</v>
      </c>
      <c r="G112" s="297">
        <v>105717</v>
      </c>
      <c r="H112" s="297"/>
      <c r="I112" s="297"/>
      <c r="J112" s="722">
        <f t="shared" si="25"/>
        <v>117079</v>
      </c>
      <c r="K112" s="798">
        <f t="shared" si="26"/>
        <v>132123</v>
      </c>
    </row>
    <row r="113" spans="1:11" ht="12" customHeight="1" thickBot="1" x14ac:dyDescent="0.25">
      <c r="A113" s="330" t="s">
        <v>428</v>
      </c>
      <c r="B113" s="109" t="s">
        <v>496</v>
      </c>
      <c r="C113" s="370">
        <v>77095</v>
      </c>
      <c r="D113" s="370">
        <v>-13133</v>
      </c>
      <c r="E113" s="370">
        <v>-6444</v>
      </c>
      <c r="F113" s="370">
        <v>-3082</v>
      </c>
      <c r="G113" s="370">
        <v>299557</v>
      </c>
      <c r="H113" s="370"/>
      <c r="I113" s="370"/>
      <c r="J113" s="724">
        <f t="shared" si="25"/>
        <v>276898</v>
      </c>
      <c r="K113" s="813">
        <f t="shared" si="26"/>
        <v>353993</v>
      </c>
    </row>
    <row r="114" spans="1:11" ht="12" customHeight="1" thickBot="1" x14ac:dyDescent="0.25">
      <c r="A114" s="28" t="s">
        <v>16</v>
      </c>
      <c r="B114" s="25" t="s">
        <v>350</v>
      </c>
      <c r="C114" s="294">
        <f>+C115+C117+C119</f>
        <v>842610</v>
      </c>
      <c r="D114" s="294">
        <f t="shared" ref="D114:K114" si="27">+D115+D117+D119</f>
        <v>84914</v>
      </c>
      <c r="E114" s="294">
        <f t="shared" si="27"/>
        <v>40195</v>
      </c>
      <c r="F114" s="294">
        <f t="shared" si="27"/>
        <v>1096</v>
      </c>
      <c r="G114" s="294">
        <f t="shared" si="27"/>
        <v>-320565</v>
      </c>
      <c r="H114" s="294">
        <f t="shared" si="27"/>
        <v>0</v>
      </c>
      <c r="I114" s="294">
        <f t="shared" si="27"/>
        <v>0</v>
      </c>
      <c r="J114" s="294">
        <f t="shared" si="27"/>
        <v>-194360</v>
      </c>
      <c r="K114" s="228">
        <f t="shared" si="27"/>
        <v>648250</v>
      </c>
    </row>
    <row r="115" spans="1:11" ht="12" customHeight="1" x14ac:dyDescent="0.2">
      <c r="A115" s="320" t="s">
        <v>100</v>
      </c>
      <c r="B115" s="8" t="s">
        <v>221</v>
      </c>
      <c r="C115" s="296">
        <v>781401</v>
      </c>
      <c r="D115" s="296">
        <v>78950</v>
      </c>
      <c r="E115" s="296">
        <v>3170</v>
      </c>
      <c r="F115" s="296">
        <v>-479</v>
      </c>
      <c r="G115" s="296">
        <v>-325223</v>
      </c>
      <c r="H115" s="296"/>
      <c r="I115" s="296"/>
      <c r="J115" s="696">
        <f t="shared" ref="J115:J127" si="28">D115+E115+F115+G115+H115+I115</f>
        <v>-243582</v>
      </c>
      <c r="K115" s="796">
        <f t="shared" ref="K115:K127" si="29">C115+J115</f>
        <v>537819</v>
      </c>
    </row>
    <row r="116" spans="1:11" ht="12" customHeight="1" x14ac:dyDescent="0.2">
      <c r="A116" s="320" t="s">
        <v>101</v>
      </c>
      <c r="B116" s="12" t="s">
        <v>354</v>
      </c>
      <c r="C116" s="296">
        <v>733570</v>
      </c>
      <c r="D116" s="296">
        <v>77550</v>
      </c>
      <c r="E116" s="296"/>
      <c r="F116" s="296">
        <v>3617</v>
      </c>
      <c r="G116" s="296">
        <v>-334696</v>
      </c>
      <c r="H116" s="296"/>
      <c r="I116" s="296"/>
      <c r="J116" s="696">
        <f t="shared" si="28"/>
        <v>-253529</v>
      </c>
      <c r="K116" s="796">
        <f t="shared" si="29"/>
        <v>480041</v>
      </c>
    </row>
    <row r="117" spans="1:11" ht="12" customHeight="1" x14ac:dyDescent="0.2">
      <c r="A117" s="320" t="s">
        <v>102</v>
      </c>
      <c r="B117" s="12" t="s">
        <v>179</v>
      </c>
      <c r="C117" s="295">
        <v>53367</v>
      </c>
      <c r="D117" s="295">
        <v>6823</v>
      </c>
      <c r="E117" s="295">
        <v>1250</v>
      </c>
      <c r="F117" s="295">
        <v>1575</v>
      </c>
      <c r="G117" s="295">
        <v>5829</v>
      </c>
      <c r="H117" s="295"/>
      <c r="I117" s="295"/>
      <c r="J117" s="720">
        <f t="shared" si="28"/>
        <v>15477</v>
      </c>
      <c r="K117" s="797">
        <f t="shared" si="29"/>
        <v>68844</v>
      </c>
    </row>
    <row r="118" spans="1:11" ht="12" customHeight="1" x14ac:dyDescent="0.2">
      <c r="A118" s="320" t="s">
        <v>103</v>
      </c>
      <c r="B118" s="12" t="s">
        <v>355</v>
      </c>
      <c r="C118" s="295"/>
      <c r="D118" s="295"/>
      <c r="E118" s="295"/>
      <c r="F118" s="295"/>
      <c r="G118" s="295"/>
      <c r="H118" s="295"/>
      <c r="I118" s="295"/>
      <c r="J118" s="720">
        <f t="shared" si="28"/>
        <v>0</v>
      </c>
      <c r="K118" s="797">
        <f t="shared" si="29"/>
        <v>0</v>
      </c>
    </row>
    <row r="119" spans="1:11" ht="12" customHeight="1" x14ac:dyDescent="0.2">
      <c r="A119" s="320" t="s">
        <v>104</v>
      </c>
      <c r="B119" s="225" t="s">
        <v>223</v>
      </c>
      <c r="C119" s="295">
        <v>7842</v>
      </c>
      <c r="D119" s="295">
        <v>-859</v>
      </c>
      <c r="E119" s="295">
        <v>35775</v>
      </c>
      <c r="F119" s="295"/>
      <c r="G119" s="295">
        <v>-1171</v>
      </c>
      <c r="H119" s="295"/>
      <c r="I119" s="295"/>
      <c r="J119" s="720">
        <f t="shared" si="28"/>
        <v>33745</v>
      </c>
      <c r="K119" s="797">
        <f t="shared" si="29"/>
        <v>41587</v>
      </c>
    </row>
    <row r="120" spans="1:11" ht="12" customHeight="1" x14ac:dyDescent="0.2">
      <c r="A120" s="320" t="s">
        <v>113</v>
      </c>
      <c r="B120" s="224" t="s">
        <v>414</v>
      </c>
      <c r="C120" s="295"/>
      <c r="D120" s="295"/>
      <c r="E120" s="295"/>
      <c r="F120" s="295"/>
      <c r="G120" s="295"/>
      <c r="H120" s="295"/>
      <c r="I120" s="295"/>
      <c r="J120" s="720">
        <f t="shared" si="28"/>
        <v>0</v>
      </c>
      <c r="K120" s="797">
        <f t="shared" si="29"/>
        <v>0</v>
      </c>
    </row>
    <row r="121" spans="1:11" ht="12" customHeight="1" x14ac:dyDescent="0.2">
      <c r="A121" s="320" t="s">
        <v>115</v>
      </c>
      <c r="B121" s="305" t="s">
        <v>360</v>
      </c>
      <c r="C121" s="295"/>
      <c r="D121" s="295"/>
      <c r="E121" s="295"/>
      <c r="F121" s="295"/>
      <c r="G121" s="295"/>
      <c r="H121" s="295"/>
      <c r="I121" s="295"/>
      <c r="J121" s="720">
        <f t="shared" si="28"/>
        <v>0</v>
      </c>
      <c r="K121" s="797">
        <f t="shared" si="29"/>
        <v>0</v>
      </c>
    </row>
    <row r="122" spans="1:11" ht="12" customHeight="1" x14ac:dyDescent="0.2">
      <c r="A122" s="320" t="s">
        <v>180</v>
      </c>
      <c r="B122" s="107" t="s">
        <v>343</v>
      </c>
      <c r="C122" s="295"/>
      <c r="D122" s="295"/>
      <c r="E122" s="295"/>
      <c r="F122" s="295"/>
      <c r="G122" s="295"/>
      <c r="H122" s="295"/>
      <c r="I122" s="295"/>
      <c r="J122" s="720">
        <f t="shared" si="28"/>
        <v>0</v>
      </c>
      <c r="K122" s="797">
        <f t="shared" si="29"/>
        <v>0</v>
      </c>
    </row>
    <row r="123" spans="1:11" ht="12" customHeight="1" x14ac:dyDescent="0.2">
      <c r="A123" s="320" t="s">
        <v>181</v>
      </c>
      <c r="B123" s="107" t="s">
        <v>359</v>
      </c>
      <c r="C123" s="295">
        <v>5396</v>
      </c>
      <c r="D123" s="295"/>
      <c r="E123" s="295"/>
      <c r="F123" s="295"/>
      <c r="G123" s="295">
        <v>-1633</v>
      </c>
      <c r="H123" s="295"/>
      <c r="I123" s="295"/>
      <c r="J123" s="720">
        <f t="shared" si="28"/>
        <v>-1633</v>
      </c>
      <c r="K123" s="797">
        <f t="shared" si="29"/>
        <v>3763</v>
      </c>
    </row>
    <row r="124" spans="1:11" ht="12" customHeight="1" x14ac:dyDescent="0.2">
      <c r="A124" s="320" t="s">
        <v>182</v>
      </c>
      <c r="B124" s="107" t="s">
        <v>358</v>
      </c>
      <c r="C124" s="295"/>
      <c r="D124" s="295"/>
      <c r="E124" s="295"/>
      <c r="F124" s="295"/>
      <c r="G124" s="295"/>
      <c r="H124" s="295"/>
      <c r="I124" s="295"/>
      <c r="J124" s="720">
        <f t="shared" si="28"/>
        <v>0</v>
      </c>
      <c r="K124" s="797">
        <f t="shared" si="29"/>
        <v>0</v>
      </c>
    </row>
    <row r="125" spans="1:11" ht="12" customHeight="1" x14ac:dyDescent="0.2">
      <c r="A125" s="320" t="s">
        <v>351</v>
      </c>
      <c r="B125" s="107" t="s">
        <v>346</v>
      </c>
      <c r="C125" s="295"/>
      <c r="D125" s="295"/>
      <c r="E125" s="295"/>
      <c r="F125" s="295"/>
      <c r="G125" s="295"/>
      <c r="H125" s="295"/>
      <c r="I125" s="295"/>
      <c r="J125" s="720">
        <f t="shared" si="28"/>
        <v>0</v>
      </c>
      <c r="K125" s="797">
        <f t="shared" si="29"/>
        <v>0</v>
      </c>
    </row>
    <row r="126" spans="1:11" ht="12" customHeight="1" x14ac:dyDescent="0.2">
      <c r="A126" s="320" t="s">
        <v>352</v>
      </c>
      <c r="B126" s="107" t="s">
        <v>357</v>
      </c>
      <c r="C126" s="295"/>
      <c r="D126" s="295"/>
      <c r="E126" s="295"/>
      <c r="F126" s="295"/>
      <c r="G126" s="295"/>
      <c r="H126" s="295"/>
      <c r="I126" s="295"/>
      <c r="J126" s="720">
        <f t="shared" si="28"/>
        <v>0</v>
      </c>
      <c r="K126" s="797">
        <f t="shared" si="29"/>
        <v>0</v>
      </c>
    </row>
    <row r="127" spans="1:11" ht="12" customHeight="1" thickBot="1" x14ac:dyDescent="0.25">
      <c r="A127" s="329" t="s">
        <v>353</v>
      </c>
      <c r="B127" s="107" t="s">
        <v>356</v>
      </c>
      <c r="C127" s="297">
        <v>2446</v>
      </c>
      <c r="D127" s="297">
        <v>-859</v>
      </c>
      <c r="E127" s="297">
        <v>35775</v>
      </c>
      <c r="F127" s="297"/>
      <c r="G127" s="297">
        <v>462</v>
      </c>
      <c r="H127" s="297"/>
      <c r="I127" s="297"/>
      <c r="J127" s="722">
        <f t="shared" si="28"/>
        <v>35378</v>
      </c>
      <c r="K127" s="798">
        <f t="shared" si="29"/>
        <v>37824</v>
      </c>
    </row>
    <row r="128" spans="1:11" ht="12" customHeight="1" thickBot="1" x14ac:dyDescent="0.25">
      <c r="A128" s="28" t="s">
        <v>17</v>
      </c>
      <c r="B128" s="95" t="s">
        <v>431</v>
      </c>
      <c r="C128" s="294">
        <f>+C93+C114</f>
        <v>1964171</v>
      </c>
      <c r="D128" s="294">
        <f t="shared" ref="D128:K128" si="30">+D93+D114</f>
        <v>153644</v>
      </c>
      <c r="E128" s="294">
        <f t="shared" si="30"/>
        <v>19761</v>
      </c>
      <c r="F128" s="294">
        <f t="shared" si="30"/>
        <v>19610</v>
      </c>
      <c r="G128" s="294">
        <f t="shared" si="30"/>
        <v>-107532</v>
      </c>
      <c r="H128" s="294">
        <f t="shared" si="30"/>
        <v>0</v>
      </c>
      <c r="I128" s="294">
        <f t="shared" si="30"/>
        <v>0</v>
      </c>
      <c r="J128" s="294">
        <f t="shared" si="30"/>
        <v>85483</v>
      </c>
      <c r="K128" s="228">
        <f t="shared" si="30"/>
        <v>2049654</v>
      </c>
    </row>
    <row r="129" spans="1:17" ht="12" customHeight="1" thickBot="1" x14ac:dyDescent="0.25">
      <c r="A129" s="28" t="s">
        <v>18</v>
      </c>
      <c r="B129" s="95" t="s">
        <v>432</v>
      </c>
      <c r="C129" s="294">
        <f>+C130+C131+C132</f>
        <v>0</v>
      </c>
      <c r="D129" s="294">
        <f t="shared" ref="D129:K129" si="31">+D130+D131+D132</f>
        <v>0</v>
      </c>
      <c r="E129" s="294">
        <f t="shared" si="31"/>
        <v>0</v>
      </c>
      <c r="F129" s="294">
        <f t="shared" si="31"/>
        <v>0</v>
      </c>
      <c r="G129" s="294">
        <f t="shared" si="31"/>
        <v>0</v>
      </c>
      <c r="H129" s="294">
        <f t="shared" si="31"/>
        <v>0</v>
      </c>
      <c r="I129" s="294">
        <f t="shared" si="31"/>
        <v>0</v>
      </c>
      <c r="J129" s="294">
        <f t="shared" si="31"/>
        <v>0</v>
      </c>
      <c r="K129" s="228">
        <f t="shared" si="31"/>
        <v>0</v>
      </c>
    </row>
    <row r="130" spans="1:17" s="76" customFormat="1" ht="12" customHeight="1" x14ac:dyDescent="0.2">
      <c r="A130" s="320" t="s">
        <v>259</v>
      </c>
      <c r="B130" s="9" t="s">
        <v>500</v>
      </c>
      <c r="C130" s="295"/>
      <c r="D130" s="295"/>
      <c r="E130" s="295"/>
      <c r="F130" s="295"/>
      <c r="G130" s="295"/>
      <c r="H130" s="295"/>
      <c r="I130" s="295"/>
      <c r="J130" s="720">
        <f>D130+E130+F130+G130+H130+I130</f>
        <v>0</v>
      </c>
      <c r="K130" s="797">
        <f>C130+J130</f>
        <v>0</v>
      </c>
    </row>
    <row r="131" spans="1:17" ht="12" customHeight="1" x14ac:dyDescent="0.2">
      <c r="A131" s="320" t="s">
        <v>260</v>
      </c>
      <c r="B131" s="9" t="s">
        <v>440</v>
      </c>
      <c r="C131" s="295"/>
      <c r="D131" s="295"/>
      <c r="E131" s="295"/>
      <c r="F131" s="295"/>
      <c r="G131" s="295"/>
      <c r="H131" s="295"/>
      <c r="I131" s="295"/>
      <c r="J131" s="720">
        <f>D131+E131+F131+G131+H131+I131</f>
        <v>0</v>
      </c>
      <c r="K131" s="797">
        <f>C131+J131</f>
        <v>0</v>
      </c>
    </row>
    <row r="132" spans="1:17" ht="12" customHeight="1" thickBot="1" x14ac:dyDescent="0.25">
      <c r="A132" s="329" t="s">
        <v>261</v>
      </c>
      <c r="B132" s="7" t="s">
        <v>499</v>
      </c>
      <c r="C132" s="295"/>
      <c r="D132" s="295"/>
      <c r="E132" s="295"/>
      <c r="F132" s="295"/>
      <c r="G132" s="295"/>
      <c r="H132" s="295"/>
      <c r="I132" s="295"/>
      <c r="J132" s="720">
        <f>D132+E132+F132+G132+H132+I132</f>
        <v>0</v>
      </c>
      <c r="K132" s="797">
        <f>C132+J132</f>
        <v>0</v>
      </c>
    </row>
    <row r="133" spans="1:17" ht="12" customHeight="1" thickBot="1" x14ac:dyDescent="0.25">
      <c r="A133" s="28" t="s">
        <v>19</v>
      </c>
      <c r="B133" s="95" t="s">
        <v>433</v>
      </c>
      <c r="C133" s="294">
        <f>+C134+C135+C136+C137+C138+C139</f>
        <v>0</v>
      </c>
      <c r="D133" s="294">
        <f t="shared" ref="D133:K133" si="32">+D134+D135+D136+D137+D138+D139</f>
        <v>0</v>
      </c>
      <c r="E133" s="294">
        <f t="shared" si="32"/>
        <v>0</v>
      </c>
      <c r="F133" s="294">
        <f t="shared" si="32"/>
        <v>0</v>
      </c>
      <c r="G133" s="294">
        <f t="shared" si="32"/>
        <v>0</v>
      </c>
      <c r="H133" s="294">
        <f t="shared" si="32"/>
        <v>0</v>
      </c>
      <c r="I133" s="294">
        <f t="shared" si="32"/>
        <v>0</v>
      </c>
      <c r="J133" s="294">
        <f t="shared" si="32"/>
        <v>0</v>
      </c>
      <c r="K133" s="228">
        <f t="shared" si="32"/>
        <v>0</v>
      </c>
    </row>
    <row r="134" spans="1:17" ht="12" customHeight="1" x14ac:dyDescent="0.2">
      <c r="A134" s="320" t="s">
        <v>87</v>
      </c>
      <c r="B134" s="9" t="s">
        <v>442</v>
      </c>
      <c r="C134" s="295"/>
      <c r="D134" s="295"/>
      <c r="E134" s="295"/>
      <c r="F134" s="295"/>
      <c r="G134" s="295"/>
      <c r="H134" s="295"/>
      <c r="I134" s="295"/>
      <c r="J134" s="720">
        <f t="shared" ref="J134:J139" si="33">D134+E134+F134+G134+H134+I134</f>
        <v>0</v>
      </c>
      <c r="K134" s="797">
        <f t="shared" ref="K134:K139" si="34">C134+J134</f>
        <v>0</v>
      </c>
    </row>
    <row r="135" spans="1:17" ht="12" customHeight="1" x14ac:dyDescent="0.2">
      <c r="A135" s="320" t="s">
        <v>88</v>
      </c>
      <c r="B135" s="9" t="s">
        <v>434</v>
      </c>
      <c r="C135" s="295"/>
      <c r="D135" s="295"/>
      <c r="E135" s="295"/>
      <c r="F135" s="295"/>
      <c r="G135" s="295"/>
      <c r="H135" s="295"/>
      <c r="I135" s="295"/>
      <c r="J135" s="720">
        <f t="shared" si="33"/>
        <v>0</v>
      </c>
      <c r="K135" s="797">
        <f t="shared" si="34"/>
        <v>0</v>
      </c>
    </row>
    <row r="136" spans="1:17" ht="12" customHeight="1" x14ac:dyDescent="0.2">
      <c r="A136" s="320" t="s">
        <v>89</v>
      </c>
      <c r="B136" s="9" t="s">
        <v>435</v>
      </c>
      <c r="C136" s="295"/>
      <c r="D136" s="295"/>
      <c r="E136" s="295"/>
      <c r="F136" s="295"/>
      <c r="G136" s="295"/>
      <c r="H136" s="295"/>
      <c r="I136" s="295"/>
      <c r="J136" s="720">
        <f t="shared" si="33"/>
        <v>0</v>
      </c>
      <c r="K136" s="797">
        <f t="shared" si="34"/>
        <v>0</v>
      </c>
    </row>
    <row r="137" spans="1:17" ht="12" customHeight="1" x14ac:dyDescent="0.2">
      <c r="A137" s="320" t="s">
        <v>167</v>
      </c>
      <c r="B137" s="9" t="s">
        <v>498</v>
      </c>
      <c r="C137" s="295"/>
      <c r="D137" s="295"/>
      <c r="E137" s="295"/>
      <c r="F137" s="295"/>
      <c r="G137" s="295"/>
      <c r="H137" s="295"/>
      <c r="I137" s="295"/>
      <c r="J137" s="720">
        <f t="shared" si="33"/>
        <v>0</v>
      </c>
      <c r="K137" s="797">
        <f t="shared" si="34"/>
        <v>0</v>
      </c>
    </row>
    <row r="138" spans="1:17" ht="12" customHeight="1" x14ac:dyDescent="0.2">
      <c r="A138" s="320" t="s">
        <v>168</v>
      </c>
      <c r="B138" s="9" t="s">
        <v>437</v>
      </c>
      <c r="C138" s="295"/>
      <c r="D138" s="295"/>
      <c r="E138" s="295"/>
      <c r="F138" s="295"/>
      <c r="G138" s="295"/>
      <c r="H138" s="295"/>
      <c r="I138" s="295"/>
      <c r="J138" s="720">
        <f t="shared" si="33"/>
        <v>0</v>
      </c>
      <c r="K138" s="797">
        <f t="shared" si="34"/>
        <v>0</v>
      </c>
    </row>
    <row r="139" spans="1:17" s="76" customFormat="1" ht="12" customHeight="1" thickBot="1" x14ac:dyDescent="0.25">
      <c r="A139" s="329" t="s">
        <v>169</v>
      </c>
      <c r="B139" s="7" t="s">
        <v>438</v>
      </c>
      <c r="C139" s="295"/>
      <c r="D139" s="295"/>
      <c r="E139" s="295"/>
      <c r="F139" s="295"/>
      <c r="G139" s="295"/>
      <c r="H139" s="295"/>
      <c r="I139" s="295"/>
      <c r="J139" s="720">
        <f t="shared" si="33"/>
        <v>0</v>
      </c>
      <c r="K139" s="797">
        <f t="shared" si="34"/>
        <v>0</v>
      </c>
    </row>
    <row r="140" spans="1:17" ht="12" customHeight="1" thickBot="1" x14ac:dyDescent="0.25">
      <c r="A140" s="28" t="s">
        <v>20</v>
      </c>
      <c r="B140" s="95" t="s">
        <v>519</v>
      </c>
      <c r="C140" s="300">
        <f>+C141+C142+C144+C145+C143</f>
        <v>194401</v>
      </c>
      <c r="D140" s="300">
        <f t="shared" ref="D140:K140" si="35">+D141+D142+D144+D145+D143</f>
        <v>1682</v>
      </c>
      <c r="E140" s="300">
        <f t="shared" si="35"/>
        <v>54</v>
      </c>
      <c r="F140" s="300">
        <f t="shared" si="35"/>
        <v>53</v>
      </c>
      <c r="G140" s="300">
        <f t="shared" si="35"/>
        <v>-14573</v>
      </c>
      <c r="H140" s="300">
        <f t="shared" si="35"/>
        <v>0</v>
      </c>
      <c r="I140" s="300">
        <f t="shared" si="35"/>
        <v>0</v>
      </c>
      <c r="J140" s="300">
        <f t="shared" si="35"/>
        <v>-12784</v>
      </c>
      <c r="K140" s="231">
        <f t="shared" si="35"/>
        <v>181617</v>
      </c>
      <c r="Q140" s="814"/>
    </row>
    <row r="141" spans="1:17" x14ac:dyDescent="0.2">
      <c r="A141" s="320" t="s">
        <v>90</v>
      </c>
      <c r="B141" s="9" t="s">
        <v>361</v>
      </c>
      <c r="C141" s="295"/>
      <c r="D141" s="295"/>
      <c r="E141" s="295"/>
      <c r="F141" s="295"/>
      <c r="G141" s="295"/>
      <c r="H141" s="295"/>
      <c r="I141" s="295"/>
      <c r="J141" s="720">
        <f>D141+E141+F141+G141+H141+I141</f>
        <v>0</v>
      </c>
      <c r="K141" s="797">
        <f>C141+J141</f>
        <v>0</v>
      </c>
    </row>
    <row r="142" spans="1:17" ht="12" customHeight="1" x14ac:dyDescent="0.2">
      <c r="A142" s="320" t="s">
        <v>91</v>
      </c>
      <c r="B142" s="9" t="s">
        <v>362</v>
      </c>
      <c r="C142" s="295">
        <v>16506</v>
      </c>
      <c r="D142" s="295"/>
      <c r="E142" s="295"/>
      <c r="F142" s="295"/>
      <c r="G142" s="295">
        <v>24</v>
      </c>
      <c r="H142" s="295"/>
      <c r="I142" s="295"/>
      <c r="J142" s="720">
        <f>D142+E142+F142+G142+H142+I142</f>
        <v>24</v>
      </c>
      <c r="K142" s="797">
        <f>C142+J142</f>
        <v>16530</v>
      </c>
    </row>
    <row r="143" spans="1:17" ht="12" customHeight="1" x14ac:dyDescent="0.2">
      <c r="A143" s="320" t="s">
        <v>279</v>
      </c>
      <c r="B143" s="9" t="s">
        <v>518</v>
      </c>
      <c r="C143" s="295">
        <v>177895</v>
      </c>
      <c r="D143" s="295">
        <v>1682</v>
      </c>
      <c r="E143" s="295">
        <v>54</v>
      </c>
      <c r="F143" s="295">
        <v>53</v>
      </c>
      <c r="G143" s="295">
        <v>-14597</v>
      </c>
      <c r="H143" s="295"/>
      <c r="I143" s="295"/>
      <c r="J143" s="720">
        <f>D143+E143+F143+G143+H143+I143</f>
        <v>-12808</v>
      </c>
      <c r="K143" s="797">
        <f>C143+J143</f>
        <v>165087</v>
      </c>
    </row>
    <row r="144" spans="1:17" s="76" customFormat="1" ht="12" customHeight="1" x14ac:dyDescent="0.2">
      <c r="A144" s="320" t="s">
        <v>280</v>
      </c>
      <c r="B144" s="9" t="s">
        <v>447</v>
      </c>
      <c r="C144" s="295"/>
      <c r="D144" s="295"/>
      <c r="E144" s="295"/>
      <c r="F144" s="295"/>
      <c r="G144" s="295"/>
      <c r="H144" s="295"/>
      <c r="I144" s="295"/>
      <c r="J144" s="720">
        <f>D144+E144+F144+G144+H144+I144</f>
        <v>0</v>
      </c>
      <c r="K144" s="797">
        <f>C144+J144</f>
        <v>0</v>
      </c>
    </row>
    <row r="145" spans="1:11" s="76" customFormat="1" ht="12" customHeight="1" thickBot="1" x14ac:dyDescent="0.25">
      <c r="A145" s="329" t="s">
        <v>281</v>
      </c>
      <c r="B145" s="7" t="s">
        <v>380</v>
      </c>
      <c r="C145" s="295"/>
      <c r="D145" s="295"/>
      <c r="E145" s="295"/>
      <c r="F145" s="295"/>
      <c r="G145" s="295"/>
      <c r="H145" s="295"/>
      <c r="I145" s="295"/>
      <c r="J145" s="720">
        <f>D145+E145+F145+G145+H145+I145</f>
        <v>0</v>
      </c>
      <c r="K145" s="797">
        <f>C145+J145</f>
        <v>0</v>
      </c>
    </row>
    <row r="146" spans="1:11" s="76" customFormat="1" ht="12" customHeight="1" thickBot="1" x14ac:dyDescent="0.25">
      <c r="A146" s="28" t="s">
        <v>21</v>
      </c>
      <c r="B146" s="95" t="s">
        <v>448</v>
      </c>
      <c r="C146" s="372">
        <f>+C147+C148+C149+C150+C151</f>
        <v>0</v>
      </c>
      <c r="D146" s="372">
        <f t="shared" ref="D146:K146" si="36">+D147+D148+D149+D150+D151</f>
        <v>0</v>
      </c>
      <c r="E146" s="372">
        <f t="shared" si="36"/>
        <v>0</v>
      </c>
      <c r="F146" s="372">
        <f t="shared" si="36"/>
        <v>0</v>
      </c>
      <c r="G146" s="372">
        <f t="shared" si="36"/>
        <v>0</v>
      </c>
      <c r="H146" s="372">
        <f t="shared" si="36"/>
        <v>0</v>
      </c>
      <c r="I146" s="372">
        <f t="shared" si="36"/>
        <v>0</v>
      </c>
      <c r="J146" s="372">
        <f t="shared" si="36"/>
        <v>0</v>
      </c>
      <c r="K146" s="234">
        <f t="shared" si="36"/>
        <v>0</v>
      </c>
    </row>
    <row r="147" spans="1:11" s="76" customFormat="1" ht="12" customHeight="1" x14ac:dyDescent="0.2">
      <c r="A147" s="320" t="s">
        <v>92</v>
      </c>
      <c r="B147" s="9" t="s">
        <v>443</v>
      </c>
      <c r="C147" s="295"/>
      <c r="D147" s="295"/>
      <c r="E147" s="295"/>
      <c r="F147" s="295"/>
      <c r="G147" s="295"/>
      <c r="H147" s="295"/>
      <c r="I147" s="295"/>
      <c r="J147" s="720">
        <f t="shared" ref="J147:J153" si="37">D147+E147+F147+G147+H147+I147</f>
        <v>0</v>
      </c>
      <c r="K147" s="797">
        <f t="shared" ref="K147:K153" si="38">C147+J147</f>
        <v>0</v>
      </c>
    </row>
    <row r="148" spans="1:11" s="76" customFormat="1" ht="12" customHeight="1" x14ac:dyDescent="0.2">
      <c r="A148" s="320" t="s">
        <v>93</v>
      </c>
      <c r="B148" s="9" t="s">
        <v>450</v>
      </c>
      <c r="C148" s="295"/>
      <c r="D148" s="295"/>
      <c r="E148" s="295"/>
      <c r="F148" s="295"/>
      <c r="G148" s="295"/>
      <c r="H148" s="295"/>
      <c r="I148" s="295"/>
      <c r="J148" s="720">
        <f t="shared" si="37"/>
        <v>0</v>
      </c>
      <c r="K148" s="797">
        <f t="shared" si="38"/>
        <v>0</v>
      </c>
    </row>
    <row r="149" spans="1:11" s="76" customFormat="1" ht="12" customHeight="1" x14ac:dyDescent="0.2">
      <c r="A149" s="320" t="s">
        <v>291</v>
      </c>
      <c r="B149" s="9" t="s">
        <v>445</v>
      </c>
      <c r="C149" s="295"/>
      <c r="D149" s="295"/>
      <c r="E149" s="295"/>
      <c r="F149" s="295"/>
      <c r="G149" s="295"/>
      <c r="H149" s="295"/>
      <c r="I149" s="295"/>
      <c r="J149" s="720">
        <f t="shared" si="37"/>
        <v>0</v>
      </c>
      <c r="K149" s="797">
        <f t="shared" si="38"/>
        <v>0</v>
      </c>
    </row>
    <row r="150" spans="1:11" s="76" customFormat="1" ht="12" customHeight="1" x14ac:dyDescent="0.2">
      <c r="A150" s="320" t="s">
        <v>292</v>
      </c>
      <c r="B150" s="9" t="s">
        <v>501</v>
      </c>
      <c r="C150" s="295"/>
      <c r="D150" s="295"/>
      <c r="E150" s="295"/>
      <c r="F150" s="295"/>
      <c r="G150" s="295"/>
      <c r="H150" s="295"/>
      <c r="I150" s="295"/>
      <c r="J150" s="720">
        <f t="shared" si="37"/>
        <v>0</v>
      </c>
      <c r="K150" s="797">
        <f t="shared" si="38"/>
        <v>0</v>
      </c>
    </row>
    <row r="151" spans="1:11" ht="12.75" customHeight="1" thickBot="1" x14ac:dyDescent="0.25">
      <c r="A151" s="329" t="s">
        <v>449</v>
      </c>
      <c r="B151" s="7" t="s">
        <v>452</v>
      </c>
      <c r="C151" s="297"/>
      <c r="D151" s="297"/>
      <c r="E151" s="297"/>
      <c r="F151" s="297"/>
      <c r="G151" s="297"/>
      <c r="H151" s="297"/>
      <c r="I151" s="297"/>
      <c r="J151" s="722">
        <f t="shared" si="37"/>
        <v>0</v>
      </c>
      <c r="K151" s="798">
        <f t="shared" si="38"/>
        <v>0</v>
      </c>
    </row>
    <row r="152" spans="1:11" ht="12.75" customHeight="1" thickBot="1" x14ac:dyDescent="0.25">
      <c r="A152" s="362" t="s">
        <v>22</v>
      </c>
      <c r="B152" s="95" t="s">
        <v>453</v>
      </c>
      <c r="C152" s="373"/>
      <c r="D152" s="373"/>
      <c r="E152" s="373"/>
      <c r="F152" s="373"/>
      <c r="G152" s="373"/>
      <c r="H152" s="373"/>
      <c r="I152" s="373"/>
      <c r="J152" s="372">
        <f t="shared" si="37"/>
        <v>0</v>
      </c>
      <c r="K152" s="234">
        <f t="shared" si="38"/>
        <v>0</v>
      </c>
    </row>
    <row r="153" spans="1:11" ht="12.75" customHeight="1" thickBot="1" x14ac:dyDescent="0.25">
      <c r="A153" s="362" t="s">
        <v>23</v>
      </c>
      <c r="B153" s="95" t="s">
        <v>454</v>
      </c>
      <c r="C153" s="373"/>
      <c r="D153" s="373"/>
      <c r="E153" s="373"/>
      <c r="F153" s="373"/>
      <c r="G153" s="373"/>
      <c r="H153" s="373"/>
      <c r="I153" s="373"/>
      <c r="J153" s="372">
        <f t="shared" si="37"/>
        <v>0</v>
      </c>
      <c r="K153" s="234">
        <f t="shared" si="38"/>
        <v>0</v>
      </c>
    </row>
    <row r="154" spans="1:11" ht="12" customHeight="1" thickBot="1" x14ac:dyDescent="0.25">
      <c r="A154" s="28" t="s">
        <v>24</v>
      </c>
      <c r="B154" s="95" t="s">
        <v>456</v>
      </c>
      <c r="C154" s="374">
        <f>+C129+C133+C140+C146+C152+C153</f>
        <v>194401</v>
      </c>
      <c r="D154" s="374">
        <f t="shared" ref="D154:K154" si="39">+D129+D133+D140+D146+D152+D153</f>
        <v>1682</v>
      </c>
      <c r="E154" s="374">
        <f t="shared" si="39"/>
        <v>54</v>
      </c>
      <c r="F154" s="374">
        <f t="shared" si="39"/>
        <v>53</v>
      </c>
      <c r="G154" s="374">
        <f t="shared" si="39"/>
        <v>-14573</v>
      </c>
      <c r="H154" s="374">
        <f t="shared" si="39"/>
        <v>0</v>
      </c>
      <c r="I154" s="374">
        <f t="shared" si="39"/>
        <v>0</v>
      </c>
      <c r="J154" s="374">
        <f t="shared" si="39"/>
        <v>-12784</v>
      </c>
      <c r="K154" s="815">
        <f t="shared" si="39"/>
        <v>181617</v>
      </c>
    </row>
    <row r="155" spans="1:11" ht="15.2" customHeight="1" thickBot="1" x14ac:dyDescent="0.25">
      <c r="A155" s="331" t="s">
        <v>25</v>
      </c>
      <c r="B155" s="285" t="s">
        <v>455</v>
      </c>
      <c r="C155" s="374">
        <f>+C128+C154</f>
        <v>2158572</v>
      </c>
      <c r="D155" s="374">
        <f t="shared" ref="D155:K155" si="40">+D128+D154</f>
        <v>155326</v>
      </c>
      <c r="E155" s="374">
        <f t="shared" si="40"/>
        <v>19815</v>
      </c>
      <c r="F155" s="374">
        <f t="shared" si="40"/>
        <v>19663</v>
      </c>
      <c r="G155" s="374">
        <f t="shared" si="40"/>
        <v>-122105</v>
      </c>
      <c r="H155" s="374">
        <f t="shared" si="40"/>
        <v>0</v>
      </c>
      <c r="I155" s="374">
        <f t="shared" si="40"/>
        <v>0</v>
      </c>
      <c r="J155" s="374">
        <f t="shared" si="40"/>
        <v>72699</v>
      </c>
      <c r="K155" s="815">
        <f t="shared" si="40"/>
        <v>2231271</v>
      </c>
    </row>
    <row r="156" spans="1:11" ht="13.5" thickBot="1" x14ac:dyDescent="0.25">
      <c r="C156" s="818">
        <f>C90-C155</f>
        <v>0</v>
      </c>
      <c r="D156" s="819"/>
      <c r="E156" s="819"/>
      <c r="F156" s="819"/>
      <c r="G156" s="819"/>
      <c r="H156" s="819"/>
      <c r="I156" s="820"/>
      <c r="J156" s="820"/>
      <c r="K156" s="821">
        <f>K90-K155</f>
        <v>0</v>
      </c>
    </row>
    <row r="157" spans="1:11" ht="15.2" customHeight="1" thickBot="1" x14ac:dyDescent="0.25">
      <c r="A157" s="181" t="s">
        <v>502</v>
      </c>
      <c r="B157" s="182"/>
      <c r="C157" s="822">
        <v>2</v>
      </c>
      <c r="D157" s="823"/>
      <c r="E157" s="823"/>
      <c r="F157" s="823"/>
      <c r="G157" s="823"/>
      <c r="H157" s="823"/>
      <c r="I157" s="822"/>
      <c r="J157" s="824">
        <f>D157+E157+F157+G157+H157+I157</f>
        <v>0</v>
      </c>
      <c r="K157" s="234">
        <f>C157+J157</f>
        <v>2</v>
      </c>
    </row>
    <row r="158" spans="1:11" ht="14.45" customHeight="1" thickBot="1" x14ac:dyDescent="0.25">
      <c r="A158" s="181" t="s">
        <v>197</v>
      </c>
      <c r="B158" s="182"/>
      <c r="C158" s="822">
        <v>19</v>
      </c>
      <c r="D158" s="823"/>
      <c r="E158" s="823"/>
      <c r="F158" s="823"/>
      <c r="G158" s="823"/>
      <c r="H158" s="823"/>
      <c r="I158" s="822"/>
      <c r="J158" s="824">
        <f>D158+E158+F158+G158+H158+I158</f>
        <v>0</v>
      </c>
      <c r="K158" s="234">
        <f>C158+J158</f>
        <v>19</v>
      </c>
    </row>
  </sheetData>
  <sheetProtection formatCells="0"/>
  <mergeCells count="5">
    <mergeCell ref="B1:K1"/>
    <mergeCell ref="B2:J2"/>
    <mergeCell ref="B3:J3"/>
    <mergeCell ref="A7:K7"/>
    <mergeCell ref="A92:K92"/>
  </mergeCells>
  <phoneticPr fontId="0" type="noConversion"/>
  <printOptions horizontalCentered="1"/>
  <pageMargins left="0.19685039370078741" right="0.19685039370078741" top="0.78740157480314965" bottom="0.59055118110236227" header="0.78740157480314965" footer="0.78740157480314965"/>
  <pageSetup paperSize="9" scale="61" fitToHeight="2" orientation="portrait" r:id="rId1"/>
  <headerFooter alignWithMargins="0"/>
  <rowBreaks count="1" manualBreakCount="1">
    <brk id="9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K61"/>
  <sheetViews>
    <sheetView topLeftCell="F1" zoomScale="96" zoomScaleNormal="96" workbookViewId="0">
      <selection activeCell="Q16" sqref="Q16"/>
    </sheetView>
  </sheetViews>
  <sheetFormatPr defaultColWidth="9.33203125" defaultRowHeight="12.75" x14ac:dyDescent="0.2"/>
  <cols>
    <col min="1" max="1" width="13.83203125" style="180" customWidth="1"/>
    <col min="2" max="2" width="60.6640625" style="3" customWidth="1"/>
    <col min="3" max="3" width="15.83203125" style="3" customWidth="1"/>
    <col min="4" max="10" width="13.83203125" style="3" customWidth="1"/>
    <col min="11" max="11" width="15.83203125" style="3" customWidth="1"/>
    <col min="12" max="256" width="9.33203125" style="3"/>
    <col min="257" max="257" width="13.83203125" style="3" customWidth="1"/>
    <col min="258" max="258" width="60.6640625" style="3" customWidth="1"/>
    <col min="259" max="259" width="15.83203125" style="3" customWidth="1"/>
    <col min="260" max="266" width="13.83203125" style="3" customWidth="1"/>
    <col min="267" max="267" width="15.83203125" style="3" customWidth="1"/>
    <col min="268" max="512" width="9.33203125" style="3"/>
    <col min="513" max="513" width="13.83203125" style="3" customWidth="1"/>
    <col min="514" max="514" width="60.6640625" style="3" customWidth="1"/>
    <col min="515" max="515" width="15.83203125" style="3" customWidth="1"/>
    <col min="516" max="522" width="13.83203125" style="3" customWidth="1"/>
    <col min="523" max="523" width="15.83203125" style="3" customWidth="1"/>
    <col min="524" max="768" width="9.33203125" style="3"/>
    <col min="769" max="769" width="13.83203125" style="3" customWidth="1"/>
    <col min="770" max="770" width="60.6640625" style="3" customWidth="1"/>
    <col min="771" max="771" width="15.83203125" style="3" customWidth="1"/>
    <col min="772" max="778" width="13.83203125" style="3" customWidth="1"/>
    <col min="779" max="779" width="15.83203125" style="3" customWidth="1"/>
    <col min="780" max="1024" width="9.33203125" style="3"/>
    <col min="1025" max="1025" width="13.83203125" style="3" customWidth="1"/>
    <col min="1026" max="1026" width="60.6640625" style="3" customWidth="1"/>
    <col min="1027" max="1027" width="15.83203125" style="3" customWidth="1"/>
    <col min="1028" max="1034" width="13.83203125" style="3" customWidth="1"/>
    <col min="1035" max="1035" width="15.83203125" style="3" customWidth="1"/>
    <col min="1036" max="1280" width="9.33203125" style="3"/>
    <col min="1281" max="1281" width="13.83203125" style="3" customWidth="1"/>
    <col min="1282" max="1282" width="60.6640625" style="3" customWidth="1"/>
    <col min="1283" max="1283" width="15.83203125" style="3" customWidth="1"/>
    <col min="1284" max="1290" width="13.83203125" style="3" customWidth="1"/>
    <col min="1291" max="1291" width="15.83203125" style="3" customWidth="1"/>
    <col min="1292" max="1536" width="9.33203125" style="3"/>
    <col min="1537" max="1537" width="13.83203125" style="3" customWidth="1"/>
    <col min="1538" max="1538" width="60.6640625" style="3" customWidth="1"/>
    <col min="1539" max="1539" width="15.83203125" style="3" customWidth="1"/>
    <col min="1540" max="1546" width="13.83203125" style="3" customWidth="1"/>
    <col min="1547" max="1547" width="15.83203125" style="3" customWidth="1"/>
    <col min="1548" max="1792" width="9.33203125" style="3"/>
    <col min="1793" max="1793" width="13.83203125" style="3" customWidth="1"/>
    <col min="1794" max="1794" width="60.6640625" style="3" customWidth="1"/>
    <col min="1795" max="1795" width="15.83203125" style="3" customWidth="1"/>
    <col min="1796" max="1802" width="13.83203125" style="3" customWidth="1"/>
    <col min="1803" max="1803" width="15.83203125" style="3" customWidth="1"/>
    <col min="1804" max="2048" width="9.33203125" style="3"/>
    <col min="2049" max="2049" width="13.83203125" style="3" customWidth="1"/>
    <col min="2050" max="2050" width="60.6640625" style="3" customWidth="1"/>
    <col min="2051" max="2051" width="15.83203125" style="3" customWidth="1"/>
    <col min="2052" max="2058" width="13.83203125" style="3" customWidth="1"/>
    <col min="2059" max="2059" width="15.83203125" style="3" customWidth="1"/>
    <col min="2060" max="2304" width="9.33203125" style="3"/>
    <col min="2305" max="2305" width="13.83203125" style="3" customWidth="1"/>
    <col min="2306" max="2306" width="60.6640625" style="3" customWidth="1"/>
    <col min="2307" max="2307" width="15.83203125" style="3" customWidth="1"/>
    <col min="2308" max="2314" width="13.83203125" style="3" customWidth="1"/>
    <col min="2315" max="2315" width="15.83203125" style="3" customWidth="1"/>
    <col min="2316" max="2560" width="9.33203125" style="3"/>
    <col min="2561" max="2561" width="13.83203125" style="3" customWidth="1"/>
    <col min="2562" max="2562" width="60.6640625" style="3" customWidth="1"/>
    <col min="2563" max="2563" width="15.83203125" style="3" customWidth="1"/>
    <col min="2564" max="2570" width="13.83203125" style="3" customWidth="1"/>
    <col min="2571" max="2571" width="15.83203125" style="3" customWidth="1"/>
    <col min="2572" max="2816" width="9.33203125" style="3"/>
    <col min="2817" max="2817" width="13.83203125" style="3" customWidth="1"/>
    <col min="2818" max="2818" width="60.6640625" style="3" customWidth="1"/>
    <col min="2819" max="2819" width="15.83203125" style="3" customWidth="1"/>
    <col min="2820" max="2826" width="13.83203125" style="3" customWidth="1"/>
    <col min="2827" max="2827" width="15.83203125" style="3" customWidth="1"/>
    <col min="2828" max="3072" width="9.33203125" style="3"/>
    <col min="3073" max="3073" width="13.83203125" style="3" customWidth="1"/>
    <col min="3074" max="3074" width="60.6640625" style="3" customWidth="1"/>
    <col min="3075" max="3075" width="15.83203125" style="3" customWidth="1"/>
    <col min="3076" max="3082" width="13.83203125" style="3" customWidth="1"/>
    <col min="3083" max="3083" width="15.83203125" style="3" customWidth="1"/>
    <col min="3084" max="3328" width="9.33203125" style="3"/>
    <col min="3329" max="3329" width="13.83203125" style="3" customWidth="1"/>
    <col min="3330" max="3330" width="60.6640625" style="3" customWidth="1"/>
    <col min="3331" max="3331" width="15.83203125" style="3" customWidth="1"/>
    <col min="3332" max="3338" width="13.83203125" style="3" customWidth="1"/>
    <col min="3339" max="3339" width="15.83203125" style="3" customWidth="1"/>
    <col min="3340" max="3584" width="9.33203125" style="3"/>
    <col min="3585" max="3585" width="13.83203125" style="3" customWidth="1"/>
    <col min="3586" max="3586" width="60.6640625" style="3" customWidth="1"/>
    <col min="3587" max="3587" width="15.83203125" style="3" customWidth="1"/>
    <col min="3588" max="3594" width="13.83203125" style="3" customWidth="1"/>
    <col min="3595" max="3595" width="15.83203125" style="3" customWidth="1"/>
    <col min="3596" max="3840" width="9.33203125" style="3"/>
    <col min="3841" max="3841" width="13.83203125" style="3" customWidth="1"/>
    <col min="3842" max="3842" width="60.6640625" style="3" customWidth="1"/>
    <col min="3843" max="3843" width="15.83203125" style="3" customWidth="1"/>
    <col min="3844" max="3850" width="13.83203125" style="3" customWidth="1"/>
    <col min="3851" max="3851" width="15.83203125" style="3" customWidth="1"/>
    <col min="3852" max="4096" width="9.33203125" style="3"/>
    <col min="4097" max="4097" width="13.83203125" style="3" customWidth="1"/>
    <col min="4098" max="4098" width="60.6640625" style="3" customWidth="1"/>
    <col min="4099" max="4099" width="15.83203125" style="3" customWidth="1"/>
    <col min="4100" max="4106" width="13.83203125" style="3" customWidth="1"/>
    <col min="4107" max="4107" width="15.83203125" style="3" customWidth="1"/>
    <col min="4108" max="4352" width="9.33203125" style="3"/>
    <col min="4353" max="4353" width="13.83203125" style="3" customWidth="1"/>
    <col min="4354" max="4354" width="60.6640625" style="3" customWidth="1"/>
    <col min="4355" max="4355" width="15.83203125" style="3" customWidth="1"/>
    <col min="4356" max="4362" width="13.83203125" style="3" customWidth="1"/>
    <col min="4363" max="4363" width="15.83203125" style="3" customWidth="1"/>
    <col min="4364" max="4608" width="9.33203125" style="3"/>
    <col min="4609" max="4609" width="13.83203125" style="3" customWidth="1"/>
    <col min="4610" max="4610" width="60.6640625" style="3" customWidth="1"/>
    <col min="4611" max="4611" width="15.83203125" style="3" customWidth="1"/>
    <col min="4612" max="4618" width="13.83203125" style="3" customWidth="1"/>
    <col min="4619" max="4619" width="15.83203125" style="3" customWidth="1"/>
    <col min="4620" max="4864" width="9.33203125" style="3"/>
    <col min="4865" max="4865" width="13.83203125" style="3" customWidth="1"/>
    <col min="4866" max="4866" width="60.6640625" style="3" customWidth="1"/>
    <col min="4867" max="4867" width="15.83203125" style="3" customWidth="1"/>
    <col min="4868" max="4874" width="13.83203125" style="3" customWidth="1"/>
    <col min="4875" max="4875" width="15.83203125" style="3" customWidth="1"/>
    <col min="4876" max="5120" width="9.33203125" style="3"/>
    <col min="5121" max="5121" width="13.83203125" style="3" customWidth="1"/>
    <col min="5122" max="5122" width="60.6640625" style="3" customWidth="1"/>
    <col min="5123" max="5123" width="15.83203125" style="3" customWidth="1"/>
    <col min="5124" max="5130" width="13.83203125" style="3" customWidth="1"/>
    <col min="5131" max="5131" width="15.83203125" style="3" customWidth="1"/>
    <col min="5132" max="5376" width="9.33203125" style="3"/>
    <col min="5377" max="5377" width="13.83203125" style="3" customWidth="1"/>
    <col min="5378" max="5378" width="60.6640625" style="3" customWidth="1"/>
    <col min="5379" max="5379" width="15.83203125" style="3" customWidth="1"/>
    <col min="5380" max="5386" width="13.83203125" style="3" customWidth="1"/>
    <col min="5387" max="5387" width="15.83203125" style="3" customWidth="1"/>
    <col min="5388" max="5632" width="9.33203125" style="3"/>
    <col min="5633" max="5633" width="13.83203125" style="3" customWidth="1"/>
    <col min="5634" max="5634" width="60.6640625" style="3" customWidth="1"/>
    <col min="5635" max="5635" width="15.83203125" style="3" customWidth="1"/>
    <col min="5636" max="5642" width="13.83203125" style="3" customWidth="1"/>
    <col min="5643" max="5643" width="15.83203125" style="3" customWidth="1"/>
    <col min="5644" max="5888" width="9.33203125" style="3"/>
    <col min="5889" max="5889" width="13.83203125" style="3" customWidth="1"/>
    <col min="5890" max="5890" width="60.6640625" style="3" customWidth="1"/>
    <col min="5891" max="5891" width="15.83203125" style="3" customWidth="1"/>
    <col min="5892" max="5898" width="13.83203125" style="3" customWidth="1"/>
    <col min="5899" max="5899" width="15.83203125" style="3" customWidth="1"/>
    <col min="5900" max="6144" width="9.33203125" style="3"/>
    <col min="6145" max="6145" width="13.83203125" style="3" customWidth="1"/>
    <col min="6146" max="6146" width="60.6640625" style="3" customWidth="1"/>
    <col min="6147" max="6147" width="15.83203125" style="3" customWidth="1"/>
    <col min="6148" max="6154" width="13.83203125" style="3" customWidth="1"/>
    <col min="6155" max="6155" width="15.83203125" style="3" customWidth="1"/>
    <col min="6156" max="6400" width="9.33203125" style="3"/>
    <col min="6401" max="6401" width="13.83203125" style="3" customWidth="1"/>
    <col min="6402" max="6402" width="60.6640625" style="3" customWidth="1"/>
    <col min="6403" max="6403" width="15.83203125" style="3" customWidth="1"/>
    <col min="6404" max="6410" width="13.83203125" style="3" customWidth="1"/>
    <col min="6411" max="6411" width="15.83203125" style="3" customWidth="1"/>
    <col min="6412" max="6656" width="9.33203125" style="3"/>
    <col min="6657" max="6657" width="13.83203125" style="3" customWidth="1"/>
    <col min="6658" max="6658" width="60.6640625" style="3" customWidth="1"/>
    <col min="6659" max="6659" width="15.83203125" style="3" customWidth="1"/>
    <col min="6660" max="6666" width="13.83203125" style="3" customWidth="1"/>
    <col min="6667" max="6667" width="15.83203125" style="3" customWidth="1"/>
    <col min="6668" max="6912" width="9.33203125" style="3"/>
    <col min="6913" max="6913" width="13.83203125" style="3" customWidth="1"/>
    <col min="6914" max="6914" width="60.6640625" style="3" customWidth="1"/>
    <col min="6915" max="6915" width="15.83203125" style="3" customWidth="1"/>
    <col min="6916" max="6922" width="13.83203125" style="3" customWidth="1"/>
    <col min="6923" max="6923" width="15.83203125" style="3" customWidth="1"/>
    <col min="6924" max="7168" width="9.33203125" style="3"/>
    <col min="7169" max="7169" width="13.83203125" style="3" customWidth="1"/>
    <col min="7170" max="7170" width="60.6640625" style="3" customWidth="1"/>
    <col min="7171" max="7171" width="15.83203125" style="3" customWidth="1"/>
    <col min="7172" max="7178" width="13.83203125" style="3" customWidth="1"/>
    <col min="7179" max="7179" width="15.83203125" style="3" customWidth="1"/>
    <col min="7180" max="7424" width="9.33203125" style="3"/>
    <col min="7425" max="7425" width="13.83203125" style="3" customWidth="1"/>
    <col min="7426" max="7426" width="60.6640625" style="3" customWidth="1"/>
    <col min="7427" max="7427" width="15.83203125" style="3" customWidth="1"/>
    <col min="7428" max="7434" width="13.83203125" style="3" customWidth="1"/>
    <col min="7435" max="7435" width="15.83203125" style="3" customWidth="1"/>
    <col min="7436" max="7680" width="9.33203125" style="3"/>
    <col min="7681" max="7681" width="13.83203125" style="3" customWidth="1"/>
    <col min="7682" max="7682" width="60.6640625" style="3" customWidth="1"/>
    <col min="7683" max="7683" width="15.83203125" style="3" customWidth="1"/>
    <col min="7684" max="7690" width="13.83203125" style="3" customWidth="1"/>
    <col min="7691" max="7691" width="15.83203125" style="3" customWidth="1"/>
    <col min="7692" max="7936" width="9.33203125" style="3"/>
    <col min="7937" max="7937" width="13.83203125" style="3" customWidth="1"/>
    <col min="7938" max="7938" width="60.6640625" style="3" customWidth="1"/>
    <col min="7939" max="7939" width="15.83203125" style="3" customWidth="1"/>
    <col min="7940" max="7946" width="13.83203125" style="3" customWidth="1"/>
    <col min="7947" max="7947" width="15.83203125" style="3" customWidth="1"/>
    <col min="7948" max="8192" width="9.33203125" style="3"/>
    <col min="8193" max="8193" width="13.83203125" style="3" customWidth="1"/>
    <col min="8194" max="8194" width="60.6640625" style="3" customWidth="1"/>
    <col min="8195" max="8195" width="15.83203125" style="3" customWidth="1"/>
    <col min="8196" max="8202" width="13.83203125" style="3" customWidth="1"/>
    <col min="8203" max="8203" width="15.83203125" style="3" customWidth="1"/>
    <col min="8204" max="8448" width="9.33203125" style="3"/>
    <col min="8449" max="8449" width="13.83203125" style="3" customWidth="1"/>
    <col min="8450" max="8450" width="60.6640625" style="3" customWidth="1"/>
    <col min="8451" max="8451" width="15.83203125" style="3" customWidth="1"/>
    <col min="8452" max="8458" width="13.83203125" style="3" customWidth="1"/>
    <col min="8459" max="8459" width="15.83203125" style="3" customWidth="1"/>
    <col min="8460" max="8704" width="9.33203125" style="3"/>
    <col min="8705" max="8705" width="13.83203125" style="3" customWidth="1"/>
    <col min="8706" max="8706" width="60.6640625" style="3" customWidth="1"/>
    <col min="8707" max="8707" width="15.83203125" style="3" customWidth="1"/>
    <col min="8708" max="8714" width="13.83203125" style="3" customWidth="1"/>
    <col min="8715" max="8715" width="15.83203125" style="3" customWidth="1"/>
    <col min="8716" max="8960" width="9.33203125" style="3"/>
    <col min="8961" max="8961" width="13.83203125" style="3" customWidth="1"/>
    <col min="8962" max="8962" width="60.6640625" style="3" customWidth="1"/>
    <col min="8963" max="8963" width="15.83203125" style="3" customWidth="1"/>
    <col min="8964" max="8970" width="13.83203125" style="3" customWidth="1"/>
    <col min="8971" max="8971" width="15.83203125" style="3" customWidth="1"/>
    <col min="8972" max="9216" width="9.33203125" style="3"/>
    <col min="9217" max="9217" width="13.83203125" style="3" customWidth="1"/>
    <col min="9218" max="9218" width="60.6640625" style="3" customWidth="1"/>
    <col min="9219" max="9219" width="15.83203125" style="3" customWidth="1"/>
    <col min="9220" max="9226" width="13.83203125" style="3" customWidth="1"/>
    <col min="9227" max="9227" width="15.83203125" style="3" customWidth="1"/>
    <col min="9228" max="9472" width="9.33203125" style="3"/>
    <col min="9473" max="9473" width="13.83203125" style="3" customWidth="1"/>
    <col min="9474" max="9474" width="60.6640625" style="3" customWidth="1"/>
    <col min="9475" max="9475" width="15.83203125" style="3" customWidth="1"/>
    <col min="9476" max="9482" width="13.83203125" style="3" customWidth="1"/>
    <col min="9483" max="9483" width="15.83203125" style="3" customWidth="1"/>
    <col min="9484" max="9728" width="9.33203125" style="3"/>
    <col min="9729" max="9729" width="13.83203125" style="3" customWidth="1"/>
    <col min="9730" max="9730" width="60.6640625" style="3" customWidth="1"/>
    <col min="9731" max="9731" width="15.83203125" style="3" customWidth="1"/>
    <col min="9732" max="9738" width="13.83203125" style="3" customWidth="1"/>
    <col min="9739" max="9739" width="15.83203125" style="3" customWidth="1"/>
    <col min="9740" max="9984" width="9.33203125" style="3"/>
    <col min="9985" max="9985" width="13.83203125" style="3" customWidth="1"/>
    <col min="9986" max="9986" width="60.6640625" style="3" customWidth="1"/>
    <col min="9987" max="9987" width="15.83203125" style="3" customWidth="1"/>
    <col min="9988" max="9994" width="13.83203125" style="3" customWidth="1"/>
    <col min="9995" max="9995" width="15.83203125" style="3" customWidth="1"/>
    <col min="9996" max="10240" width="9.33203125" style="3"/>
    <col min="10241" max="10241" width="13.83203125" style="3" customWidth="1"/>
    <col min="10242" max="10242" width="60.6640625" style="3" customWidth="1"/>
    <col min="10243" max="10243" width="15.83203125" style="3" customWidth="1"/>
    <col min="10244" max="10250" width="13.83203125" style="3" customWidth="1"/>
    <col min="10251" max="10251" width="15.83203125" style="3" customWidth="1"/>
    <col min="10252" max="10496" width="9.33203125" style="3"/>
    <col min="10497" max="10497" width="13.83203125" style="3" customWidth="1"/>
    <col min="10498" max="10498" width="60.6640625" style="3" customWidth="1"/>
    <col min="10499" max="10499" width="15.83203125" style="3" customWidth="1"/>
    <col min="10500" max="10506" width="13.83203125" style="3" customWidth="1"/>
    <col min="10507" max="10507" width="15.83203125" style="3" customWidth="1"/>
    <col min="10508" max="10752" width="9.33203125" style="3"/>
    <col min="10753" max="10753" width="13.83203125" style="3" customWidth="1"/>
    <col min="10754" max="10754" width="60.6640625" style="3" customWidth="1"/>
    <col min="10755" max="10755" width="15.83203125" style="3" customWidth="1"/>
    <col min="10756" max="10762" width="13.83203125" style="3" customWidth="1"/>
    <col min="10763" max="10763" width="15.83203125" style="3" customWidth="1"/>
    <col min="10764" max="11008" width="9.33203125" style="3"/>
    <col min="11009" max="11009" width="13.83203125" style="3" customWidth="1"/>
    <col min="11010" max="11010" width="60.6640625" style="3" customWidth="1"/>
    <col min="11011" max="11011" width="15.83203125" style="3" customWidth="1"/>
    <col min="11012" max="11018" width="13.83203125" style="3" customWidth="1"/>
    <col min="11019" max="11019" width="15.83203125" style="3" customWidth="1"/>
    <col min="11020" max="11264" width="9.33203125" style="3"/>
    <col min="11265" max="11265" width="13.83203125" style="3" customWidth="1"/>
    <col min="11266" max="11266" width="60.6640625" style="3" customWidth="1"/>
    <col min="11267" max="11267" width="15.83203125" style="3" customWidth="1"/>
    <col min="11268" max="11274" width="13.83203125" style="3" customWidth="1"/>
    <col min="11275" max="11275" width="15.83203125" style="3" customWidth="1"/>
    <col min="11276" max="11520" width="9.33203125" style="3"/>
    <col min="11521" max="11521" width="13.83203125" style="3" customWidth="1"/>
    <col min="11522" max="11522" width="60.6640625" style="3" customWidth="1"/>
    <col min="11523" max="11523" width="15.83203125" style="3" customWidth="1"/>
    <col min="11524" max="11530" width="13.83203125" style="3" customWidth="1"/>
    <col min="11531" max="11531" width="15.83203125" style="3" customWidth="1"/>
    <col min="11532" max="11776" width="9.33203125" style="3"/>
    <col min="11777" max="11777" width="13.83203125" style="3" customWidth="1"/>
    <col min="11778" max="11778" width="60.6640625" style="3" customWidth="1"/>
    <col min="11779" max="11779" width="15.83203125" style="3" customWidth="1"/>
    <col min="11780" max="11786" width="13.83203125" style="3" customWidth="1"/>
    <col min="11787" max="11787" width="15.83203125" style="3" customWidth="1"/>
    <col min="11788" max="12032" width="9.33203125" style="3"/>
    <col min="12033" max="12033" width="13.83203125" style="3" customWidth="1"/>
    <col min="12034" max="12034" width="60.6640625" style="3" customWidth="1"/>
    <col min="12035" max="12035" width="15.83203125" style="3" customWidth="1"/>
    <col min="12036" max="12042" width="13.83203125" style="3" customWidth="1"/>
    <col min="12043" max="12043" width="15.83203125" style="3" customWidth="1"/>
    <col min="12044" max="12288" width="9.33203125" style="3"/>
    <col min="12289" max="12289" width="13.83203125" style="3" customWidth="1"/>
    <col min="12290" max="12290" width="60.6640625" style="3" customWidth="1"/>
    <col min="12291" max="12291" width="15.83203125" style="3" customWidth="1"/>
    <col min="12292" max="12298" width="13.83203125" style="3" customWidth="1"/>
    <col min="12299" max="12299" width="15.83203125" style="3" customWidth="1"/>
    <col min="12300" max="12544" width="9.33203125" style="3"/>
    <col min="12545" max="12545" width="13.83203125" style="3" customWidth="1"/>
    <col min="12546" max="12546" width="60.6640625" style="3" customWidth="1"/>
    <col min="12547" max="12547" width="15.83203125" style="3" customWidth="1"/>
    <col min="12548" max="12554" width="13.83203125" style="3" customWidth="1"/>
    <col min="12555" max="12555" width="15.83203125" style="3" customWidth="1"/>
    <col min="12556" max="12800" width="9.33203125" style="3"/>
    <col min="12801" max="12801" width="13.83203125" style="3" customWidth="1"/>
    <col min="12802" max="12802" width="60.6640625" style="3" customWidth="1"/>
    <col min="12803" max="12803" width="15.83203125" style="3" customWidth="1"/>
    <col min="12804" max="12810" width="13.83203125" style="3" customWidth="1"/>
    <col min="12811" max="12811" width="15.83203125" style="3" customWidth="1"/>
    <col min="12812" max="13056" width="9.33203125" style="3"/>
    <col min="13057" max="13057" width="13.83203125" style="3" customWidth="1"/>
    <col min="13058" max="13058" width="60.6640625" style="3" customWidth="1"/>
    <col min="13059" max="13059" width="15.83203125" style="3" customWidth="1"/>
    <col min="13060" max="13066" width="13.83203125" style="3" customWidth="1"/>
    <col min="13067" max="13067" width="15.83203125" style="3" customWidth="1"/>
    <col min="13068" max="13312" width="9.33203125" style="3"/>
    <col min="13313" max="13313" width="13.83203125" style="3" customWidth="1"/>
    <col min="13314" max="13314" width="60.6640625" style="3" customWidth="1"/>
    <col min="13315" max="13315" width="15.83203125" style="3" customWidth="1"/>
    <col min="13316" max="13322" width="13.83203125" style="3" customWidth="1"/>
    <col min="13323" max="13323" width="15.83203125" style="3" customWidth="1"/>
    <col min="13324" max="13568" width="9.33203125" style="3"/>
    <col min="13569" max="13569" width="13.83203125" style="3" customWidth="1"/>
    <col min="13570" max="13570" width="60.6640625" style="3" customWidth="1"/>
    <col min="13571" max="13571" width="15.83203125" style="3" customWidth="1"/>
    <col min="13572" max="13578" width="13.83203125" style="3" customWidth="1"/>
    <col min="13579" max="13579" width="15.83203125" style="3" customWidth="1"/>
    <col min="13580" max="13824" width="9.33203125" style="3"/>
    <col min="13825" max="13825" width="13.83203125" style="3" customWidth="1"/>
    <col min="13826" max="13826" width="60.6640625" style="3" customWidth="1"/>
    <col min="13827" max="13827" width="15.83203125" style="3" customWidth="1"/>
    <col min="13828" max="13834" width="13.83203125" style="3" customWidth="1"/>
    <col min="13835" max="13835" width="15.83203125" style="3" customWidth="1"/>
    <col min="13836" max="14080" width="9.33203125" style="3"/>
    <col min="14081" max="14081" width="13.83203125" style="3" customWidth="1"/>
    <col min="14082" max="14082" width="60.6640625" style="3" customWidth="1"/>
    <col min="14083" max="14083" width="15.83203125" style="3" customWidth="1"/>
    <col min="14084" max="14090" width="13.83203125" style="3" customWidth="1"/>
    <col min="14091" max="14091" width="15.83203125" style="3" customWidth="1"/>
    <col min="14092" max="14336" width="9.33203125" style="3"/>
    <col min="14337" max="14337" width="13.83203125" style="3" customWidth="1"/>
    <col min="14338" max="14338" width="60.6640625" style="3" customWidth="1"/>
    <col min="14339" max="14339" width="15.83203125" style="3" customWidth="1"/>
    <col min="14340" max="14346" width="13.83203125" style="3" customWidth="1"/>
    <col min="14347" max="14347" width="15.83203125" style="3" customWidth="1"/>
    <col min="14348" max="14592" width="9.33203125" style="3"/>
    <col min="14593" max="14593" width="13.83203125" style="3" customWidth="1"/>
    <col min="14594" max="14594" width="60.6640625" style="3" customWidth="1"/>
    <col min="14595" max="14595" width="15.83203125" style="3" customWidth="1"/>
    <col min="14596" max="14602" width="13.83203125" style="3" customWidth="1"/>
    <col min="14603" max="14603" width="15.83203125" style="3" customWidth="1"/>
    <col min="14604" max="14848" width="9.33203125" style="3"/>
    <col min="14849" max="14849" width="13.83203125" style="3" customWidth="1"/>
    <col min="14850" max="14850" width="60.6640625" style="3" customWidth="1"/>
    <col min="14851" max="14851" width="15.83203125" style="3" customWidth="1"/>
    <col min="14852" max="14858" width="13.83203125" style="3" customWidth="1"/>
    <col min="14859" max="14859" width="15.83203125" style="3" customWidth="1"/>
    <col min="14860" max="15104" width="9.33203125" style="3"/>
    <col min="15105" max="15105" width="13.83203125" style="3" customWidth="1"/>
    <col min="15106" max="15106" width="60.6640625" style="3" customWidth="1"/>
    <col min="15107" max="15107" width="15.83203125" style="3" customWidth="1"/>
    <col min="15108" max="15114" width="13.83203125" style="3" customWidth="1"/>
    <col min="15115" max="15115" width="15.83203125" style="3" customWidth="1"/>
    <col min="15116" max="15360" width="9.33203125" style="3"/>
    <col min="15361" max="15361" width="13.83203125" style="3" customWidth="1"/>
    <col min="15362" max="15362" width="60.6640625" style="3" customWidth="1"/>
    <col min="15363" max="15363" width="15.83203125" style="3" customWidth="1"/>
    <col min="15364" max="15370" width="13.83203125" style="3" customWidth="1"/>
    <col min="15371" max="15371" width="15.83203125" style="3" customWidth="1"/>
    <col min="15372" max="15616" width="9.33203125" style="3"/>
    <col min="15617" max="15617" width="13.83203125" style="3" customWidth="1"/>
    <col min="15618" max="15618" width="60.6640625" style="3" customWidth="1"/>
    <col min="15619" max="15619" width="15.83203125" style="3" customWidth="1"/>
    <col min="15620" max="15626" width="13.83203125" style="3" customWidth="1"/>
    <col min="15627" max="15627" width="15.83203125" style="3" customWidth="1"/>
    <col min="15628" max="15872" width="9.33203125" style="3"/>
    <col min="15873" max="15873" width="13.83203125" style="3" customWidth="1"/>
    <col min="15874" max="15874" width="60.6640625" style="3" customWidth="1"/>
    <col min="15875" max="15875" width="15.83203125" style="3" customWidth="1"/>
    <col min="15876" max="15882" width="13.83203125" style="3" customWidth="1"/>
    <col min="15883" max="15883" width="15.83203125" style="3" customWidth="1"/>
    <col min="15884" max="16128" width="9.33203125" style="3"/>
    <col min="16129" max="16129" width="13.83203125" style="3" customWidth="1"/>
    <col min="16130" max="16130" width="60.6640625" style="3" customWidth="1"/>
    <col min="16131" max="16131" width="15.83203125" style="3" customWidth="1"/>
    <col min="16132" max="16138" width="13.83203125" style="3" customWidth="1"/>
    <col min="16139" max="16139" width="15.83203125" style="3" customWidth="1"/>
    <col min="16140" max="16384" width="9.33203125" style="3"/>
  </cols>
  <sheetData>
    <row r="1" spans="1:11" s="2" customFormat="1" ht="15.95" customHeight="1" thickBot="1" x14ac:dyDescent="0.25">
      <c r="A1" s="420"/>
      <c r="B1" s="951"/>
      <c r="C1" s="951"/>
      <c r="D1" s="951"/>
      <c r="E1" s="951"/>
      <c r="F1" s="951"/>
      <c r="G1" s="951"/>
      <c r="H1" s="951"/>
      <c r="I1" s="951"/>
      <c r="J1" s="951"/>
      <c r="K1" s="952" t="str">
        <f>CONCATENATE("9.2. melléklet ",[5]RM_ALAPADATOK!A7," ",[5]RM_ALAPADATOK!B7," ",[5]RM_ALAPADATOK!C7," ",[5]RM_ALAPADATOK!D7," ",[5]RM_ALAPADATOK!E7," ",[5]RM_ALAPADATOK!F7," ",[5]RM_ALAPADATOK!G7," ",[5]RM_ALAPADATOK!H7)</f>
        <v>9.2. melléklet a 7 / 2019 ( III.14. ) önkormányzati rendelethez</v>
      </c>
    </row>
    <row r="2" spans="1:11" s="72" customFormat="1" ht="36" x14ac:dyDescent="0.2">
      <c r="A2" s="421" t="s">
        <v>195</v>
      </c>
      <c r="B2" s="1118" t="str">
        <f>[1]RM_ALAPADATOK!A11</f>
        <v>Bátaszéki Közös Önkormányzati Hivatal</v>
      </c>
      <c r="C2" s="1119"/>
      <c r="D2" s="1119"/>
      <c r="E2" s="1119"/>
      <c r="F2" s="1119"/>
      <c r="G2" s="1119"/>
      <c r="H2" s="1119"/>
      <c r="I2" s="1119"/>
      <c r="J2" s="1119"/>
      <c r="K2" s="425" t="s">
        <v>55</v>
      </c>
    </row>
    <row r="3" spans="1:11" s="72" customFormat="1" ht="23.1" customHeight="1" thickBot="1" x14ac:dyDescent="0.25">
      <c r="A3" s="426" t="s">
        <v>194</v>
      </c>
      <c r="B3" s="1120" t="s">
        <v>1002</v>
      </c>
      <c r="C3" s="1121"/>
      <c r="D3" s="1121"/>
      <c r="E3" s="1121"/>
      <c r="F3" s="1121"/>
      <c r="G3" s="1121"/>
      <c r="H3" s="1121"/>
      <c r="I3" s="1121"/>
      <c r="J3" s="1121"/>
      <c r="K3" s="826" t="s">
        <v>51</v>
      </c>
    </row>
    <row r="4" spans="1:11" s="72" customFormat="1" ht="12.95" customHeight="1" thickBot="1" x14ac:dyDescent="0.25">
      <c r="A4" s="827"/>
      <c r="B4" s="828"/>
      <c r="C4" s="829"/>
      <c r="D4" s="829"/>
      <c r="E4" s="829"/>
      <c r="F4" s="829"/>
      <c r="G4" s="829"/>
      <c r="H4" s="829"/>
      <c r="I4" s="829"/>
      <c r="J4" s="829"/>
      <c r="K4" s="830" t="s">
        <v>1040</v>
      </c>
    </row>
    <row r="5" spans="1:11" s="73" customFormat="1" ht="14.1" customHeight="1" x14ac:dyDescent="0.2">
      <c r="A5" s="1122" t="s">
        <v>65</v>
      </c>
      <c r="B5" s="1125" t="s">
        <v>14</v>
      </c>
      <c r="C5" s="1125" t="s">
        <v>1045</v>
      </c>
      <c r="D5" s="1125" t="str">
        <f>CONCATENATE('[1]RM_5.1.sz.mell'!D5:I5)</f>
        <v xml:space="preserve">1. sz. módosítás </v>
      </c>
      <c r="E5" s="1125" t="str">
        <f>CONCATENATE('[1]RM_5.1.sz.mell'!E5)</f>
        <v xml:space="preserve">2. sz. módosítás </v>
      </c>
      <c r="F5" s="1125" t="str">
        <f>CONCATENATE('[1]RM_5.1.sz.mell'!F5)</f>
        <v xml:space="preserve">3. sz. módosítás </v>
      </c>
      <c r="G5" s="1125" t="str">
        <f>CONCATENATE('[1]RM_5.1.sz.mell'!G5)</f>
        <v xml:space="preserve">4. sz. módosítás </v>
      </c>
      <c r="H5" s="1125" t="str">
        <f>CONCATENATE('[1]RM_5.1.sz.mell'!H5)</f>
        <v xml:space="preserve">5. sz. módosítás </v>
      </c>
      <c r="I5" s="1125" t="str">
        <f>CONCATENATE('[1]RM_5.1.sz.mell'!I5)</f>
        <v xml:space="preserve">6. sz. módosítás </v>
      </c>
      <c r="J5" s="1125" t="s">
        <v>1003</v>
      </c>
      <c r="K5" s="1130" t="s">
        <v>1101</v>
      </c>
    </row>
    <row r="6" spans="1:11" ht="12.75" customHeight="1" x14ac:dyDescent="0.2">
      <c r="A6" s="1123"/>
      <c r="B6" s="1126"/>
      <c r="C6" s="1128"/>
      <c r="D6" s="1128"/>
      <c r="E6" s="1128"/>
      <c r="F6" s="1128"/>
      <c r="G6" s="1128"/>
      <c r="H6" s="1128"/>
      <c r="I6" s="1128"/>
      <c r="J6" s="1128"/>
      <c r="K6" s="1131"/>
    </row>
    <row r="7" spans="1:11" s="47" customFormat="1" ht="9.9499999999999993" customHeight="1" thickBot="1" x14ac:dyDescent="0.25">
      <c r="A7" s="1124"/>
      <c r="B7" s="1127"/>
      <c r="C7" s="1129"/>
      <c r="D7" s="1129"/>
      <c r="E7" s="1129"/>
      <c r="F7" s="1129"/>
      <c r="G7" s="1129"/>
      <c r="H7" s="1129"/>
      <c r="I7" s="1129"/>
      <c r="J7" s="1129"/>
      <c r="K7" s="1132"/>
    </row>
    <row r="8" spans="1:11" s="832" customFormat="1" ht="10.5" customHeight="1" thickBot="1" x14ac:dyDescent="0.25">
      <c r="A8" s="423" t="s">
        <v>476</v>
      </c>
      <c r="B8" s="424" t="s">
        <v>477</v>
      </c>
      <c r="C8" s="424" t="s">
        <v>478</v>
      </c>
      <c r="D8" s="424" t="s">
        <v>480</v>
      </c>
      <c r="E8" s="424" t="s">
        <v>479</v>
      </c>
      <c r="F8" s="424" t="s">
        <v>978</v>
      </c>
      <c r="G8" s="424" t="s">
        <v>482</v>
      </c>
      <c r="H8" s="424" t="s">
        <v>483</v>
      </c>
      <c r="I8" s="424" t="s">
        <v>966</v>
      </c>
      <c r="J8" s="831" t="s">
        <v>967</v>
      </c>
      <c r="K8" s="795" t="s">
        <v>968</v>
      </c>
    </row>
    <row r="9" spans="1:11" s="832" customFormat="1" ht="10.5" customHeight="1" thickBot="1" x14ac:dyDescent="0.25">
      <c r="A9" s="1112" t="s">
        <v>52</v>
      </c>
      <c r="B9" s="1113"/>
      <c r="C9" s="1113"/>
      <c r="D9" s="1113"/>
      <c r="E9" s="1113"/>
      <c r="F9" s="1113"/>
      <c r="G9" s="1113"/>
      <c r="H9" s="1113"/>
      <c r="I9" s="1113"/>
      <c r="J9" s="1113"/>
      <c r="K9" s="1114"/>
    </row>
    <row r="10" spans="1:11" s="74" customFormat="1" ht="12" customHeight="1" thickBot="1" x14ac:dyDescent="0.25">
      <c r="A10" s="833" t="s">
        <v>15</v>
      </c>
      <c r="B10" s="834" t="s">
        <v>503</v>
      </c>
      <c r="C10" s="835">
        <f>SUM(C11:C21)</f>
        <v>2359</v>
      </c>
      <c r="D10" s="835">
        <f t="shared" ref="D10:K10" si="0">SUM(D11:D21)</f>
        <v>0</v>
      </c>
      <c r="E10" s="835">
        <f t="shared" si="0"/>
        <v>0</v>
      </c>
      <c r="F10" s="835">
        <f t="shared" si="0"/>
        <v>0</v>
      </c>
      <c r="G10" s="835">
        <f t="shared" si="0"/>
        <v>168</v>
      </c>
      <c r="H10" s="835">
        <f t="shared" si="0"/>
        <v>0</v>
      </c>
      <c r="I10" s="835">
        <f t="shared" si="0"/>
        <v>0</v>
      </c>
      <c r="J10" s="835">
        <f t="shared" si="0"/>
        <v>168</v>
      </c>
      <c r="K10" s="835">
        <f t="shared" si="0"/>
        <v>2527</v>
      </c>
    </row>
    <row r="11" spans="1:11" s="74" customFormat="1" ht="12" customHeight="1" x14ac:dyDescent="0.2">
      <c r="A11" s="836" t="s">
        <v>94</v>
      </c>
      <c r="B11" s="837" t="s">
        <v>268</v>
      </c>
      <c r="C11" s="838">
        <v>5</v>
      </c>
      <c r="D11" s="838"/>
      <c r="E11" s="838"/>
      <c r="F11" s="838"/>
      <c r="G11" s="838"/>
      <c r="H11" s="838"/>
      <c r="I11" s="838"/>
      <c r="J11" s="839">
        <f>D11+E11+F11+G11+H11+I11</f>
        <v>0</v>
      </c>
      <c r="K11" s="840">
        <f>C11+J11</f>
        <v>5</v>
      </c>
    </row>
    <row r="12" spans="1:11" s="74" customFormat="1" ht="12" customHeight="1" x14ac:dyDescent="0.2">
      <c r="A12" s="841" t="s">
        <v>95</v>
      </c>
      <c r="B12" s="842" t="s">
        <v>269</v>
      </c>
      <c r="C12" s="843">
        <v>245</v>
      </c>
      <c r="D12" s="843"/>
      <c r="E12" s="843"/>
      <c r="F12" s="843"/>
      <c r="G12" s="843">
        <v>100</v>
      </c>
      <c r="H12" s="843"/>
      <c r="I12" s="843"/>
      <c r="J12" s="844">
        <f t="shared" ref="J12:J21" si="1">D12+E12+F12+G12+H12+I12</f>
        <v>100</v>
      </c>
      <c r="K12" s="840">
        <f t="shared" ref="K12:K21" si="2">C12+J12</f>
        <v>345</v>
      </c>
    </row>
    <row r="13" spans="1:11" s="74" customFormat="1" ht="12" customHeight="1" x14ac:dyDescent="0.2">
      <c r="A13" s="841" t="s">
        <v>96</v>
      </c>
      <c r="B13" s="842" t="s">
        <v>270</v>
      </c>
      <c r="C13" s="843">
        <v>1600</v>
      </c>
      <c r="D13" s="843"/>
      <c r="E13" s="843"/>
      <c r="F13" s="843"/>
      <c r="G13" s="843">
        <v>50</v>
      </c>
      <c r="H13" s="843"/>
      <c r="I13" s="843"/>
      <c r="J13" s="844">
        <f t="shared" si="1"/>
        <v>50</v>
      </c>
      <c r="K13" s="840">
        <f t="shared" si="2"/>
        <v>1650</v>
      </c>
    </row>
    <row r="14" spans="1:11" s="74" customFormat="1" ht="12" customHeight="1" x14ac:dyDescent="0.2">
      <c r="A14" s="841" t="s">
        <v>97</v>
      </c>
      <c r="B14" s="842" t="s">
        <v>271</v>
      </c>
      <c r="C14" s="843"/>
      <c r="D14" s="843"/>
      <c r="E14" s="843"/>
      <c r="F14" s="843"/>
      <c r="G14" s="843"/>
      <c r="H14" s="843"/>
      <c r="I14" s="843"/>
      <c r="J14" s="844">
        <f t="shared" si="1"/>
        <v>0</v>
      </c>
      <c r="K14" s="840">
        <f t="shared" si="2"/>
        <v>0</v>
      </c>
    </row>
    <row r="15" spans="1:11" s="74" customFormat="1" ht="12" customHeight="1" x14ac:dyDescent="0.2">
      <c r="A15" s="841" t="s">
        <v>143</v>
      </c>
      <c r="B15" s="842" t="s">
        <v>272</v>
      </c>
      <c r="C15" s="843"/>
      <c r="D15" s="843"/>
      <c r="E15" s="843"/>
      <c r="F15" s="843"/>
      <c r="G15" s="843"/>
      <c r="H15" s="843"/>
      <c r="I15" s="843"/>
      <c r="J15" s="844">
        <f t="shared" si="1"/>
        <v>0</v>
      </c>
      <c r="K15" s="840">
        <f t="shared" si="2"/>
        <v>0</v>
      </c>
    </row>
    <row r="16" spans="1:11" s="74" customFormat="1" ht="12" customHeight="1" x14ac:dyDescent="0.2">
      <c r="A16" s="841" t="s">
        <v>98</v>
      </c>
      <c r="B16" s="842" t="s">
        <v>388</v>
      </c>
      <c r="C16" s="843">
        <v>498</v>
      </c>
      <c r="D16" s="843"/>
      <c r="E16" s="843"/>
      <c r="F16" s="843"/>
      <c r="G16" s="843">
        <v>18</v>
      </c>
      <c r="H16" s="843"/>
      <c r="I16" s="843"/>
      <c r="J16" s="844">
        <f t="shared" si="1"/>
        <v>18</v>
      </c>
      <c r="K16" s="840">
        <f t="shared" si="2"/>
        <v>516</v>
      </c>
    </row>
    <row r="17" spans="1:11" s="74" customFormat="1" ht="12" customHeight="1" x14ac:dyDescent="0.2">
      <c r="A17" s="841" t="s">
        <v>99</v>
      </c>
      <c r="B17" s="845" t="s">
        <v>389</v>
      </c>
      <c r="C17" s="843"/>
      <c r="D17" s="843"/>
      <c r="E17" s="843"/>
      <c r="F17" s="843"/>
      <c r="G17" s="843"/>
      <c r="H17" s="843"/>
      <c r="I17" s="843"/>
      <c r="J17" s="844">
        <f t="shared" si="1"/>
        <v>0</v>
      </c>
      <c r="K17" s="840">
        <f t="shared" si="2"/>
        <v>0</v>
      </c>
    </row>
    <row r="18" spans="1:11" s="74" customFormat="1" ht="12" customHeight="1" x14ac:dyDescent="0.2">
      <c r="A18" s="841" t="s">
        <v>109</v>
      </c>
      <c r="B18" s="842" t="s">
        <v>275</v>
      </c>
      <c r="C18" s="843">
        <v>1</v>
      </c>
      <c r="D18" s="843"/>
      <c r="E18" s="843"/>
      <c r="F18" s="843"/>
      <c r="G18" s="843"/>
      <c r="H18" s="843"/>
      <c r="I18" s="843"/>
      <c r="J18" s="844">
        <f t="shared" si="1"/>
        <v>0</v>
      </c>
      <c r="K18" s="840">
        <f t="shared" si="2"/>
        <v>1</v>
      </c>
    </row>
    <row r="19" spans="1:11" s="75" customFormat="1" ht="12" customHeight="1" x14ac:dyDescent="0.2">
      <c r="A19" s="841" t="s">
        <v>110</v>
      </c>
      <c r="B19" s="842" t="s">
        <v>276</v>
      </c>
      <c r="C19" s="843"/>
      <c r="D19" s="843"/>
      <c r="E19" s="843"/>
      <c r="F19" s="843"/>
      <c r="G19" s="843"/>
      <c r="H19" s="843"/>
      <c r="I19" s="843"/>
      <c r="J19" s="844">
        <f t="shared" si="1"/>
        <v>0</v>
      </c>
      <c r="K19" s="840">
        <f t="shared" si="2"/>
        <v>0</v>
      </c>
    </row>
    <row r="20" spans="1:11" s="75" customFormat="1" ht="12" customHeight="1" x14ac:dyDescent="0.2">
      <c r="A20" s="841" t="s">
        <v>111</v>
      </c>
      <c r="B20" s="842" t="s">
        <v>419</v>
      </c>
      <c r="C20" s="843"/>
      <c r="D20" s="843"/>
      <c r="E20" s="843"/>
      <c r="F20" s="843"/>
      <c r="G20" s="843"/>
      <c r="H20" s="843"/>
      <c r="I20" s="843"/>
      <c r="J20" s="844">
        <f t="shared" si="1"/>
        <v>0</v>
      </c>
      <c r="K20" s="840">
        <f t="shared" si="2"/>
        <v>0</v>
      </c>
    </row>
    <row r="21" spans="1:11" s="75" customFormat="1" ht="12" customHeight="1" thickBot="1" x14ac:dyDescent="0.25">
      <c r="A21" s="846" t="s">
        <v>112</v>
      </c>
      <c r="B21" s="845" t="s">
        <v>277</v>
      </c>
      <c r="C21" s="847">
        <v>10</v>
      </c>
      <c r="D21" s="847"/>
      <c r="E21" s="847"/>
      <c r="F21" s="847"/>
      <c r="G21" s="847"/>
      <c r="H21" s="847"/>
      <c r="I21" s="847"/>
      <c r="J21" s="848">
        <f t="shared" si="1"/>
        <v>0</v>
      </c>
      <c r="K21" s="840">
        <f t="shared" si="2"/>
        <v>10</v>
      </c>
    </row>
    <row r="22" spans="1:11" s="74" customFormat="1" ht="12" customHeight="1" thickBot="1" x14ac:dyDescent="0.25">
      <c r="A22" s="833" t="s">
        <v>16</v>
      </c>
      <c r="B22" s="834" t="s">
        <v>390</v>
      </c>
      <c r="C22" s="835">
        <f t="shared" ref="C22:J22" si="3">SUM(C23:C25)</f>
        <v>23503</v>
      </c>
      <c r="D22" s="835">
        <f t="shared" si="3"/>
        <v>2059</v>
      </c>
      <c r="E22" s="835">
        <f t="shared" si="3"/>
        <v>68</v>
      </c>
      <c r="F22" s="835">
        <f t="shared" si="3"/>
        <v>4644</v>
      </c>
      <c r="G22" s="835">
        <f t="shared" si="3"/>
        <v>320</v>
      </c>
      <c r="H22" s="835">
        <f t="shared" si="3"/>
        <v>0</v>
      </c>
      <c r="I22" s="835">
        <f t="shared" si="3"/>
        <v>0</v>
      </c>
      <c r="J22" s="835">
        <f t="shared" si="3"/>
        <v>7091</v>
      </c>
      <c r="K22" s="849">
        <f>SUM(K23:K25)</f>
        <v>30594</v>
      </c>
    </row>
    <row r="23" spans="1:11" s="75" customFormat="1" ht="12" customHeight="1" x14ac:dyDescent="0.2">
      <c r="A23" s="850" t="s">
        <v>100</v>
      </c>
      <c r="B23" s="851" t="s">
        <v>249</v>
      </c>
      <c r="C23" s="852"/>
      <c r="D23" s="852"/>
      <c r="E23" s="852"/>
      <c r="F23" s="852"/>
      <c r="G23" s="852"/>
      <c r="H23" s="852"/>
      <c r="I23" s="852"/>
      <c r="J23" s="853">
        <f>D23+E23+F23+G23+H23+I23</f>
        <v>0</v>
      </c>
      <c r="K23" s="840">
        <f>C23+J23</f>
        <v>0</v>
      </c>
    </row>
    <row r="24" spans="1:11" s="75" customFormat="1" ht="12" customHeight="1" x14ac:dyDescent="0.2">
      <c r="A24" s="841" t="s">
        <v>101</v>
      </c>
      <c r="B24" s="842" t="s">
        <v>391</v>
      </c>
      <c r="C24" s="843"/>
      <c r="D24" s="843"/>
      <c r="E24" s="843"/>
      <c r="F24" s="843"/>
      <c r="G24" s="843"/>
      <c r="H24" s="843"/>
      <c r="I24" s="843"/>
      <c r="J24" s="844">
        <f>D24+E24+F24+G24+H24+I24</f>
        <v>0</v>
      </c>
      <c r="K24" s="854">
        <f>C24+J24</f>
        <v>0</v>
      </c>
    </row>
    <row r="25" spans="1:11" s="75" customFormat="1" ht="12" customHeight="1" x14ac:dyDescent="0.2">
      <c r="A25" s="841" t="s">
        <v>102</v>
      </c>
      <c r="B25" s="842" t="s">
        <v>392</v>
      </c>
      <c r="C25" s="843">
        <v>23503</v>
      </c>
      <c r="D25" s="843">
        <v>2059</v>
      </c>
      <c r="E25" s="843">
        <v>68</v>
      </c>
      <c r="F25" s="843">
        <v>4644</v>
      </c>
      <c r="G25" s="843">
        <v>320</v>
      </c>
      <c r="H25" s="843"/>
      <c r="I25" s="843"/>
      <c r="J25" s="844">
        <f>D25+E25+F25+G25+H25+I25</f>
        <v>7091</v>
      </c>
      <c r="K25" s="854">
        <f>C25+J25</f>
        <v>30594</v>
      </c>
    </row>
    <row r="26" spans="1:11" s="75" customFormat="1" ht="12" customHeight="1" thickBot="1" x14ac:dyDescent="0.25">
      <c r="A26" s="841" t="s">
        <v>103</v>
      </c>
      <c r="B26" s="855" t="s">
        <v>504</v>
      </c>
      <c r="C26" s="847"/>
      <c r="D26" s="847"/>
      <c r="E26" s="847"/>
      <c r="F26" s="847"/>
      <c r="G26" s="847"/>
      <c r="H26" s="847"/>
      <c r="I26" s="847"/>
      <c r="J26" s="856">
        <f>D26+E26+F26+G26+H26+I26</f>
        <v>0</v>
      </c>
      <c r="K26" s="857">
        <f>C26+J26</f>
        <v>0</v>
      </c>
    </row>
    <row r="27" spans="1:11" s="75" customFormat="1" ht="12" customHeight="1" thickBot="1" x14ac:dyDescent="0.25">
      <c r="A27" s="858" t="s">
        <v>17</v>
      </c>
      <c r="B27" s="859" t="s">
        <v>166</v>
      </c>
      <c r="C27" s="860">
        <v>5</v>
      </c>
      <c r="D27" s="860"/>
      <c r="E27" s="860"/>
      <c r="F27" s="860"/>
      <c r="G27" s="860"/>
      <c r="H27" s="860"/>
      <c r="I27" s="860"/>
      <c r="J27" s="861"/>
      <c r="K27" s="862">
        <f>C27+J27</f>
        <v>5</v>
      </c>
    </row>
    <row r="28" spans="1:11" s="75" customFormat="1" ht="12" customHeight="1" thickBot="1" x14ac:dyDescent="0.25">
      <c r="A28" s="858" t="s">
        <v>18</v>
      </c>
      <c r="B28" s="859" t="s">
        <v>505</v>
      </c>
      <c r="C28" s="863">
        <f t="shared" ref="C28:J28" si="4">+C29+C30+C31</f>
        <v>0</v>
      </c>
      <c r="D28" s="835">
        <f t="shared" si="4"/>
        <v>0</v>
      </c>
      <c r="E28" s="835">
        <f t="shared" si="4"/>
        <v>0</v>
      </c>
      <c r="F28" s="835">
        <f t="shared" si="4"/>
        <v>0</v>
      </c>
      <c r="G28" s="835">
        <f t="shared" si="4"/>
        <v>0</v>
      </c>
      <c r="H28" s="835">
        <f t="shared" si="4"/>
        <v>0</v>
      </c>
      <c r="I28" s="835">
        <f t="shared" si="4"/>
        <v>0</v>
      </c>
      <c r="J28" s="835">
        <f t="shared" si="4"/>
        <v>0</v>
      </c>
      <c r="K28" s="849">
        <f>+K29+K30+K31</f>
        <v>0</v>
      </c>
    </row>
    <row r="29" spans="1:11" s="75" customFormat="1" ht="12" customHeight="1" x14ac:dyDescent="0.2">
      <c r="A29" s="850" t="s">
        <v>259</v>
      </c>
      <c r="B29" s="864" t="s">
        <v>254</v>
      </c>
      <c r="C29" s="865"/>
      <c r="D29" s="865"/>
      <c r="E29" s="865"/>
      <c r="F29" s="865"/>
      <c r="G29" s="865"/>
      <c r="H29" s="865"/>
      <c r="I29" s="865"/>
      <c r="J29" s="853">
        <f>D29+E29+F29+G29+H29+I29</f>
        <v>0</v>
      </c>
      <c r="K29" s="840">
        <f>C29+J29</f>
        <v>0</v>
      </c>
    </row>
    <row r="30" spans="1:11" s="75" customFormat="1" ht="12" customHeight="1" x14ac:dyDescent="0.2">
      <c r="A30" s="850" t="s">
        <v>260</v>
      </c>
      <c r="B30" s="864" t="s">
        <v>391</v>
      </c>
      <c r="C30" s="866"/>
      <c r="D30" s="866"/>
      <c r="E30" s="866"/>
      <c r="F30" s="866"/>
      <c r="G30" s="866"/>
      <c r="H30" s="866"/>
      <c r="I30" s="866"/>
      <c r="J30" s="853">
        <f>D30+E30+F30+G30+H30+I30</f>
        <v>0</v>
      </c>
      <c r="K30" s="840">
        <f>C30+J30</f>
        <v>0</v>
      </c>
    </row>
    <row r="31" spans="1:11" s="75" customFormat="1" ht="12" customHeight="1" x14ac:dyDescent="0.2">
      <c r="A31" s="850" t="s">
        <v>261</v>
      </c>
      <c r="B31" s="867" t="s">
        <v>393</v>
      </c>
      <c r="C31" s="866"/>
      <c r="D31" s="866"/>
      <c r="E31" s="866"/>
      <c r="F31" s="866"/>
      <c r="G31" s="866"/>
      <c r="H31" s="866"/>
      <c r="I31" s="866"/>
      <c r="J31" s="853">
        <f>D31+E31+F31+G31+H31+I31</f>
        <v>0</v>
      </c>
      <c r="K31" s="840">
        <f>C31+J31</f>
        <v>0</v>
      </c>
    </row>
    <row r="32" spans="1:11" s="75" customFormat="1" ht="12" customHeight="1" thickBot="1" x14ac:dyDescent="0.25">
      <c r="A32" s="841" t="s">
        <v>262</v>
      </c>
      <c r="B32" s="868" t="s">
        <v>506</v>
      </c>
      <c r="C32" s="869"/>
      <c r="D32" s="869"/>
      <c r="E32" s="869"/>
      <c r="F32" s="869"/>
      <c r="G32" s="869"/>
      <c r="H32" s="869"/>
      <c r="I32" s="869"/>
      <c r="J32" s="853">
        <f>D32+E32+F32+G32+H32+I32</f>
        <v>0</v>
      </c>
      <c r="K32" s="840">
        <f>C32+J32</f>
        <v>0</v>
      </c>
    </row>
    <row r="33" spans="1:11" s="75" customFormat="1" ht="12" customHeight="1" thickBot="1" x14ac:dyDescent="0.25">
      <c r="A33" s="858" t="s">
        <v>19</v>
      </c>
      <c r="B33" s="859" t="s">
        <v>394</v>
      </c>
      <c r="C33" s="863">
        <f t="shared" ref="C33:J33" si="5">+C34+C35+C36</f>
        <v>0</v>
      </c>
      <c r="D33" s="835">
        <f t="shared" si="5"/>
        <v>0</v>
      </c>
      <c r="E33" s="835">
        <f t="shared" si="5"/>
        <v>0</v>
      </c>
      <c r="F33" s="835">
        <f t="shared" si="5"/>
        <v>0</v>
      </c>
      <c r="G33" s="835">
        <f t="shared" si="5"/>
        <v>0</v>
      </c>
      <c r="H33" s="835">
        <f t="shared" si="5"/>
        <v>0</v>
      </c>
      <c r="I33" s="835">
        <f t="shared" si="5"/>
        <v>0</v>
      </c>
      <c r="J33" s="835">
        <f t="shared" si="5"/>
        <v>0</v>
      </c>
      <c r="K33" s="849">
        <f>+K34+K35+K36</f>
        <v>0</v>
      </c>
    </row>
    <row r="34" spans="1:11" s="75" customFormat="1" ht="12" customHeight="1" x14ac:dyDescent="0.2">
      <c r="A34" s="850" t="s">
        <v>87</v>
      </c>
      <c r="B34" s="864" t="s">
        <v>282</v>
      </c>
      <c r="C34" s="865"/>
      <c r="D34" s="865"/>
      <c r="E34" s="865"/>
      <c r="F34" s="865"/>
      <c r="G34" s="865"/>
      <c r="H34" s="865"/>
      <c r="I34" s="865"/>
      <c r="J34" s="853">
        <f>D34+E34+F34+G34+H34+I34</f>
        <v>0</v>
      </c>
      <c r="K34" s="840">
        <f>C34+J34</f>
        <v>0</v>
      </c>
    </row>
    <row r="35" spans="1:11" s="75" customFormat="1" ht="12" customHeight="1" x14ac:dyDescent="0.2">
      <c r="A35" s="850" t="s">
        <v>88</v>
      </c>
      <c r="B35" s="867" t="s">
        <v>283</v>
      </c>
      <c r="C35" s="866"/>
      <c r="D35" s="866"/>
      <c r="E35" s="866"/>
      <c r="F35" s="866"/>
      <c r="G35" s="866"/>
      <c r="H35" s="866"/>
      <c r="I35" s="866"/>
      <c r="J35" s="853">
        <f>D35+E35+F35+G35+H35+I35</f>
        <v>0</v>
      </c>
      <c r="K35" s="840">
        <f>C35+J35</f>
        <v>0</v>
      </c>
    </row>
    <row r="36" spans="1:11" s="75" customFormat="1" ht="12" customHeight="1" thickBot="1" x14ac:dyDescent="0.25">
      <c r="A36" s="841" t="s">
        <v>89</v>
      </c>
      <c r="B36" s="868" t="s">
        <v>284</v>
      </c>
      <c r="C36" s="869"/>
      <c r="D36" s="869"/>
      <c r="E36" s="869"/>
      <c r="F36" s="869"/>
      <c r="G36" s="869"/>
      <c r="H36" s="869"/>
      <c r="I36" s="869"/>
      <c r="J36" s="853">
        <f>D36+E36+F36+G36+H36+I36</f>
        <v>0</v>
      </c>
      <c r="K36" s="870">
        <f>C36+J36</f>
        <v>0</v>
      </c>
    </row>
    <row r="37" spans="1:11" s="74" customFormat="1" ht="12" customHeight="1" thickBot="1" x14ac:dyDescent="0.25">
      <c r="A37" s="858" t="s">
        <v>20</v>
      </c>
      <c r="B37" s="859" t="s">
        <v>366</v>
      </c>
      <c r="C37" s="860"/>
      <c r="D37" s="860"/>
      <c r="E37" s="860"/>
      <c r="F37" s="860"/>
      <c r="G37" s="860"/>
      <c r="H37" s="860"/>
      <c r="I37" s="860"/>
      <c r="J37" s="835">
        <f>D37+E37+F37+G37+H37+I37</f>
        <v>0</v>
      </c>
      <c r="K37" s="862">
        <f>C37+J37</f>
        <v>0</v>
      </c>
    </row>
    <row r="38" spans="1:11" s="74" customFormat="1" ht="12" customHeight="1" thickBot="1" x14ac:dyDescent="0.25">
      <c r="A38" s="858" t="s">
        <v>21</v>
      </c>
      <c r="B38" s="859" t="s">
        <v>395</v>
      </c>
      <c r="C38" s="860"/>
      <c r="D38" s="860"/>
      <c r="E38" s="860"/>
      <c r="F38" s="860"/>
      <c r="G38" s="860"/>
      <c r="H38" s="860"/>
      <c r="I38" s="860"/>
      <c r="J38" s="871">
        <f>D38+E38+F38+G38+H38+I38</f>
        <v>0</v>
      </c>
      <c r="K38" s="840">
        <f>C38+J38</f>
        <v>0</v>
      </c>
    </row>
    <row r="39" spans="1:11" s="74" customFormat="1" ht="12" customHeight="1" thickBot="1" x14ac:dyDescent="0.25">
      <c r="A39" s="833" t="s">
        <v>22</v>
      </c>
      <c r="B39" s="859" t="s">
        <v>396</v>
      </c>
      <c r="C39" s="863">
        <f t="shared" ref="C39:J39" si="6">+C10+C22+C27+C28+C33+C37+C38</f>
        <v>25867</v>
      </c>
      <c r="D39" s="835">
        <f t="shared" si="6"/>
        <v>2059</v>
      </c>
      <c r="E39" s="835">
        <f t="shared" si="6"/>
        <v>68</v>
      </c>
      <c r="F39" s="835">
        <f t="shared" si="6"/>
        <v>4644</v>
      </c>
      <c r="G39" s="835">
        <f t="shared" si="6"/>
        <v>488</v>
      </c>
      <c r="H39" s="835">
        <f t="shared" si="6"/>
        <v>0</v>
      </c>
      <c r="I39" s="835">
        <f t="shared" si="6"/>
        <v>0</v>
      </c>
      <c r="J39" s="835">
        <f t="shared" si="6"/>
        <v>7259</v>
      </c>
      <c r="K39" s="849">
        <f>+K10+K22+K27+K28+K33+K37+K38</f>
        <v>33126</v>
      </c>
    </row>
    <row r="40" spans="1:11" s="74" customFormat="1" ht="12" customHeight="1" thickBot="1" x14ac:dyDescent="0.25">
      <c r="A40" s="872" t="s">
        <v>23</v>
      </c>
      <c r="B40" s="859" t="s">
        <v>397</v>
      </c>
      <c r="C40" s="863">
        <f t="shared" ref="C40:J40" si="7">+C41+C42+C43</f>
        <v>161450</v>
      </c>
      <c r="D40" s="835">
        <f t="shared" si="7"/>
        <v>125</v>
      </c>
      <c r="E40" s="835">
        <f t="shared" si="7"/>
        <v>54</v>
      </c>
      <c r="F40" s="835">
        <f t="shared" si="7"/>
        <v>53</v>
      </c>
      <c r="G40" s="835">
        <f t="shared" si="7"/>
        <v>-14806</v>
      </c>
      <c r="H40" s="835">
        <f t="shared" si="7"/>
        <v>0</v>
      </c>
      <c r="I40" s="835">
        <f t="shared" si="7"/>
        <v>0</v>
      </c>
      <c r="J40" s="835">
        <f t="shared" si="7"/>
        <v>-14574</v>
      </c>
      <c r="K40" s="849">
        <f>+K41+K42+K43</f>
        <v>146876</v>
      </c>
    </row>
    <row r="41" spans="1:11" s="74" customFormat="1" ht="12" customHeight="1" x14ac:dyDescent="0.2">
      <c r="A41" s="850" t="s">
        <v>398</v>
      </c>
      <c r="B41" s="864" t="s">
        <v>227</v>
      </c>
      <c r="C41" s="865">
        <v>1441</v>
      </c>
      <c r="D41" s="865">
        <v>-22</v>
      </c>
      <c r="E41" s="865"/>
      <c r="F41" s="865"/>
      <c r="G41" s="865"/>
      <c r="H41" s="865"/>
      <c r="I41" s="865"/>
      <c r="J41" s="853">
        <f>D41+E41+F41+G41+H41+I41</f>
        <v>-22</v>
      </c>
      <c r="K41" s="840">
        <f>C41+J41</f>
        <v>1419</v>
      </c>
    </row>
    <row r="42" spans="1:11" s="74" customFormat="1" ht="12" customHeight="1" x14ac:dyDescent="0.2">
      <c r="A42" s="850" t="s">
        <v>399</v>
      </c>
      <c r="B42" s="867" t="s">
        <v>0</v>
      </c>
      <c r="C42" s="866"/>
      <c r="D42" s="866"/>
      <c r="E42" s="866"/>
      <c r="F42" s="866"/>
      <c r="G42" s="866"/>
      <c r="H42" s="866"/>
      <c r="I42" s="866"/>
      <c r="J42" s="853">
        <f>D42+E42+F42+G42+H42+I42</f>
        <v>0</v>
      </c>
      <c r="K42" s="854">
        <f>C42+J42</f>
        <v>0</v>
      </c>
    </row>
    <row r="43" spans="1:11" s="75" customFormat="1" ht="12" customHeight="1" thickBot="1" x14ac:dyDescent="0.25">
      <c r="A43" s="841" t="s">
        <v>400</v>
      </c>
      <c r="B43" s="873" t="s">
        <v>401</v>
      </c>
      <c r="C43" s="874">
        <v>160009</v>
      </c>
      <c r="D43" s="874">
        <v>147</v>
      </c>
      <c r="E43" s="874">
        <v>54</v>
      </c>
      <c r="F43" s="874">
        <v>53</v>
      </c>
      <c r="G43" s="874">
        <v>-14806</v>
      </c>
      <c r="H43" s="874"/>
      <c r="I43" s="874"/>
      <c r="J43" s="853">
        <f>D43+E43+F43+G43+H43+I43</f>
        <v>-14552</v>
      </c>
      <c r="K43" s="857">
        <f>C43+J43</f>
        <v>145457</v>
      </c>
    </row>
    <row r="44" spans="1:11" s="75" customFormat="1" ht="12.95" customHeight="1" thickBot="1" x14ac:dyDescent="0.25">
      <c r="A44" s="872" t="s">
        <v>24</v>
      </c>
      <c r="B44" s="875" t="s">
        <v>402</v>
      </c>
      <c r="C44" s="863">
        <f t="shared" ref="C44:J44" si="8">+C39+C40</f>
        <v>187317</v>
      </c>
      <c r="D44" s="835">
        <f t="shared" si="8"/>
        <v>2184</v>
      </c>
      <c r="E44" s="835">
        <f t="shared" si="8"/>
        <v>122</v>
      </c>
      <c r="F44" s="835">
        <f t="shared" si="8"/>
        <v>4697</v>
      </c>
      <c r="G44" s="835">
        <f t="shared" si="8"/>
        <v>-14318</v>
      </c>
      <c r="H44" s="835">
        <f t="shared" si="8"/>
        <v>0</v>
      </c>
      <c r="I44" s="835">
        <f t="shared" si="8"/>
        <v>0</v>
      </c>
      <c r="J44" s="835">
        <f t="shared" si="8"/>
        <v>-7315</v>
      </c>
      <c r="K44" s="849">
        <f>+K39+K40</f>
        <v>180002</v>
      </c>
    </row>
    <row r="45" spans="1:11" s="47" customFormat="1" ht="14.1" customHeight="1" thickBot="1" x14ac:dyDescent="0.25">
      <c r="A45" s="1115" t="s">
        <v>53</v>
      </c>
      <c r="B45" s="1116"/>
      <c r="C45" s="1116"/>
      <c r="D45" s="1116"/>
      <c r="E45" s="1116"/>
      <c r="F45" s="1116"/>
      <c r="G45" s="1116"/>
      <c r="H45" s="1116"/>
      <c r="I45" s="1116"/>
      <c r="J45" s="1116"/>
      <c r="K45" s="1117"/>
    </row>
    <row r="46" spans="1:11" s="76" customFormat="1" ht="12" customHeight="1" thickBot="1" x14ac:dyDescent="0.25">
      <c r="A46" s="858" t="s">
        <v>15</v>
      </c>
      <c r="B46" s="859" t="s">
        <v>403</v>
      </c>
      <c r="C46" s="876">
        <f t="shared" ref="C46:J46" si="9">SUM(C47:C51)</f>
        <v>187063</v>
      </c>
      <c r="D46" s="876">
        <f t="shared" si="9"/>
        <v>2184</v>
      </c>
      <c r="E46" s="876">
        <f t="shared" si="9"/>
        <v>122</v>
      </c>
      <c r="F46" s="876">
        <f t="shared" si="9"/>
        <v>4655</v>
      </c>
      <c r="G46" s="876">
        <f t="shared" si="9"/>
        <v>-14319</v>
      </c>
      <c r="H46" s="876">
        <f t="shared" si="9"/>
        <v>0</v>
      </c>
      <c r="I46" s="876">
        <f t="shared" si="9"/>
        <v>0</v>
      </c>
      <c r="J46" s="876">
        <f t="shared" si="9"/>
        <v>-7358</v>
      </c>
      <c r="K46" s="862">
        <f>SUM(K47:K51)</f>
        <v>179705</v>
      </c>
    </row>
    <row r="47" spans="1:11" ht="12" customHeight="1" x14ac:dyDescent="0.2">
      <c r="A47" s="841" t="s">
        <v>94</v>
      </c>
      <c r="B47" s="851" t="s">
        <v>46</v>
      </c>
      <c r="C47" s="877">
        <v>127979</v>
      </c>
      <c r="D47" s="877">
        <v>1764</v>
      </c>
      <c r="E47" s="877">
        <v>54</v>
      </c>
      <c r="F47" s="877">
        <v>2449</v>
      </c>
      <c r="G47" s="877">
        <v>-8645</v>
      </c>
      <c r="H47" s="877"/>
      <c r="I47" s="877"/>
      <c r="J47" s="878">
        <f>D47+E47+F47+G47+H47+I47</f>
        <v>-4378</v>
      </c>
      <c r="K47" s="879">
        <f>C47+J47</f>
        <v>123601</v>
      </c>
    </row>
    <row r="48" spans="1:11" ht="12" customHeight="1" x14ac:dyDescent="0.2">
      <c r="A48" s="841" t="s">
        <v>95</v>
      </c>
      <c r="B48" s="842" t="s">
        <v>175</v>
      </c>
      <c r="C48" s="880">
        <v>25313</v>
      </c>
      <c r="D48" s="880">
        <v>324</v>
      </c>
      <c r="E48" s="880"/>
      <c r="F48" s="880">
        <v>451</v>
      </c>
      <c r="G48" s="880">
        <v>-2340</v>
      </c>
      <c r="H48" s="880"/>
      <c r="I48" s="880"/>
      <c r="J48" s="881">
        <f>D48+E48+F48+G48+H48+I48</f>
        <v>-1565</v>
      </c>
      <c r="K48" s="879">
        <f>C48+J48</f>
        <v>23748</v>
      </c>
    </row>
    <row r="49" spans="1:11" ht="12" customHeight="1" x14ac:dyDescent="0.2">
      <c r="A49" s="841" t="s">
        <v>96</v>
      </c>
      <c r="B49" s="842" t="s">
        <v>135</v>
      </c>
      <c r="C49" s="880">
        <v>32330</v>
      </c>
      <c r="D49" s="880">
        <v>118</v>
      </c>
      <c r="E49" s="880">
        <v>68</v>
      </c>
      <c r="F49" s="880">
        <v>95</v>
      </c>
      <c r="G49" s="880">
        <v>-3334</v>
      </c>
      <c r="H49" s="880"/>
      <c r="I49" s="880"/>
      <c r="J49" s="881">
        <f>D49+E49+F49+G49+H49+I49</f>
        <v>-3053</v>
      </c>
      <c r="K49" s="882">
        <f>C49+J49</f>
        <v>29277</v>
      </c>
    </row>
    <row r="50" spans="1:11" ht="12" customHeight="1" x14ac:dyDescent="0.2">
      <c r="A50" s="841" t="s">
        <v>97</v>
      </c>
      <c r="B50" s="842" t="s">
        <v>176</v>
      </c>
      <c r="C50" s="880"/>
      <c r="D50" s="880"/>
      <c r="E50" s="880"/>
      <c r="F50" s="880"/>
      <c r="G50" s="880"/>
      <c r="H50" s="880"/>
      <c r="I50" s="880"/>
      <c r="J50" s="881">
        <f>D50+E50+F50+G50+H50+I50</f>
        <v>0</v>
      </c>
      <c r="K50" s="882">
        <f>C50+J50</f>
        <v>0</v>
      </c>
    </row>
    <row r="51" spans="1:11" ht="12" customHeight="1" thickBot="1" x14ac:dyDescent="0.25">
      <c r="A51" s="841" t="s">
        <v>143</v>
      </c>
      <c r="B51" s="842" t="s">
        <v>177</v>
      </c>
      <c r="C51" s="880">
        <v>1441</v>
      </c>
      <c r="D51" s="880">
        <v>-22</v>
      </c>
      <c r="E51" s="880"/>
      <c r="F51" s="880">
        <v>1660</v>
      </c>
      <c r="G51" s="880"/>
      <c r="H51" s="880"/>
      <c r="I51" s="880"/>
      <c r="J51" s="881">
        <f>D51+E51+F51+G51+H51+I51</f>
        <v>1638</v>
      </c>
      <c r="K51" s="882">
        <f>C51+J51</f>
        <v>3079</v>
      </c>
    </row>
    <row r="52" spans="1:11" ht="12" customHeight="1" thickBot="1" x14ac:dyDescent="0.25">
      <c r="A52" s="858" t="s">
        <v>16</v>
      </c>
      <c r="B52" s="859" t="s">
        <v>404</v>
      </c>
      <c r="C52" s="876">
        <f t="shared" ref="C52:J52" si="10">SUM(C53:C55)</f>
        <v>254</v>
      </c>
      <c r="D52" s="876">
        <f t="shared" si="10"/>
        <v>0</v>
      </c>
      <c r="E52" s="876">
        <f t="shared" si="10"/>
        <v>0</v>
      </c>
      <c r="F52" s="876">
        <f t="shared" si="10"/>
        <v>42</v>
      </c>
      <c r="G52" s="876">
        <f t="shared" si="10"/>
        <v>1</v>
      </c>
      <c r="H52" s="876">
        <f t="shared" si="10"/>
        <v>0</v>
      </c>
      <c r="I52" s="876">
        <f t="shared" si="10"/>
        <v>0</v>
      </c>
      <c r="J52" s="876">
        <f t="shared" si="10"/>
        <v>43</v>
      </c>
      <c r="K52" s="862">
        <f>SUM(K53:K55)</f>
        <v>297</v>
      </c>
    </row>
    <row r="53" spans="1:11" s="76" customFormat="1" ht="12" customHeight="1" x14ac:dyDescent="0.2">
      <c r="A53" s="841" t="s">
        <v>100</v>
      </c>
      <c r="B53" s="851" t="s">
        <v>221</v>
      </c>
      <c r="C53" s="877">
        <v>254</v>
      </c>
      <c r="D53" s="877"/>
      <c r="E53" s="877"/>
      <c r="F53" s="877">
        <v>42</v>
      </c>
      <c r="G53" s="877">
        <v>1</v>
      </c>
      <c r="H53" s="877"/>
      <c r="I53" s="877"/>
      <c r="J53" s="878">
        <f>D53+E53+F53+G53+H53+I53</f>
        <v>43</v>
      </c>
      <c r="K53" s="879">
        <f>C53+J53</f>
        <v>297</v>
      </c>
    </row>
    <row r="54" spans="1:11" ht="12" customHeight="1" x14ac:dyDescent="0.2">
      <c r="A54" s="841" t="s">
        <v>101</v>
      </c>
      <c r="B54" s="842" t="s">
        <v>179</v>
      </c>
      <c r="C54" s="880"/>
      <c r="D54" s="880"/>
      <c r="E54" s="880"/>
      <c r="F54" s="880"/>
      <c r="G54" s="880"/>
      <c r="H54" s="880"/>
      <c r="I54" s="880"/>
      <c r="J54" s="881">
        <f>D54+E54+F54+G54+H54+I54</f>
        <v>0</v>
      </c>
      <c r="K54" s="882">
        <f>C54+J54</f>
        <v>0</v>
      </c>
    </row>
    <row r="55" spans="1:11" ht="12" customHeight="1" x14ac:dyDescent="0.2">
      <c r="A55" s="841" t="s">
        <v>102</v>
      </c>
      <c r="B55" s="842" t="s">
        <v>54</v>
      </c>
      <c r="C55" s="880"/>
      <c r="D55" s="880"/>
      <c r="E55" s="880"/>
      <c r="F55" s="880"/>
      <c r="G55" s="880"/>
      <c r="H55" s="880"/>
      <c r="I55" s="880"/>
      <c r="J55" s="881">
        <f>D55+E55+F55+G55+H55+I55</f>
        <v>0</v>
      </c>
      <c r="K55" s="882">
        <f>C55+J55</f>
        <v>0</v>
      </c>
    </row>
    <row r="56" spans="1:11" ht="12" customHeight="1" thickBot="1" x14ac:dyDescent="0.25">
      <c r="A56" s="841" t="s">
        <v>103</v>
      </c>
      <c r="B56" s="842" t="s">
        <v>507</v>
      </c>
      <c r="C56" s="880"/>
      <c r="D56" s="880"/>
      <c r="E56" s="880"/>
      <c r="F56" s="880"/>
      <c r="G56" s="880"/>
      <c r="H56" s="880"/>
      <c r="I56" s="880"/>
      <c r="J56" s="881">
        <f>D56+E56+F56+G56+H56+I56</f>
        <v>0</v>
      </c>
      <c r="K56" s="882">
        <f>C56+J56</f>
        <v>0</v>
      </c>
    </row>
    <row r="57" spans="1:11" ht="12" customHeight="1" thickBot="1" x14ac:dyDescent="0.25">
      <c r="A57" s="858" t="s">
        <v>17</v>
      </c>
      <c r="B57" s="859" t="s">
        <v>11</v>
      </c>
      <c r="C57" s="883"/>
      <c r="D57" s="883"/>
      <c r="E57" s="883"/>
      <c r="F57" s="883"/>
      <c r="G57" s="883"/>
      <c r="H57" s="883"/>
      <c r="I57" s="883"/>
      <c r="J57" s="876">
        <f>D57+E57+F57+G57+H57+I57</f>
        <v>0</v>
      </c>
      <c r="K57" s="862">
        <f>C57+J57</f>
        <v>0</v>
      </c>
    </row>
    <row r="58" spans="1:11" ht="12.95" customHeight="1" thickBot="1" x14ac:dyDescent="0.25">
      <c r="A58" s="858" t="s">
        <v>18</v>
      </c>
      <c r="B58" s="884" t="s">
        <v>508</v>
      </c>
      <c r="C58" s="885">
        <f t="shared" ref="C58:J58" si="11">+C46+C52+C57</f>
        <v>187317</v>
      </c>
      <c r="D58" s="885">
        <f t="shared" si="11"/>
        <v>2184</v>
      </c>
      <c r="E58" s="885">
        <f t="shared" si="11"/>
        <v>122</v>
      </c>
      <c r="F58" s="885">
        <f t="shared" si="11"/>
        <v>4697</v>
      </c>
      <c r="G58" s="885">
        <f t="shared" si="11"/>
        <v>-14318</v>
      </c>
      <c r="H58" s="885">
        <f t="shared" si="11"/>
        <v>0</v>
      </c>
      <c r="I58" s="885">
        <f t="shared" si="11"/>
        <v>0</v>
      </c>
      <c r="J58" s="885">
        <f t="shared" si="11"/>
        <v>-7315</v>
      </c>
      <c r="K58" s="886">
        <f>+K46+K52+K57</f>
        <v>180002</v>
      </c>
    </row>
    <row r="59" spans="1:11" ht="14.1" customHeight="1" thickBot="1" x14ac:dyDescent="0.25">
      <c r="A59" s="887"/>
      <c r="B59" s="888"/>
      <c r="C59" s="889">
        <f>C44-C58</f>
        <v>0</v>
      </c>
      <c r="D59" s="889"/>
      <c r="E59" s="889"/>
      <c r="F59" s="889"/>
      <c r="G59" s="889"/>
      <c r="H59" s="889"/>
      <c r="I59" s="889"/>
      <c r="J59" s="889"/>
      <c r="K59" s="890">
        <f>K44-K58</f>
        <v>0</v>
      </c>
    </row>
    <row r="60" spans="1:11" ht="12.95" customHeight="1" thickBot="1" x14ac:dyDescent="0.25">
      <c r="A60" s="891" t="s">
        <v>502</v>
      </c>
      <c r="B60" s="892"/>
      <c r="C60" s="893">
        <v>30</v>
      </c>
      <c r="D60" s="893"/>
      <c r="E60" s="893"/>
      <c r="F60" s="893"/>
      <c r="G60" s="893"/>
      <c r="H60" s="893"/>
      <c r="I60" s="893"/>
      <c r="J60" s="894">
        <f>D60+E60+F60+G60+H60+I60</f>
        <v>0</v>
      </c>
      <c r="K60" s="895">
        <f>C60+J60</f>
        <v>30</v>
      </c>
    </row>
    <row r="61" spans="1:11" ht="12.95" customHeight="1" thickBot="1" x14ac:dyDescent="0.25">
      <c r="A61" s="891" t="s">
        <v>197</v>
      </c>
      <c r="B61" s="892"/>
      <c r="C61" s="893">
        <v>2</v>
      </c>
      <c r="D61" s="893"/>
      <c r="E61" s="893"/>
      <c r="F61" s="893"/>
      <c r="G61" s="893"/>
      <c r="H61" s="893"/>
      <c r="I61" s="893"/>
      <c r="J61" s="894">
        <f>D61+E61+F61+G61+H61+I61</f>
        <v>0</v>
      </c>
      <c r="K61" s="895">
        <f>C61+J61</f>
        <v>2</v>
      </c>
    </row>
  </sheetData>
  <sheetProtection formatCells="0"/>
  <mergeCells count="15"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K60"/>
  <sheetViews>
    <sheetView topLeftCell="E1" zoomScale="90" zoomScaleNormal="90" workbookViewId="0">
      <selection activeCell="P30" sqref="P30"/>
    </sheetView>
  </sheetViews>
  <sheetFormatPr defaultColWidth="9.33203125" defaultRowHeight="12.75" x14ac:dyDescent="0.2"/>
  <cols>
    <col min="1" max="1" width="13.83203125" style="180" customWidth="1"/>
    <col min="2" max="2" width="60.6640625" style="3" customWidth="1"/>
    <col min="3" max="3" width="15.83203125" style="3" customWidth="1"/>
    <col min="4" max="10" width="13.83203125" style="3" customWidth="1"/>
    <col min="11" max="11" width="15.83203125" style="3" customWidth="1"/>
    <col min="12" max="256" width="9.33203125" style="3"/>
    <col min="257" max="257" width="13.83203125" style="3" customWidth="1"/>
    <col min="258" max="258" width="60.6640625" style="3" customWidth="1"/>
    <col min="259" max="259" width="15.83203125" style="3" customWidth="1"/>
    <col min="260" max="266" width="13.83203125" style="3" customWidth="1"/>
    <col min="267" max="267" width="15.83203125" style="3" customWidth="1"/>
    <col min="268" max="512" width="9.33203125" style="3"/>
    <col min="513" max="513" width="13.83203125" style="3" customWidth="1"/>
    <col min="514" max="514" width="60.6640625" style="3" customWidth="1"/>
    <col min="515" max="515" width="15.83203125" style="3" customWidth="1"/>
    <col min="516" max="522" width="13.83203125" style="3" customWidth="1"/>
    <col min="523" max="523" width="15.83203125" style="3" customWidth="1"/>
    <col min="524" max="768" width="9.33203125" style="3"/>
    <col min="769" max="769" width="13.83203125" style="3" customWidth="1"/>
    <col min="770" max="770" width="60.6640625" style="3" customWidth="1"/>
    <col min="771" max="771" width="15.83203125" style="3" customWidth="1"/>
    <col min="772" max="778" width="13.83203125" style="3" customWidth="1"/>
    <col min="779" max="779" width="15.83203125" style="3" customWidth="1"/>
    <col min="780" max="1024" width="9.33203125" style="3"/>
    <col min="1025" max="1025" width="13.83203125" style="3" customWidth="1"/>
    <col min="1026" max="1026" width="60.6640625" style="3" customWidth="1"/>
    <col min="1027" max="1027" width="15.83203125" style="3" customWidth="1"/>
    <col min="1028" max="1034" width="13.83203125" style="3" customWidth="1"/>
    <col min="1035" max="1035" width="15.83203125" style="3" customWidth="1"/>
    <col min="1036" max="1280" width="9.33203125" style="3"/>
    <col min="1281" max="1281" width="13.83203125" style="3" customWidth="1"/>
    <col min="1282" max="1282" width="60.6640625" style="3" customWidth="1"/>
    <col min="1283" max="1283" width="15.83203125" style="3" customWidth="1"/>
    <col min="1284" max="1290" width="13.83203125" style="3" customWidth="1"/>
    <col min="1291" max="1291" width="15.83203125" style="3" customWidth="1"/>
    <col min="1292" max="1536" width="9.33203125" style="3"/>
    <col min="1537" max="1537" width="13.83203125" style="3" customWidth="1"/>
    <col min="1538" max="1538" width="60.6640625" style="3" customWidth="1"/>
    <col min="1539" max="1539" width="15.83203125" style="3" customWidth="1"/>
    <col min="1540" max="1546" width="13.83203125" style="3" customWidth="1"/>
    <col min="1547" max="1547" width="15.83203125" style="3" customWidth="1"/>
    <col min="1548" max="1792" width="9.33203125" style="3"/>
    <col min="1793" max="1793" width="13.83203125" style="3" customWidth="1"/>
    <col min="1794" max="1794" width="60.6640625" style="3" customWidth="1"/>
    <col min="1795" max="1795" width="15.83203125" style="3" customWidth="1"/>
    <col min="1796" max="1802" width="13.83203125" style="3" customWidth="1"/>
    <col min="1803" max="1803" width="15.83203125" style="3" customWidth="1"/>
    <col min="1804" max="2048" width="9.33203125" style="3"/>
    <col min="2049" max="2049" width="13.83203125" style="3" customWidth="1"/>
    <col min="2050" max="2050" width="60.6640625" style="3" customWidth="1"/>
    <col min="2051" max="2051" width="15.83203125" style="3" customWidth="1"/>
    <col min="2052" max="2058" width="13.83203125" style="3" customWidth="1"/>
    <col min="2059" max="2059" width="15.83203125" style="3" customWidth="1"/>
    <col min="2060" max="2304" width="9.33203125" style="3"/>
    <col min="2305" max="2305" width="13.83203125" style="3" customWidth="1"/>
    <col min="2306" max="2306" width="60.6640625" style="3" customWidth="1"/>
    <col min="2307" max="2307" width="15.83203125" style="3" customWidth="1"/>
    <col min="2308" max="2314" width="13.83203125" style="3" customWidth="1"/>
    <col min="2315" max="2315" width="15.83203125" style="3" customWidth="1"/>
    <col min="2316" max="2560" width="9.33203125" style="3"/>
    <col min="2561" max="2561" width="13.83203125" style="3" customWidth="1"/>
    <col min="2562" max="2562" width="60.6640625" style="3" customWidth="1"/>
    <col min="2563" max="2563" width="15.83203125" style="3" customWidth="1"/>
    <col min="2564" max="2570" width="13.83203125" style="3" customWidth="1"/>
    <col min="2571" max="2571" width="15.83203125" style="3" customWidth="1"/>
    <col min="2572" max="2816" width="9.33203125" style="3"/>
    <col min="2817" max="2817" width="13.83203125" style="3" customWidth="1"/>
    <col min="2818" max="2818" width="60.6640625" style="3" customWidth="1"/>
    <col min="2819" max="2819" width="15.83203125" style="3" customWidth="1"/>
    <col min="2820" max="2826" width="13.83203125" style="3" customWidth="1"/>
    <col min="2827" max="2827" width="15.83203125" style="3" customWidth="1"/>
    <col min="2828" max="3072" width="9.33203125" style="3"/>
    <col min="3073" max="3073" width="13.83203125" style="3" customWidth="1"/>
    <col min="3074" max="3074" width="60.6640625" style="3" customWidth="1"/>
    <col min="3075" max="3075" width="15.83203125" style="3" customWidth="1"/>
    <col min="3076" max="3082" width="13.83203125" style="3" customWidth="1"/>
    <col min="3083" max="3083" width="15.83203125" style="3" customWidth="1"/>
    <col min="3084" max="3328" width="9.33203125" style="3"/>
    <col min="3329" max="3329" width="13.83203125" style="3" customWidth="1"/>
    <col min="3330" max="3330" width="60.6640625" style="3" customWidth="1"/>
    <col min="3331" max="3331" width="15.83203125" style="3" customWidth="1"/>
    <col min="3332" max="3338" width="13.83203125" style="3" customWidth="1"/>
    <col min="3339" max="3339" width="15.83203125" style="3" customWidth="1"/>
    <col min="3340" max="3584" width="9.33203125" style="3"/>
    <col min="3585" max="3585" width="13.83203125" style="3" customWidth="1"/>
    <col min="3586" max="3586" width="60.6640625" style="3" customWidth="1"/>
    <col min="3587" max="3587" width="15.83203125" style="3" customWidth="1"/>
    <col min="3588" max="3594" width="13.83203125" style="3" customWidth="1"/>
    <col min="3595" max="3595" width="15.83203125" style="3" customWidth="1"/>
    <col min="3596" max="3840" width="9.33203125" style="3"/>
    <col min="3841" max="3841" width="13.83203125" style="3" customWidth="1"/>
    <col min="3842" max="3842" width="60.6640625" style="3" customWidth="1"/>
    <col min="3843" max="3843" width="15.83203125" style="3" customWidth="1"/>
    <col min="3844" max="3850" width="13.83203125" style="3" customWidth="1"/>
    <col min="3851" max="3851" width="15.83203125" style="3" customWidth="1"/>
    <col min="3852" max="4096" width="9.33203125" style="3"/>
    <col min="4097" max="4097" width="13.83203125" style="3" customWidth="1"/>
    <col min="4098" max="4098" width="60.6640625" style="3" customWidth="1"/>
    <col min="4099" max="4099" width="15.83203125" style="3" customWidth="1"/>
    <col min="4100" max="4106" width="13.83203125" style="3" customWidth="1"/>
    <col min="4107" max="4107" width="15.83203125" style="3" customWidth="1"/>
    <col min="4108" max="4352" width="9.33203125" style="3"/>
    <col min="4353" max="4353" width="13.83203125" style="3" customWidth="1"/>
    <col min="4354" max="4354" width="60.6640625" style="3" customWidth="1"/>
    <col min="4355" max="4355" width="15.83203125" style="3" customWidth="1"/>
    <col min="4356" max="4362" width="13.83203125" style="3" customWidth="1"/>
    <col min="4363" max="4363" width="15.83203125" style="3" customWidth="1"/>
    <col min="4364" max="4608" width="9.33203125" style="3"/>
    <col min="4609" max="4609" width="13.83203125" style="3" customWidth="1"/>
    <col min="4610" max="4610" width="60.6640625" style="3" customWidth="1"/>
    <col min="4611" max="4611" width="15.83203125" style="3" customWidth="1"/>
    <col min="4612" max="4618" width="13.83203125" style="3" customWidth="1"/>
    <col min="4619" max="4619" width="15.83203125" style="3" customWidth="1"/>
    <col min="4620" max="4864" width="9.33203125" style="3"/>
    <col min="4865" max="4865" width="13.83203125" style="3" customWidth="1"/>
    <col min="4866" max="4866" width="60.6640625" style="3" customWidth="1"/>
    <col min="4867" max="4867" width="15.83203125" style="3" customWidth="1"/>
    <col min="4868" max="4874" width="13.83203125" style="3" customWidth="1"/>
    <col min="4875" max="4875" width="15.83203125" style="3" customWidth="1"/>
    <col min="4876" max="5120" width="9.33203125" style="3"/>
    <col min="5121" max="5121" width="13.83203125" style="3" customWidth="1"/>
    <col min="5122" max="5122" width="60.6640625" style="3" customWidth="1"/>
    <col min="5123" max="5123" width="15.83203125" style="3" customWidth="1"/>
    <col min="5124" max="5130" width="13.83203125" style="3" customWidth="1"/>
    <col min="5131" max="5131" width="15.83203125" style="3" customWidth="1"/>
    <col min="5132" max="5376" width="9.33203125" style="3"/>
    <col min="5377" max="5377" width="13.83203125" style="3" customWidth="1"/>
    <col min="5378" max="5378" width="60.6640625" style="3" customWidth="1"/>
    <col min="5379" max="5379" width="15.83203125" style="3" customWidth="1"/>
    <col min="5380" max="5386" width="13.83203125" style="3" customWidth="1"/>
    <col min="5387" max="5387" width="15.83203125" style="3" customWidth="1"/>
    <col min="5388" max="5632" width="9.33203125" style="3"/>
    <col min="5633" max="5633" width="13.83203125" style="3" customWidth="1"/>
    <col min="5634" max="5634" width="60.6640625" style="3" customWidth="1"/>
    <col min="5635" max="5635" width="15.83203125" style="3" customWidth="1"/>
    <col min="5636" max="5642" width="13.83203125" style="3" customWidth="1"/>
    <col min="5643" max="5643" width="15.83203125" style="3" customWidth="1"/>
    <col min="5644" max="5888" width="9.33203125" style="3"/>
    <col min="5889" max="5889" width="13.83203125" style="3" customWidth="1"/>
    <col min="5890" max="5890" width="60.6640625" style="3" customWidth="1"/>
    <col min="5891" max="5891" width="15.83203125" style="3" customWidth="1"/>
    <col min="5892" max="5898" width="13.83203125" style="3" customWidth="1"/>
    <col min="5899" max="5899" width="15.83203125" style="3" customWidth="1"/>
    <col min="5900" max="6144" width="9.33203125" style="3"/>
    <col min="6145" max="6145" width="13.83203125" style="3" customWidth="1"/>
    <col min="6146" max="6146" width="60.6640625" style="3" customWidth="1"/>
    <col min="6147" max="6147" width="15.83203125" style="3" customWidth="1"/>
    <col min="6148" max="6154" width="13.83203125" style="3" customWidth="1"/>
    <col min="6155" max="6155" width="15.83203125" style="3" customWidth="1"/>
    <col min="6156" max="6400" width="9.33203125" style="3"/>
    <col min="6401" max="6401" width="13.83203125" style="3" customWidth="1"/>
    <col min="6402" max="6402" width="60.6640625" style="3" customWidth="1"/>
    <col min="6403" max="6403" width="15.83203125" style="3" customWidth="1"/>
    <col min="6404" max="6410" width="13.83203125" style="3" customWidth="1"/>
    <col min="6411" max="6411" width="15.83203125" style="3" customWidth="1"/>
    <col min="6412" max="6656" width="9.33203125" style="3"/>
    <col min="6657" max="6657" width="13.83203125" style="3" customWidth="1"/>
    <col min="6658" max="6658" width="60.6640625" style="3" customWidth="1"/>
    <col min="6659" max="6659" width="15.83203125" style="3" customWidth="1"/>
    <col min="6660" max="6666" width="13.83203125" style="3" customWidth="1"/>
    <col min="6667" max="6667" width="15.83203125" style="3" customWidth="1"/>
    <col min="6668" max="6912" width="9.33203125" style="3"/>
    <col min="6913" max="6913" width="13.83203125" style="3" customWidth="1"/>
    <col min="6914" max="6914" width="60.6640625" style="3" customWidth="1"/>
    <col min="6915" max="6915" width="15.83203125" style="3" customWidth="1"/>
    <col min="6916" max="6922" width="13.83203125" style="3" customWidth="1"/>
    <col min="6923" max="6923" width="15.83203125" style="3" customWidth="1"/>
    <col min="6924" max="7168" width="9.33203125" style="3"/>
    <col min="7169" max="7169" width="13.83203125" style="3" customWidth="1"/>
    <col min="7170" max="7170" width="60.6640625" style="3" customWidth="1"/>
    <col min="7171" max="7171" width="15.83203125" style="3" customWidth="1"/>
    <col min="7172" max="7178" width="13.83203125" style="3" customWidth="1"/>
    <col min="7179" max="7179" width="15.83203125" style="3" customWidth="1"/>
    <col min="7180" max="7424" width="9.33203125" style="3"/>
    <col min="7425" max="7425" width="13.83203125" style="3" customWidth="1"/>
    <col min="7426" max="7426" width="60.6640625" style="3" customWidth="1"/>
    <col min="7427" max="7427" width="15.83203125" style="3" customWidth="1"/>
    <col min="7428" max="7434" width="13.83203125" style="3" customWidth="1"/>
    <col min="7435" max="7435" width="15.83203125" style="3" customWidth="1"/>
    <col min="7436" max="7680" width="9.33203125" style="3"/>
    <col min="7681" max="7681" width="13.83203125" style="3" customWidth="1"/>
    <col min="7682" max="7682" width="60.6640625" style="3" customWidth="1"/>
    <col min="7683" max="7683" width="15.83203125" style="3" customWidth="1"/>
    <col min="7684" max="7690" width="13.83203125" style="3" customWidth="1"/>
    <col min="7691" max="7691" width="15.83203125" style="3" customWidth="1"/>
    <col min="7692" max="7936" width="9.33203125" style="3"/>
    <col min="7937" max="7937" width="13.83203125" style="3" customWidth="1"/>
    <col min="7938" max="7938" width="60.6640625" style="3" customWidth="1"/>
    <col min="7939" max="7939" width="15.83203125" style="3" customWidth="1"/>
    <col min="7940" max="7946" width="13.83203125" style="3" customWidth="1"/>
    <col min="7947" max="7947" width="15.83203125" style="3" customWidth="1"/>
    <col min="7948" max="8192" width="9.33203125" style="3"/>
    <col min="8193" max="8193" width="13.83203125" style="3" customWidth="1"/>
    <col min="8194" max="8194" width="60.6640625" style="3" customWidth="1"/>
    <col min="8195" max="8195" width="15.83203125" style="3" customWidth="1"/>
    <col min="8196" max="8202" width="13.83203125" style="3" customWidth="1"/>
    <col min="8203" max="8203" width="15.83203125" style="3" customWidth="1"/>
    <col min="8204" max="8448" width="9.33203125" style="3"/>
    <col min="8449" max="8449" width="13.83203125" style="3" customWidth="1"/>
    <col min="8450" max="8450" width="60.6640625" style="3" customWidth="1"/>
    <col min="8451" max="8451" width="15.83203125" style="3" customWidth="1"/>
    <col min="8452" max="8458" width="13.83203125" style="3" customWidth="1"/>
    <col min="8459" max="8459" width="15.83203125" style="3" customWidth="1"/>
    <col min="8460" max="8704" width="9.33203125" style="3"/>
    <col min="8705" max="8705" width="13.83203125" style="3" customWidth="1"/>
    <col min="8706" max="8706" width="60.6640625" style="3" customWidth="1"/>
    <col min="8707" max="8707" width="15.83203125" style="3" customWidth="1"/>
    <col min="8708" max="8714" width="13.83203125" style="3" customWidth="1"/>
    <col min="8715" max="8715" width="15.83203125" style="3" customWidth="1"/>
    <col min="8716" max="8960" width="9.33203125" style="3"/>
    <col min="8961" max="8961" width="13.83203125" style="3" customWidth="1"/>
    <col min="8962" max="8962" width="60.6640625" style="3" customWidth="1"/>
    <col min="8963" max="8963" width="15.83203125" style="3" customWidth="1"/>
    <col min="8964" max="8970" width="13.83203125" style="3" customWidth="1"/>
    <col min="8971" max="8971" width="15.83203125" style="3" customWidth="1"/>
    <col min="8972" max="9216" width="9.33203125" style="3"/>
    <col min="9217" max="9217" width="13.83203125" style="3" customWidth="1"/>
    <col min="9218" max="9218" width="60.6640625" style="3" customWidth="1"/>
    <col min="9219" max="9219" width="15.83203125" style="3" customWidth="1"/>
    <col min="9220" max="9226" width="13.83203125" style="3" customWidth="1"/>
    <col min="9227" max="9227" width="15.83203125" style="3" customWidth="1"/>
    <col min="9228" max="9472" width="9.33203125" style="3"/>
    <col min="9473" max="9473" width="13.83203125" style="3" customWidth="1"/>
    <col min="9474" max="9474" width="60.6640625" style="3" customWidth="1"/>
    <col min="9475" max="9475" width="15.83203125" style="3" customWidth="1"/>
    <col min="9476" max="9482" width="13.83203125" style="3" customWidth="1"/>
    <col min="9483" max="9483" width="15.83203125" style="3" customWidth="1"/>
    <col min="9484" max="9728" width="9.33203125" style="3"/>
    <col min="9729" max="9729" width="13.83203125" style="3" customWidth="1"/>
    <col min="9730" max="9730" width="60.6640625" style="3" customWidth="1"/>
    <col min="9731" max="9731" width="15.83203125" style="3" customWidth="1"/>
    <col min="9732" max="9738" width="13.83203125" style="3" customWidth="1"/>
    <col min="9739" max="9739" width="15.83203125" style="3" customWidth="1"/>
    <col min="9740" max="9984" width="9.33203125" style="3"/>
    <col min="9985" max="9985" width="13.83203125" style="3" customWidth="1"/>
    <col min="9986" max="9986" width="60.6640625" style="3" customWidth="1"/>
    <col min="9987" max="9987" width="15.83203125" style="3" customWidth="1"/>
    <col min="9988" max="9994" width="13.83203125" style="3" customWidth="1"/>
    <col min="9995" max="9995" width="15.83203125" style="3" customWidth="1"/>
    <col min="9996" max="10240" width="9.33203125" style="3"/>
    <col min="10241" max="10241" width="13.83203125" style="3" customWidth="1"/>
    <col min="10242" max="10242" width="60.6640625" style="3" customWidth="1"/>
    <col min="10243" max="10243" width="15.83203125" style="3" customWidth="1"/>
    <col min="10244" max="10250" width="13.83203125" style="3" customWidth="1"/>
    <col min="10251" max="10251" width="15.83203125" style="3" customWidth="1"/>
    <col min="10252" max="10496" width="9.33203125" style="3"/>
    <col min="10497" max="10497" width="13.83203125" style="3" customWidth="1"/>
    <col min="10498" max="10498" width="60.6640625" style="3" customWidth="1"/>
    <col min="10499" max="10499" width="15.83203125" style="3" customWidth="1"/>
    <col min="10500" max="10506" width="13.83203125" style="3" customWidth="1"/>
    <col min="10507" max="10507" width="15.83203125" style="3" customWidth="1"/>
    <col min="10508" max="10752" width="9.33203125" style="3"/>
    <col min="10753" max="10753" width="13.83203125" style="3" customWidth="1"/>
    <col min="10754" max="10754" width="60.6640625" style="3" customWidth="1"/>
    <col min="10755" max="10755" width="15.83203125" style="3" customWidth="1"/>
    <col min="10756" max="10762" width="13.83203125" style="3" customWidth="1"/>
    <col min="10763" max="10763" width="15.83203125" style="3" customWidth="1"/>
    <col min="10764" max="11008" width="9.33203125" style="3"/>
    <col min="11009" max="11009" width="13.83203125" style="3" customWidth="1"/>
    <col min="11010" max="11010" width="60.6640625" style="3" customWidth="1"/>
    <col min="11011" max="11011" width="15.83203125" style="3" customWidth="1"/>
    <col min="11012" max="11018" width="13.83203125" style="3" customWidth="1"/>
    <col min="11019" max="11019" width="15.83203125" style="3" customWidth="1"/>
    <col min="11020" max="11264" width="9.33203125" style="3"/>
    <col min="11265" max="11265" width="13.83203125" style="3" customWidth="1"/>
    <col min="11266" max="11266" width="60.6640625" style="3" customWidth="1"/>
    <col min="11267" max="11267" width="15.83203125" style="3" customWidth="1"/>
    <col min="11268" max="11274" width="13.83203125" style="3" customWidth="1"/>
    <col min="11275" max="11275" width="15.83203125" style="3" customWidth="1"/>
    <col min="11276" max="11520" width="9.33203125" style="3"/>
    <col min="11521" max="11521" width="13.83203125" style="3" customWidth="1"/>
    <col min="11522" max="11522" width="60.6640625" style="3" customWidth="1"/>
    <col min="11523" max="11523" width="15.83203125" style="3" customWidth="1"/>
    <col min="11524" max="11530" width="13.83203125" style="3" customWidth="1"/>
    <col min="11531" max="11531" width="15.83203125" style="3" customWidth="1"/>
    <col min="11532" max="11776" width="9.33203125" style="3"/>
    <col min="11777" max="11777" width="13.83203125" style="3" customWidth="1"/>
    <col min="11778" max="11778" width="60.6640625" style="3" customWidth="1"/>
    <col min="11779" max="11779" width="15.83203125" style="3" customWidth="1"/>
    <col min="11780" max="11786" width="13.83203125" style="3" customWidth="1"/>
    <col min="11787" max="11787" width="15.83203125" style="3" customWidth="1"/>
    <col min="11788" max="12032" width="9.33203125" style="3"/>
    <col min="12033" max="12033" width="13.83203125" style="3" customWidth="1"/>
    <col min="12034" max="12034" width="60.6640625" style="3" customWidth="1"/>
    <col min="12035" max="12035" width="15.83203125" style="3" customWidth="1"/>
    <col min="12036" max="12042" width="13.83203125" style="3" customWidth="1"/>
    <col min="12043" max="12043" width="15.83203125" style="3" customWidth="1"/>
    <col min="12044" max="12288" width="9.33203125" style="3"/>
    <col min="12289" max="12289" width="13.83203125" style="3" customWidth="1"/>
    <col min="12290" max="12290" width="60.6640625" style="3" customWidth="1"/>
    <col min="12291" max="12291" width="15.83203125" style="3" customWidth="1"/>
    <col min="12292" max="12298" width="13.83203125" style="3" customWidth="1"/>
    <col min="12299" max="12299" width="15.83203125" style="3" customWidth="1"/>
    <col min="12300" max="12544" width="9.33203125" style="3"/>
    <col min="12545" max="12545" width="13.83203125" style="3" customWidth="1"/>
    <col min="12546" max="12546" width="60.6640625" style="3" customWidth="1"/>
    <col min="12547" max="12547" width="15.83203125" style="3" customWidth="1"/>
    <col min="12548" max="12554" width="13.83203125" style="3" customWidth="1"/>
    <col min="12555" max="12555" width="15.83203125" style="3" customWidth="1"/>
    <col min="12556" max="12800" width="9.33203125" style="3"/>
    <col min="12801" max="12801" width="13.83203125" style="3" customWidth="1"/>
    <col min="12802" max="12802" width="60.6640625" style="3" customWidth="1"/>
    <col min="12803" max="12803" width="15.83203125" style="3" customWidth="1"/>
    <col min="12804" max="12810" width="13.83203125" style="3" customWidth="1"/>
    <col min="12811" max="12811" width="15.83203125" style="3" customWidth="1"/>
    <col min="12812" max="13056" width="9.33203125" style="3"/>
    <col min="13057" max="13057" width="13.83203125" style="3" customWidth="1"/>
    <col min="13058" max="13058" width="60.6640625" style="3" customWidth="1"/>
    <col min="13059" max="13059" width="15.83203125" style="3" customWidth="1"/>
    <col min="13060" max="13066" width="13.83203125" style="3" customWidth="1"/>
    <col min="13067" max="13067" width="15.83203125" style="3" customWidth="1"/>
    <col min="13068" max="13312" width="9.33203125" style="3"/>
    <col min="13313" max="13313" width="13.83203125" style="3" customWidth="1"/>
    <col min="13314" max="13314" width="60.6640625" style="3" customWidth="1"/>
    <col min="13315" max="13315" width="15.83203125" style="3" customWidth="1"/>
    <col min="13316" max="13322" width="13.83203125" style="3" customWidth="1"/>
    <col min="13323" max="13323" width="15.83203125" style="3" customWidth="1"/>
    <col min="13324" max="13568" width="9.33203125" style="3"/>
    <col min="13569" max="13569" width="13.83203125" style="3" customWidth="1"/>
    <col min="13570" max="13570" width="60.6640625" style="3" customWidth="1"/>
    <col min="13571" max="13571" width="15.83203125" style="3" customWidth="1"/>
    <col min="13572" max="13578" width="13.83203125" style="3" customWidth="1"/>
    <col min="13579" max="13579" width="15.83203125" style="3" customWidth="1"/>
    <col min="13580" max="13824" width="9.33203125" style="3"/>
    <col min="13825" max="13825" width="13.83203125" style="3" customWidth="1"/>
    <col min="13826" max="13826" width="60.6640625" style="3" customWidth="1"/>
    <col min="13827" max="13827" width="15.83203125" style="3" customWidth="1"/>
    <col min="13828" max="13834" width="13.83203125" style="3" customWidth="1"/>
    <col min="13835" max="13835" width="15.83203125" style="3" customWidth="1"/>
    <col min="13836" max="14080" width="9.33203125" style="3"/>
    <col min="14081" max="14081" width="13.83203125" style="3" customWidth="1"/>
    <col min="14082" max="14082" width="60.6640625" style="3" customWidth="1"/>
    <col min="14083" max="14083" width="15.83203125" style="3" customWidth="1"/>
    <col min="14084" max="14090" width="13.83203125" style="3" customWidth="1"/>
    <col min="14091" max="14091" width="15.83203125" style="3" customWidth="1"/>
    <col min="14092" max="14336" width="9.33203125" style="3"/>
    <col min="14337" max="14337" width="13.83203125" style="3" customWidth="1"/>
    <col min="14338" max="14338" width="60.6640625" style="3" customWidth="1"/>
    <col min="14339" max="14339" width="15.83203125" style="3" customWidth="1"/>
    <col min="14340" max="14346" width="13.83203125" style="3" customWidth="1"/>
    <col min="14347" max="14347" width="15.83203125" style="3" customWidth="1"/>
    <col min="14348" max="14592" width="9.33203125" style="3"/>
    <col min="14593" max="14593" width="13.83203125" style="3" customWidth="1"/>
    <col min="14594" max="14594" width="60.6640625" style="3" customWidth="1"/>
    <col min="14595" max="14595" width="15.83203125" style="3" customWidth="1"/>
    <col min="14596" max="14602" width="13.83203125" style="3" customWidth="1"/>
    <col min="14603" max="14603" width="15.83203125" style="3" customWidth="1"/>
    <col min="14604" max="14848" width="9.33203125" style="3"/>
    <col min="14849" max="14849" width="13.83203125" style="3" customWidth="1"/>
    <col min="14850" max="14850" width="60.6640625" style="3" customWidth="1"/>
    <col min="14851" max="14851" width="15.83203125" style="3" customWidth="1"/>
    <col min="14852" max="14858" width="13.83203125" style="3" customWidth="1"/>
    <col min="14859" max="14859" width="15.83203125" style="3" customWidth="1"/>
    <col min="14860" max="15104" width="9.33203125" style="3"/>
    <col min="15105" max="15105" width="13.83203125" style="3" customWidth="1"/>
    <col min="15106" max="15106" width="60.6640625" style="3" customWidth="1"/>
    <col min="15107" max="15107" width="15.83203125" style="3" customWidth="1"/>
    <col min="15108" max="15114" width="13.83203125" style="3" customWidth="1"/>
    <col min="15115" max="15115" width="15.83203125" style="3" customWidth="1"/>
    <col min="15116" max="15360" width="9.33203125" style="3"/>
    <col min="15361" max="15361" width="13.83203125" style="3" customWidth="1"/>
    <col min="15362" max="15362" width="60.6640625" style="3" customWidth="1"/>
    <col min="15363" max="15363" width="15.83203125" style="3" customWidth="1"/>
    <col min="15364" max="15370" width="13.83203125" style="3" customWidth="1"/>
    <col min="15371" max="15371" width="15.83203125" style="3" customWidth="1"/>
    <col min="15372" max="15616" width="9.33203125" style="3"/>
    <col min="15617" max="15617" width="13.83203125" style="3" customWidth="1"/>
    <col min="15618" max="15618" width="60.6640625" style="3" customWidth="1"/>
    <col min="15619" max="15619" width="15.83203125" style="3" customWidth="1"/>
    <col min="15620" max="15626" width="13.83203125" style="3" customWidth="1"/>
    <col min="15627" max="15627" width="15.83203125" style="3" customWidth="1"/>
    <col min="15628" max="15872" width="9.33203125" style="3"/>
    <col min="15873" max="15873" width="13.83203125" style="3" customWidth="1"/>
    <col min="15874" max="15874" width="60.6640625" style="3" customWidth="1"/>
    <col min="15875" max="15875" width="15.83203125" style="3" customWidth="1"/>
    <col min="15876" max="15882" width="13.83203125" style="3" customWidth="1"/>
    <col min="15883" max="15883" width="15.83203125" style="3" customWidth="1"/>
    <col min="15884" max="16128" width="9.33203125" style="3"/>
    <col min="16129" max="16129" width="13.83203125" style="3" customWidth="1"/>
    <col min="16130" max="16130" width="60.6640625" style="3" customWidth="1"/>
    <col min="16131" max="16131" width="15.83203125" style="3" customWidth="1"/>
    <col min="16132" max="16138" width="13.83203125" style="3" customWidth="1"/>
    <col min="16139" max="16139" width="15.83203125" style="3" customWidth="1"/>
    <col min="16140" max="16384" width="9.33203125" style="3"/>
  </cols>
  <sheetData>
    <row r="1" spans="1:11" s="2" customFormat="1" ht="15.95" customHeight="1" thickBot="1" x14ac:dyDescent="0.25">
      <c r="A1" s="420"/>
      <c r="B1" s="951"/>
      <c r="C1" s="951"/>
      <c r="D1" s="951"/>
      <c r="E1" s="951"/>
      <c r="F1" s="951"/>
      <c r="G1" s="951"/>
      <c r="H1" s="951"/>
      <c r="I1" s="951"/>
      <c r="J1" s="951"/>
      <c r="K1" s="952" t="str">
        <f>CONCATENATE("9.3. melléklet ",[5]RM_ALAPADATOK!A7," ",[5]RM_ALAPADATOK!B7," ",[5]RM_ALAPADATOK!C7," ",[5]RM_ALAPADATOK!D7," ",[5]RM_ALAPADATOK!E7," ",[5]RM_ALAPADATOK!F7," ",[5]RM_ALAPADATOK!G7," ",[5]RM_ALAPADATOK!H7)</f>
        <v>9.3. melléklet a 7 / 2019 ( III.14. ) önkormányzati rendelethez</v>
      </c>
    </row>
    <row r="2" spans="1:11" s="72" customFormat="1" ht="36" x14ac:dyDescent="0.2">
      <c r="A2" s="421" t="s">
        <v>195</v>
      </c>
      <c r="B2" s="1118" t="str">
        <f>CONCATENATE([1]RM_ALAPADATOK!B13)</f>
        <v>Keresztély Gyula Városi Könyvtár</v>
      </c>
      <c r="C2" s="1119"/>
      <c r="D2" s="1119"/>
      <c r="E2" s="1119"/>
      <c r="F2" s="1119"/>
      <c r="G2" s="1119"/>
      <c r="H2" s="1119"/>
      <c r="I2" s="1119"/>
      <c r="J2" s="1119"/>
      <c r="K2" s="425" t="s">
        <v>56</v>
      </c>
    </row>
    <row r="3" spans="1:11" s="72" customFormat="1" ht="23.1" customHeight="1" thickBot="1" x14ac:dyDescent="0.25">
      <c r="A3" s="426" t="s">
        <v>194</v>
      </c>
      <c r="B3" s="1120" t="s">
        <v>1002</v>
      </c>
      <c r="C3" s="1121"/>
      <c r="D3" s="1121"/>
      <c r="E3" s="1121"/>
      <c r="F3" s="1121"/>
      <c r="G3" s="1121"/>
      <c r="H3" s="1121"/>
      <c r="I3" s="1121"/>
      <c r="J3" s="1121"/>
      <c r="K3" s="826" t="s">
        <v>51</v>
      </c>
    </row>
    <row r="4" spans="1:11" s="72" customFormat="1" ht="12.95" customHeight="1" thickBot="1" x14ac:dyDescent="0.25">
      <c r="A4" s="827"/>
      <c r="B4" s="828"/>
      <c r="C4" s="829"/>
      <c r="D4" s="829"/>
      <c r="E4" s="829"/>
      <c r="F4" s="829"/>
      <c r="G4" s="829"/>
      <c r="H4" s="829"/>
      <c r="I4" s="829"/>
      <c r="J4" s="829"/>
      <c r="K4" s="830" t="s">
        <v>1040</v>
      </c>
    </row>
    <row r="5" spans="1:11" s="73" customFormat="1" ht="14.1" customHeight="1" x14ac:dyDescent="0.2">
      <c r="A5" s="1122" t="s">
        <v>65</v>
      </c>
      <c r="B5" s="1125" t="s">
        <v>14</v>
      </c>
      <c r="C5" s="1125" t="s">
        <v>1045</v>
      </c>
      <c r="D5" s="1125" t="str">
        <f>CONCATENATE('[1]RM_5.1.sz.mell'!D5:I5)</f>
        <v xml:space="preserve">1. sz. módosítás </v>
      </c>
      <c r="E5" s="1125" t="str">
        <f>CONCATENATE('[1]RM_5.1.sz.mell'!E5)</f>
        <v xml:space="preserve">2. sz. módosítás </v>
      </c>
      <c r="F5" s="1125" t="str">
        <f>CONCATENATE('[1]RM_5.1.sz.mell'!F5)</f>
        <v xml:space="preserve">3. sz. módosítás </v>
      </c>
      <c r="G5" s="1125" t="str">
        <f>CONCATENATE('[1]RM_5.1.sz.mell'!G5)</f>
        <v xml:space="preserve">4. sz. módosítás </v>
      </c>
      <c r="H5" s="1125" t="str">
        <f>CONCATENATE('[1]RM_5.1.sz.mell'!H5)</f>
        <v xml:space="preserve">5. sz. módosítás </v>
      </c>
      <c r="I5" s="1125" t="str">
        <f>CONCATENATE('[1]RM_5.1.sz.mell'!I5)</f>
        <v xml:space="preserve">6. sz. módosítás </v>
      </c>
      <c r="J5" s="1125" t="s">
        <v>1003</v>
      </c>
      <c r="K5" s="1130" t="s">
        <v>1101</v>
      </c>
    </row>
    <row r="6" spans="1:11" ht="12.75" customHeight="1" x14ac:dyDescent="0.2">
      <c r="A6" s="1123"/>
      <c r="B6" s="1126"/>
      <c r="C6" s="1128"/>
      <c r="D6" s="1128"/>
      <c r="E6" s="1128"/>
      <c r="F6" s="1128"/>
      <c r="G6" s="1128"/>
      <c r="H6" s="1128"/>
      <c r="I6" s="1128"/>
      <c r="J6" s="1128"/>
      <c r="K6" s="1131"/>
    </row>
    <row r="7" spans="1:11" s="47" customFormat="1" ht="9.9499999999999993" customHeight="1" thickBot="1" x14ac:dyDescent="0.25">
      <c r="A7" s="1124"/>
      <c r="B7" s="1127"/>
      <c r="C7" s="1129"/>
      <c r="D7" s="1129"/>
      <c r="E7" s="1129"/>
      <c r="F7" s="1129"/>
      <c r="G7" s="1129"/>
      <c r="H7" s="1129"/>
      <c r="I7" s="1129"/>
      <c r="J7" s="1129"/>
      <c r="K7" s="1132"/>
    </row>
    <row r="8" spans="1:11" s="832" customFormat="1" ht="10.5" customHeight="1" thickBot="1" x14ac:dyDescent="0.25">
      <c r="A8" s="423" t="s">
        <v>476</v>
      </c>
      <c r="B8" s="424" t="s">
        <v>477</v>
      </c>
      <c r="C8" s="424" t="s">
        <v>478</v>
      </c>
      <c r="D8" s="424" t="s">
        <v>480</v>
      </c>
      <c r="E8" s="424" t="s">
        <v>479</v>
      </c>
      <c r="F8" s="424" t="s">
        <v>978</v>
      </c>
      <c r="G8" s="424" t="s">
        <v>482</v>
      </c>
      <c r="H8" s="424" t="s">
        <v>483</v>
      </c>
      <c r="I8" s="424" t="s">
        <v>966</v>
      </c>
      <c r="J8" s="831" t="s">
        <v>967</v>
      </c>
      <c r="K8" s="795" t="s">
        <v>968</v>
      </c>
    </row>
    <row r="9" spans="1:11" s="832" customFormat="1" ht="10.5" customHeight="1" thickBot="1" x14ac:dyDescent="0.25">
      <c r="A9" s="1112" t="s">
        <v>52</v>
      </c>
      <c r="B9" s="1113"/>
      <c r="C9" s="1113"/>
      <c r="D9" s="1113"/>
      <c r="E9" s="1113"/>
      <c r="F9" s="1113"/>
      <c r="G9" s="1113"/>
      <c r="H9" s="1113"/>
      <c r="I9" s="1113"/>
      <c r="J9" s="1113"/>
      <c r="K9" s="1114"/>
    </row>
    <row r="10" spans="1:11" s="74" customFormat="1" ht="12" customHeight="1" thickBot="1" x14ac:dyDescent="0.25">
      <c r="A10" s="30" t="s">
        <v>15</v>
      </c>
      <c r="B10" s="174" t="s">
        <v>503</v>
      </c>
      <c r="C10" s="835">
        <f>SUM(C11:C21)</f>
        <v>325</v>
      </c>
      <c r="D10" s="835">
        <f t="shared" ref="D10:K10" si="0">SUM(D11:D21)</f>
        <v>0</v>
      </c>
      <c r="E10" s="835">
        <f t="shared" si="0"/>
        <v>0</v>
      </c>
      <c r="F10" s="835">
        <f t="shared" si="0"/>
        <v>0</v>
      </c>
      <c r="G10" s="835">
        <f t="shared" si="0"/>
        <v>-77</v>
      </c>
      <c r="H10" s="835">
        <f t="shared" si="0"/>
        <v>0</v>
      </c>
      <c r="I10" s="835">
        <f t="shared" si="0"/>
        <v>0</v>
      </c>
      <c r="J10" s="835">
        <f t="shared" si="0"/>
        <v>-77</v>
      </c>
      <c r="K10" s="835">
        <f t="shared" si="0"/>
        <v>248</v>
      </c>
    </row>
    <row r="11" spans="1:11" s="74" customFormat="1" ht="12" customHeight="1" x14ac:dyDescent="0.2">
      <c r="A11" s="334" t="s">
        <v>94</v>
      </c>
      <c r="B11" s="10" t="s">
        <v>268</v>
      </c>
      <c r="C11" s="838">
        <v>10</v>
      </c>
      <c r="D11" s="838"/>
      <c r="E11" s="838"/>
      <c r="F11" s="838"/>
      <c r="G11" s="838">
        <v>6</v>
      </c>
      <c r="H11" s="838"/>
      <c r="I11" s="838"/>
      <c r="J11" s="839">
        <f>D11+E11+F11+G11+H11+I11</f>
        <v>6</v>
      </c>
      <c r="K11" s="840">
        <f>C11+J11</f>
        <v>16</v>
      </c>
    </row>
    <row r="12" spans="1:11" s="74" customFormat="1" ht="12" customHeight="1" x14ac:dyDescent="0.2">
      <c r="A12" s="335" t="s">
        <v>95</v>
      </c>
      <c r="B12" s="8" t="s">
        <v>269</v>
      </c>
      <c r="C12" s="843">
        <v>300</v>
      </c>
      <c r="D12" s="843"/>
      <c r="E12" s="843"/>
      <c r="F12" s="843"/>
      <c r="G12" s="843">
        <v>-93</v>
      </c>
      <c r="H12" s="843"/>
      <c r="I12" s="843"/>
      <c r="J12" s="844">
        <f t="shared" ref="J12:J21" si="1">D12+E12+F12+G12+H12+I12</f>
        <v>-93</v>
      </c>
      <c r="K12" s="840">
        <f t="shared" ref="K12:K21" si="2">C12+J12</f>
        <v>207</v>
      </c>
    </row>
    <row r="13" spans="1:11" s="74" customFormat="1" ht="12" customHeight="1" x14ac:dyDescent="0.2">
      <c r="A13" s="335" t="s">
        <v>96</v>
      </c>
      <c r="B13" s="8" t="s">
        <v>270</v>
      </c>
      <c r="C13" s="843"/>
      <c r="D13" s="843"/>
      <c r="E13" s="843"/>
      <c r="F13" s="843"/>
      <c r="G13" s="843"/>
      <c r="H13" s="843"/>
      <c r="I13" s="843"/>
      <c r="J13" s="844">
        <f t="shared" si="1"/>
        <v>0</v>
      </c>
      <c r="K13" s="840">
        <f t="shared" si="2"/>
        <v>0</v>
      </c>
    </row>
    <row r="14" spans="1:11" s="74" customFormat="1" ht="12" customHeight="1" x14ac:dyDescent="0.2">
      <c r="A14" s="335" t="s">
        <v>97</v>
      </c>
      <c r="B14" s="8" t="s">
        <v>271</v>
      </c>
      <c r="C14" s="843"/>
      <c r="D14" s="843"/>
      <c r="E14" s="843"/>
      <c r="F14" s="843"/>
      <c r="G14" s="843"/>
      <c r="H14" s="843"/>
      <c r="I14" s="843"/>
      <c r="J14" s="844">
        <f t="shared" si="1"/>
        <v>0</v>
      </c>
      <c r="K14" s="840">
        <f t="shared" si="2"/>
        <v>0</v>
      </c>
    </row>
    <row r="15" spans="1:11" s="74" customFormat="1" ht="12" customHeight="1" x14ac:dyDescent="0.2">
      <c r="A15" s="335" t="s">
        <v>143</v>
      </c>
      <c r="B15" s="8" t="s">
        <v>272</v>
      </c>
      <c r="C15" s="843"/>
      <c r="D15" s="843"/>
      <c r="E15" s="843"/>
      <c r="F15" s="843"/>
      <c r="G15" s="843"/>
      <c r="H15" s="843"/>
      <c r="I15" s="843"/>
      <c r="J15" s="844">
        <f t="shared" si="1"/>
        <v>0</v>
      </c>
      <c r="K15" s="840">
        <f t="shared" si="2"/>
        <v>0</v>
      </c>
    </row>
    <row r="16" spans="1:11" s="74" customFormat="1" ht="12" customHeight="1" x14ac:dyDescent="0.2">
      <c r="A16" s="335" t="s">
        <v>98</v>
      </c>
      <c r="B16" s="8" t="s">
        <v>388</v>
      </c>
      <c r="C16" s="843"/>
      <c r="D16" s="843"/>
      <c r="E16" s="843"/>
      <c r="F16" s="843"/>
      <c r="G16" s="843"/>
      <c r="H16" s="843"/>
      <c r="I16" s="843"/>
      <c r="J16" s="844">
        <f t="shared" si="1"/>
        <v>0</v>
      </c>
      <c r="K16" s="840">
        <f t="shared" si="2"/>
        <v>0</v>
      </c>
    </row>
    <row r="17" spans="1:11" s="74" customFormat="1" ht="12" customHeight="1" x14ac:dyDescent="0.2">
      <c r="A17" s="335" t="s">
        <v>99</v>
      </c>
      <c r="B17" s="7" t="s">
        <v>389</v>
      </c>
      <c r="C17" s="843"/>
      <c r="D17" s="843"/>
      <c r="E17" s="843"/>
      <c r="F17" s="843"/>
      <c r="G17" s="843"/>
      <c r="H17" s="843"/>
      <c r="I17" s="843"/>
      <c r="J17" s="844">
        <f t="shared" si="1"/>
        <v>0</v>
      </c>
      <c r="K17" s="840">
        <f t="shared" si="2"/>
        <v>0</v>
      </c>
    </row>
    <row r="18" spans="1:11" s="74" customFormat="1" ht="12" customHeight="1" x14ac:dyDescent="0.2">
      <c r="A18" s="335" t="s">
        <v>109</v>
      </c>
      <c r="B18" s="8" t="s">
        <v>275</v>
      </c>
      <c r="C18" s="843"/>
      <c r="D18" s="843"/>
      <c r="E18" s="843"/>
      <c r="F18" s="843"/>
      <c r="G18" s="843"/>
      <c r="H18" s="843"/>
      <c r="I18" s="843"/>
      <c r="J18" s="844">
        <f t="shared" si="1"/>
        <v>0</v>
      </c>
      <c r="K18" s="840">
        <f t="shared" si="2"/>
        <v>0</v>
      </c>
    </row>
    <row r="19" spans="1:11" s="75" customFormat="1" ht="12" customHeight="1" x14ac:dyDescent="0.2">
      <c r="A19" s="335" t="s">
        <v>110</v>
      </c>
      <c r="B19" s="8" t="s">
        <v>276</v>
      </c>
      <c r="C19" s="843"/>
      <c r="D19" s="843"/>
      <c r="E19" s="843"/>
      <c r="F19" s="843"/>
      <c r="G19" s="843"/>
      <c r="H19" s="843"/>
      <c r="I19" s="843"/>
      <c r="J19" s="844">
        <f t="shared" si="1"/>
        <v>0</v>
      </c>
      <c r="K19" s="840">
        <f t="shared" si="2"/>
        <v>0</v>
      </c>
    </row>
    <row r="20" spans="1:11" s="75" customFormat="1" ht="12" customHeight="1" x14ac:dyDescent="0.2">
      <c r="A20" s="335" t="s">
        <v>111</v>
      </c>
      <c r="B20" s="8" t="s">
        <v>419</v>
      </c>
      <c r="C20" s="843"/>
      <c r="D20" s="843"/>
      <c r="E20" s="843"/>
      <c r="F20" s="843"/>
      <c r="G20" s="843"/>
      <c r="H20" s="843"/>
      <c r="I20" s="843"/>
      <c r="J20" s="844">
        <f t="shared" si="1"/>
        <v>0</v>
      </c>
      <c r="K20" s="840">
        <f t="shared" si="2"/>
        <v>0</v>
      </c>
    </row>
    <row r="21" spans="1:11" s="75" customFormat="1" ht="12" customHeight="1" thickBot="1" x14ac:dyDescent="0.25">
      <c r="A21" s="896" t="s">
        <v>112</v>
      </c>
      <c r="B21" s="7" t="s">
        <v>277</v>
      </c>
      <c r="C21" s="847">
        <v>15</v>
      </c>
      <c r="D21" s="847"/>
      <c r="E21" s="847"/>
      <c r="F21" s="847"/>
      <c r="G21" s="847">
        <v>10</v>
      </c>
      <c r="H21" s="847"/>
      <c r="I21" s="847"/>
      <c r="J21" s="848">
        <f t="shared" si="1"/>
        <v>10</v>
      </c>
      <c r="K21" s="840">
        <f t="shared" si="2"/>
        <v>25</v>
      </c>
    </row>
    <row r="22" spans="1:11" s="74" customFormat="1" ht="12" customHeight="1" thickBot="1" x14ac:dyDescent="0.25">
      <c r="A22" s="30" t="s">
        <v>16</v>
      </c>
      <c r="B22" s="174" t="s">
        <v>390</v>
      </c>
      <c r="C22" s="835">
        <f t="shared" ref="C22:J22" si="3">SUM(C23:C25)</f>
        <v>4846</v>
      </c>
      <c r="D22" s="835">
        <f t="shared" si="3"/>
        <v>0</v>
      </c>
      <c r="E22" s="835">
        <f t="shared" si="3"/>
        <v>0</v>
      </c>
      <c r="F22" s="835">
        <f t="shared" si="3"/>
        <v>0</v>
      </c>
      <c r="G22" s="835">
        <f t="shared" si="3"/>
        <v>-4846</v>
      </c>
      <c r="H22" s="835">
        <f t="shared" si="3"/>
        <v>0</v>
      </c>
      <c r="I22" s="835">
        <f t="shared" si="3"/>
        <v>0</v>
      </c>
      <c r="J22" s="835">
        <f t="shared" si="3"/>
        <v>-4846</v>
      </c>
      <c r="K22" s="849">
        <f>SUM(K23:K25)</f>
        <v>0</v>
      </c>
    </row>
    <row r="23" spans="1:11" s="75" customFormat="1" ht="12" customHeight="1" x14ac:dyDescent="0.2">
      <c r="A23" s="336" t="s">
        <v>100</v>
      </c>
      <c r="B23" s="9" t="s">
        <v>249</v>
      </c>
      <c r="C23" s="852"/>
      <c r="D23" s="852"/>
      <c r="E23" s="852"/>
      <c r="F23" s="852"/>
      <c r="G23" s="852"/>
      <c r="H23" s="852"/>
      <c r="I23" s="852"/>
      <c r="J23" s="853">
        <f>D23+E23+F23+G23+H23+I23</f>
        <v>0</v>
      </c>
      <c r="K23" s="840">
        <f>C23+J23</f>
        <v>0</v>
      </c>
    </row>
    <row r="24" spans="1:11" s="75" customFormat="1" ht="12" customHeight="1" x14ac:dyDescent="0.2">
      <c r="A24" s="335" t="s">
        <v>101</v>
      </c>
      <c r="B24" s="8" t="s">
        <v>391</v>
      </c>
      <c r="C24" s="843"/>
      <c r="D24" s="843"/>
      <c r="E24" s="843"/>
      <c r="F24" s="843"/>
      <c r="G24" s="843"/>
      <c r="H24" s="843"/>
      <c r="I24" s="843"/>
      <c r="J24" s="844">
        <f>D24+E24+F24+G24+H24+I24</f>
        <v>0</v>
      </c>
      <c r="K24" s="854">
        <f>C24+J24</f>
        <v>0</v>
      </c>
    </row>
    <row r="25" spans="1:11" s="75" customFormat="1" ht="12" customHeight="1" x14ac:dyDescent="0.2">
      <c r="A25" s="335" t="s">
        <v>102</v>
      </c>
      <c r="B25" s="8" t="s">
        <v>392</v>
      </c>
      <c r="C25" s="843">
        <v>4846</v>
      </c>
      <c r="D25" s="843"/>
      <c r="E25" s="843"/>
      <c r="F25" s="843"/>
      <c r="G25" s="843">
        <v>-4846</v>
      </c>
      <c r="H25" s="843"/>
      <c r="I25" s="843"/>
      <c r="J25" s="844">
        <f>D25+E25+F25+G25+H25+I25</f>
        <v>-4846</v>
      </c>
      <c r="K25" s="854">
        <f>C25+J25</f>
        <v>0</v>
      </c>
    </row>
    <row r="26" spans="1:11" s="75" customFormat="1" ht="12" customHeight="1" thickBot="1" x14ac:dyDescent="0.25">
      <c r="A26" s="335" t="s">
        <v>103</v>
      </c>
      <c r="B26" s="12" t="s">
        <v>504</v>
      </c>
      <c r="C26" s="847"/>
      <c r="D26" s="847"/>
      <c r="E26" s="847"/>
      <c r="F26" s="847"/>
      <c r="G26" s="847"/>
      <c r="H26" s="847"/>
      <c r="I26" s="847"/>
      <c r="J26" s="856">
        <f>D26+E26+F26+G26+H26+I26</f>
        <v>0</v>
      </c>
      <c r="K26" s="857">
        <f>C26+J26</f>
        <v>0</v>
      </c>
    </row>
    <row r="27" spans="1:11" s="75" customFormat="1" ht="12" customHeight="1" thickBot="1" x14ac:dyDescent="0.25">
      <c r="A27" s="31" t="s">
        <v>17</v>
      </c>
      <c r="B27" s="95" t="s">
        <v>166</v>
      </c>
      <c r="C27" s="860"/>
      <c r="D27" s="860"/>
      <c r="E27" s="860"/>
      <c r="F27" s="860"/>
      <c r="G27" s="860"/>
      <c r="H27" s="860"/>
      <c r="I27" s="860"/>
      <c r="J27" s="861"/>
      <c r="K27" s="862"/>
    </row>
    <row r="28" spans="1:11" s="75" customFormat="1" ht="12" customHeight="1" thickBot="1" x14ac:dyDescent="0.25">
      <c r="A28" s="31" t="s">
        <v>18</v>
      </c>
      <c r="B28" s="95" t="s">
        <v>505</v>
      </c>
      <c r="C28" s="863">
        <f>C29+C30</f>
        <v>2150</v>
      </c>
      <c r="D28" s="835">
        <f t="shared" ref="D28:K28" si="4">D29+D30</f>
        <v>0</v>
      </c>
      <c r="E28" s="835">
        <f t="shared" si="4"/>
        <v>0</v>
      </c>
      <c r="F28" s="835">
        <f t="shared" si="4"/>
        <v>0</v>
      </c>
      <c r="G28" s="835">
        <f t="shared" si="4"/>
        <v>-1584</v>
      </c>
      <c r="H28" s="835">
        <f t="shared" si="4"/>
        <v>0</v>
      </c>
      <c r="I28" s="835">
        <f t="shared" si="4"/>
        <v>0</v>
      </c>
      <c r="J28" s="835">
        <f t="shared" si="4"/>
        <v>-1584</v>
      </c>
      <c r="K28" s="849">
        <f t="shared" si="4"/>
        <v>566</v>
      </c>
    </row>
    <row r="29" spans="1:11" s="75" customFormat="1" ht="12" customHeight="1" x14ac:dyDescent="0.2">
      <c r="A29" s="336" t="s">
        <v>259</v>
      </c>
      <c r="B29" s="337" t="s">
        <v>391</v>
      </c>
      <c r="C29" s="866"/>
      <c r="D29" s="866"/>
      <c r="E29" s="866"/>
      <c r="F29" s="866"/>
      <c r="G29" s="866"/>
      <c r="H29" s="866"/>
      <c r="I29" s="866"/>
      <c r="J29" s="853">
        <f>D29+E29+F29+G29+H29+I29</f>
        <v>0</v>
      </c>
      <c r="K29" s="840">
        <f>C29+J29</f>
        <v>0</v>
      </c>
    </row>
    <row r="30" spans="1:11" s="75" customFormat="1" ht="12" customHeight="1" x14ac:dyDescent="0.2">
      <c r="A30" s="336" t="s">
        <v>260</v>
      </c>
      <c r="B30" s="338" t="s">
        <v>393</v>
      </c>
      <c r="C30" s="866">
        <v>2150</v>
      </c>
      <c r="D30" s="866"/>
      <c r="E30" s="866"/>
      <c r="F30" s="866"/>
      <c r="G30" s="866">
        <v>-1584</v>
      </c>
      <c r="H30" s="866"/>
      <c r="I30" s="866"/>
      <c r="J30" s="853">
        <f>D30+E30+F30+G30+H30+I30</f>
        <v>-1584</v>
      </c>
      <c r="K30" s="840">
        <f>C30+J30</f>
        <v>566</v>
      </c>
    </row>
    <row r="31" spans="1:11" s="75" customFormat="1" ht="12" customHeight="1" thickBot="1" x14ac:dyDescent="0.25">
      <c r="A31" s="335" t="s">
        <v>261</v>
      </c>
      <c r="B31" s="897" t="s">
        <v>506</v>
      </c>
      <c r="C31" s="869"/>
      <c r="D31" s="869"/>
      <c r="E31" s="869"/>
      <c r="F31" s="869"/>
      <c r="G31" s="869"/>
      <c r="H31" s="869"/>
      <c r="I31" s="869"/>
      <c r="J31" s="853">
        <f>D31+E31+F31+G31+H31+I31</f>
        <v>0</v>
      </c>
      <c r="K31" s="840">
        <f>C31+J31</f>
        <v>0</v>
      </c>
    </row>
    <row r="32" spans="1:11" s="75" customFormat="1" ht="12" customHeight="1" thickBot="1" x14ac:dyDescent="0.25">
      <c r="A32" s="31" t="s">
        <v>19</v>
      </c>
      <c r="B32" s="95" t="s">
        <v>394</v>
      </c>
      <c r="C32" s="863">
        <f t="shared" ref="C32:J32" si="5">+C33+C34+C35</f>
        <v>0</v>
      </c>
      <c r="D32" s="835">
        <f t="shared" si="5"/>
        <v>0</v>
      </c>
      <c r="E32" s="835">
        <f t="shared" si="5"/>
        <v>0</v>
      </c>
      <c r="F32" s="835">
        <f t="shared" si="5"/>
        <v>0</v>
      </c>
      <c r="G32" s="835">
        <f t="shared" si="5"/>
        <v>0</v>
      </c>
      <c r="H32" s="835">
        <f t="shared" si="5"/>
        <v>0</v>
      </c>
      <c r="I32" s="835">
        <f t="shared" si="5"/>
        <v>0</v>
      </c>
      <c r="J32" s="835">
        <f t="shared" si="5"/>
        <v>0</v>
      </c>
      <c r="K32" s="849">
        <f>+K33+K34+K35</f>
        <v>0</v>
      </c>
    </row>
    <row r="33" spans="1:11" s="75" customFormat="1" ht="12" customHeight="1" x14ac:dyDescent="0.2">
      <c r="A33" s="336" t="s">
        <v>87</v>
      </c>
      <c r="B33" s="337" t="s">
        <v>282</v>
      </c>
      <c r="C33" s="865"/>
      <c r="D33" s="865"/>
      <c r="E33" s="865"/>
      <c r="F33" s="865"/>
      <c r="G33" s="865"/>
      <c r="H33" s="865"/>
      <c r="I33" s="865"/>
      <c r="J33" s="853">
        <f>D33+E33+F33+G33+H33+I33</f>
        <v>0</v>
      </c>
      <c r="K33" s="840">
        <f>C33+J33</f>
        <v>0</v>
      </c>
    </row>
    <row r="34" spans="1:11" s="75" customFormat="1" ht="12" customHeight="1" x14ac:dyDescent="0.2">
      <c r="A34" s="336" t="s">
        <v>88</v>
      </c>
      <c r="B34" s="338" t="s">
        <v>283</v>
      </c>
      <c r="C34" s="866"/>
      <c r="D34" s="866"/>
      <c r="E34" s="866"/>
      <c r="F34" s="866"/>
      <c r="G34" s="866"/>
      <c r="H34" s="866"/>
      <c r="I34" s="866"/>
      <c r="J34" s="853">
        <f>D34+E34+F34+G34+H34+I34</f>
        <v>0</v>
      </c>
      <c r="K34" s="840">
        <f>C34+J34</f>
        <v>0</v>
      </c>
    </row>
    <row r="35" spans="1:11" s="75" customFormat="1" ht="12" customHeight="1" thickBot="1" x14ac:dyDescent="0.25">
      <c r="A35" s="335" t="s">
        <v>89</v>
      </c>
      <c r="B35" s="897" t="s">
        <v>284</v>
      </c>
      <c r="C35" s="869"/>
      <c r="D35" s="869"/>
      <c r="E35" s="869"/>
      <c r="F35" s="869"/>
      <c r="G35" s="869"/>
      <c r="H35" s="869"/>
      <c r="I35" s="869"/>
      <c r="J35" s="853">
        <f>D35+E35+F35+G35+H35+I35</f>
        <v>0</v>
      </c>
      <c r="K35" s="870">
        <f>C35+J35</f>
        <v>0</v>
      </c>
    </row>
    <row r="36" spans="1:11" s="74" customFormat="1" ht="12" customHeight="1" thickBot="1" x14ac:dyDescent="0.25">
      <c r="A36" s="31" t="s">
        <v>20</v>
      </c>
      <c r="B36" s="95" t="s">
        <v>366</v>
      </c>
      <c r="C36" s="860"/>
      <c r="D36" s="860"/>
      <c r="E36" s="860"/>
      <c r="F36" s="860"/>
      <c r="G36" s="860"/>
      <c r="H36" s="860"/>
      <c r="I36" s="860"/>
      <c r="J36" s="835">
        <f>D36+E36+F36+G36+H36+I36</f>
        <v>0</v>
      </c>
      <c r="K36" s="862">
        <f>C36+J36</f>
        <v>0</v>
      </c>
    </row>
    <row r="37" spans="1:11" s="74" customFormat="1" ht="12" customHeight="1" thickBot="1" x14ac:dyDescent="0.25">
      <c r="A37" s="31" t="s">
        <v>21</v>
      </c>
      <c r="B37" s="95" t="s">
        <v>395</v>
      </c>
      <c r="C37" s="860"/>
      <c r="D37" s="860"/>
      <c r="E37" s="860"/>
      <c r="F37" s="860"/>
      <c r="G37" s="860"/>
      <c r="H37" s="860"/>
      <c r="I37" s="860"/>
      <c r="J37" s="871">
        <f>D37+E37+F37+G37+H37+I37</f>
        <v>0</v>
      </c>
      <c r="K37" s="840">
        <f>C37+J37</f>
        <v>0</v>
      </c>
    </row>
    <row r="38" spans="1:11" s="74" customFormat="1" ht="12" customHeight="1" thickBot="1" x14ac:dyDescent="0.25">
      <c r="A38" s="30" t="s">
        <v>22</v>
      </c>
      <c r="B38" s="95" t="s">
        <v>396</v>
      </c>
      <c r="C38" s="863">
        <f t="shared" ref="C38:K38" si="6">+C10+C22+C27+C28+C32+C36+C37</f>
        <v>7321</v>
      </c>
      <c r="D38" s="835">
        <f t="shared" si="6"/>
        <v>0</v>
      </c>
      <c r="E38" s="835">
        <f t="shared" si="6"/>
        <v>0</v>
      </c>
      <c r="F38" s="835">
        <f t="shared" si="6"/>
        <v>0</v>
      </c>
      <c r="G38" s="835">
        <f t="shared" si="6"/>
        <v>-6507</v>
      </c>
      <c r="H38" s="835">
        <f t="shared" si="6"/>
        <v>0</v>
      </c>
      <c r="I38" s="835">
        <f t="shared" si="6"/>
        <v>0</v>
      </c>
      <c r="J38" s="835">
        <f t="shared" si="6"/>
        <v>-6507</v>
      </c>
      <c r="K38" s="849">
        <f t="shared" si="6"/>
        <v>814</v>
      </c>
    </row>
    <row r="39" spans="1:11" s="74" customFormat="1" ht="12" customHeight="1" thickBot="1" x14ac:dyDescent="0.25">
      <c r="A39" s="175" t="s">
        <v>23</v>
      </c>
      <c r="B39" s="95" t="s">
        <v>397</v>
      </c>
      <c r="C39" s="863">
        <f t="shared" ref="C39:J39" si="7">+C40+C41+C42</f>
        <v>28898</v>
      </c>
      <c r="D39" s="835">
        <f t="shared" si="7"/>
        <v>1535</v>
      </c>
      <c r="E39" s="835">
        <f t="shared" si="7"/>
        <v>0</v>
      </c>
      <c r="F39" s="835">
        <f t="shared" si="7"/>
        <v>0</v>
      </c>
      <c r="G39" s="835">
        <f t="shared" si="7"/>
        <v>209</v>
      </c>
      <c r="H39" s="835">
        <f t="shared" si="7"/>
        <v>0</v>
      </c>
      <c r="I39" s="835">
        <f t="shared" si="7"/>
        <v>0</v>
      </c>
      <c r="J39" s="835">
        <f t="shared" si="7"/>
        <v>1744</v>
      </c>
      <c r="K39" s="849">
        <f>+K40+K41+K42</f>
        <v>30642</v>
      </c>
    </row>
    <row r="40" spans="1:11" s="74" customFormat="1" ht="12" customHeight="1" x14ac:dyDescent="0.2">
      <c r="A40" s="336" t="s">
        <v>398</v>
      </c>
      <c r="B40" s="337" t="s">
        <v>227</v>
      </c>
      <c r="C40" s="865">
        <v>11012</v>
      </c>
      <c r="D40" s="865"/>
      <c r="E40" s="865"/>
      <c r="F40" s="865"/>
      <c r="G40" s="865"/>
      <c r="H40" s="865"/>
      <c r="I40" s="865"/>
      <c r="J40" s="853">
        <f>D40+E40+F40+G40+H40+I40</f>
        <v>0</v>
      </c>
      <c r="K40" s="840">
        <f>C40+J40</f>
        <v>11012</v>
      </c>
    </row>
    <row r="41" spans="1:11" s="74" customFormat="1" ht="12" customHeight="1" x14ac:dyDescent="0.2">
      <c r="A41" s="336" t="s">
        <v>399</v>
      </c>
      <c r="B41" s="338" t="s">
        <v>0</v>
      </c>
      <c r="C41" s="866"/>
      <c r="D41" s="866"/>
      <c r="E41" s="866"/>
      <c r="F41" s="866"/>
      <c r="G41" s="866"/>
      <c r="H41" s="866"/>
      <c r="I41" s="866"/>
      <c r="J41" s="853">
        <f>D41+E41+F41+G41+H41+I41</f>
        <v>0</v>
      </c>
      <c r="K41" s="854">
        <f>C41+J41</f>
        <v>0</v>
      </c>
    </row>
    <row r="42" spans="1:11" s="75" customFormat="1" ht="12" customHeight="1" thickBot="1" x14ac:dyDescent="0.25">
      <c r="A42" s="335" t="s">
        <v>400</v>
      </c>
      <c r="B42" s="105" t="s">
        <v>401</v>
      </c>
      <c r="C42" s="874">
        <v>17886</v>
      </c>
      <c r="D42" s="874">
        <v>1535</v>
      </c>
      <c r="E42" s="874"/>
      <c r="F42" s="874"/>
      <c r="G42" s="874">
        <v>209</v>
      </c>
      <c r="H42" s="874"/>
      <c r="I42" s="874"/>
      <c r="J42" s="853">
        <f>D42+E42+F42+G42+H42+I42</f>
        <v>1744</v>
      </c>
      <c r="K42" s="857">
        <f>C42+J42</f>
        <v>19630</v>
      </c>
    </row>
    <row r="43" spans="1:11" s="75" customFormat="1" ht="12.95" customHeight="1" thickBot="1" x14ac:dyDescent="0.25">
      <c r="A43" s="175" t="s">
        <v>24</v>
      </c>
      <c r="B43" s="176" t="s">
        <v>402</v>
      </c>
      <c r="C43" s="863">
        <f t="shared" ref="C43:J43" si="8">+C38+C39</f>
        <v>36219</v>
      </c>
      <c r="D43" s="835">
        <f t="shared" si="8"/>
        <v>1535</v>
      </c>
      <c r="E43" s="835">
        <f t="shared" si="8"/>
        <v>0</v>
      </c>
      <c r="F43" s="835">
        <f t="shared" si="8"/>
        <v>0</v>
      </c>
      <c r="G43" s="835">
        <f t="shared" si="8"/>
        <v>-6298</v>
      </c>
      <c r="H43" s="835">
        <f t="shared" si="8"/>
        <v>0</v>
      </c>
      <c r="I43" s="835">
        <f t="shared" si="8"/>
        <v>0</v>
      </c>
      <c r="J43" s="835">
        <f t="shared" si="8"/>
        <v>-4763</v>
      </c>
      <c r="K43" s="849">
        <f>+K38+K39</f>
        <v>31456</v>
      </c>
    </row>
    <row r="44" spans="1:11" s="47" customFormat="1" ht="14.1" customHeight="1" thickBot="1" x14ac:dyDescent="0.25">
      <c r="A44" s="1109" t="s">
        <v>53</v>
      </c>
      <c r="B44" s="1133"/>
      <c r="C44" s="1133"/>
      <c r="D44" s="1133"/>
      <c r="E44" s="1133"/>
      <c r="F44" s="1133"/>
      <c r="G44" s="1133"/>
      <c r="H44" s="1133"/>
      <c r="I44" s="1133"/>
      <c r="J44" s="1133"/>
      <c r="K44" s="1134"/>
    </row>
    <row r="45" spans="1:11" s="76" customFormat="1" ht="12" customHeight="1" thickBot="1" x14ac:dyDescent="0.25">
      <c r="A45" s="31" t="s">
        <v>15</v>
      </c>
      <c r="B45" s="95" t="s">
        <v>403</v>
      </c>
      <c r="C45" s="876">
        <f t="shared" ref="C45:J45" si="9">SUM(C46:C50)</f>
        <v>33769</v>
      </c>
      <c r="D45" s="876">
        <f t="shared" si="9"/>
        <v>1075</v>
      </c>
      <c r="E45" s="876">
        <f t="shared" si="9"/>
        <v>0</v>
      </c>
      <c r="F45" s="876">
        <f t="shared" si="9"/>
        <v>0</v>
      </c>
      <c r="G45" s="876">
        <f t="shared" si="9"/>
        <v>-5727</v>
      </c>
      <c r="H45" s="876">
        <f t="shared" si="9"/>
        <v>0</v>
      </c>
      <c r="I45" s="876">
        <f t="shared" si="9"/>
        <v>0</v>
      </c>
      <c r="J45" s="876">
        <f t="shared" si="9"/>
        <v>-4652</v>
      </c>
      <c r="K45" s="862">
        <f>SUM(K46:K50)</f>
        <v>29117</v>
      </c>
    </row>
    <row r="46" spans="1:11" ht="12" customHeight="1" x14ac:dyDescent="0.2">
      <c r="A46" s="335" t="s">
        <v>94</v>
      </c>
      <c r="B46" s="9" t="s">
        <v>46</v>
      </c>
      <c r="C46" s="877">
        <v>11258</v>
      </c>
      <c r="D46" s="877"/>
      <c r="E46" s="877"/>
      <c r="F46" s="877"/>
      <c r="G46" s="877">
        <v>-289</v>
      </c>
      <c r="H46" s="877"/>
      <c r="I46" s="877"/>
      <c r="J46" s="878">
        <f>D46+E46+F46+G46+H46+I46</f>
        <v>-289</v>
      </c>
      <c r="K46" s="879">
        <f>C46+J46</f>
        <v>10969</v>
      </c>
    </row>
    <row r="47" spans="1:11" ht="12" customHeight="1" x14ac:dyDescent="0.2">
      <c r="A47" s="335" t="s">
        <v>95</v>
      </c>
      <c r="B47" s="8" t="s">
        <v>175</v>
      </c>
      <c r="C47" s="880">
        <v>2235</v>
      </c>
      <c r="D47" s="880"/>
      <c r="E47" s="880"/>
      <c r="F47" s="880"/>
      <c r="G47" s="880">
        <v>-189</v>
      </c>
      <c r="H47" s="880"/>
      <c r="I47" s="880"/>
      <c r="J47" s="881">
        <f>D47+E47+F47+G47+H47+I47</f>
        <v>-189</v>
      </c>
      <c r="K47" s="882">
        <f>C47+J47</f>
        <v>2046</v>
      </c>
    </row>
    <row r="48" spans="1:11" ht="12" customHeight="1" x14ac:dyDescent="0.2">
      <c r="A48" s="335" t="s">
        <v>96</v>
      </c>
      <c r="B48" s="8" t="s">
        <v>135</v>
      </c>
      <c r="C48" s="880">
        <v>20276</v>
      </c>
      <c r="D48" s="880">
        <v>1075</v>
      </c>
      <c r="E48" s="880"/>
      <c r="F48" s="880"/>
      <c r="G48" s="880">
        <v>-5249</v>
      </c>
      <c r="H48" s="880"/>
      <c r="I48" s="880"/>
      <c r="J48" s="881">
        <f>D48+E48+F48+G48+H48+I48</f>
        <v>-4174</v>
      </c>
      <c r="K48" s="882">
        <f>C48+J48</f>
        <v>16102</v>
      </c>
    </row>
    <row r="49" spans="1:11" ht="12" customHeight="1" x14ac:dyDescent="0.2">
      <c r="A49" s="335" t="s">
        <v>97</v>
      </c>
      <c r="B49" s="8" t="s">
        <v>176</v>
      </c>
      <c r="C49" s="880"/>
      <c r="D49" s="880"/>
      <c r="E49" s="880"/>
      <c r="F49" s="880"/>
      <c r="G49" s="880"/>
      <c r="H49" s="880"/>
      <c r="I49" s="880"/>
      <c r="J49" s="881">
        <f>D49+E49+F49+G49+H49+I49</f>
        <v>0</v>
      </c>
      <c r="K49" s="882">
        <f>C49+J49</f>
        <v>0</v>
      </c>
    </row>
    <row r="50" spans="1:11" ht="12" customHeight="1" thickBot="1" x14ac:dyDescent="0.25">
      <c r="A50" s="335" t="s">
        <v>143</v>
      </c>
      <c r="B50" s="8" t="s">
        <v>177</v>
      </c>
      <c r="C50" s="880"/>
      <c r="D50" s="880"/>
      <c r="E50" s="880"/>
      <c r="F50" s="880"/>
      <c r="G50" s="880"/>
      <c r="H50" s="880"/>
      <c r="I50" s="880"/>
      <c r="J50" s="881">
        <f>D50+E50+F50+G50+H50+I50</f>
        <v>0</v>
      </c>
      <c r="K50" s="882">
        <f>C50+J50</f>
        <v>0</v>
      </c>
    </row>
    <row r="51" spans="1:11" ht="12" customHeight="1" thickBot="1" x14ac:dyDescent="0.25">
      <c r="A51" s="31" t="s">
        <v>16</v>
      </c>
      <c r="B51" s="95" t="s">
        <v>404</v>
      </c>
      <c r="C51" s="876">
        <f t="shared" ref="C51:J51" si="10">SUM(C52:C54)</f>
        <v>2450</v>
      </c>
      <c r="D51" s="876">
        <f t="shared" si="10"/>
        <v>460</v>
      </c>
      <c r="E51" s="876">
        <f t="shared" si="10"/>
        <v>0</v>
      </c>
      <c r="F51" s="876">
        <f t="shared" si="10"/>
        <v>0</v>
      </c>
      <c r="G51" s="876">
        <f t="shared" si="10"/>
        <v>-571</v>
      </c>
      <c r="H51" s="876">
        <f t="shared" si="10"/>
        <v>0</v>
      </c>
      <c r="I51" s="876">
        <f t="shared" si="10"/>
        <v>0</v>
      </c>
      <c r="J51" s="876">
        <f t="shared" si="10"/>
        <v>-111</v>
      </c>
      <c r="K51" s="862">
        <f>SUM(K52:K54)</f>
        <v>2339</v>
      </c>
    </row>
    <row r="52" spans="1:11" s="76" customFormat="1" ht="12" customHeight="1" x14ac:dyDescent="0.2">
      <c r="A52" s="335" t="s">
        <v>100</v>
      </c>
      <c r="B52" s="9" t="s">
        <v>221</v>
      </c>
      <c r="C52" s="877">
        <v>2450</v>
      </c>
      <c r="D52" s="877">
        <v>460</v>
      </c>
      <c r="E52" s="877"/>
      <c r="F52" s="877"/>
      <c r="G52" s="877">
        <v>-571</v>
      </c>
      <c r="H52" s="877"/>
      <c r="I52" s="877"/>
      <c r="J52" s="878">
        <f>D52+E52+F52+G52+H52+I52</f>
        <v>-111</v>
      </c>
      <c r="K52" s="879">
        <f>C52+J52</f>
        <v>2339</v>
      </c>
    </row>
    <row r="53" spans="1:11" ht="12" customHeight="1" x14ac:dyDescent="0.2">
      <c r="A53" s="335" t="s">
        <v>101</v>
      </c>
      <c r="B53" s="8" t="s">
        <v>179</v>
      </c>
      <c r="C53" s="880"/>
      <c r="D53" s="880"/>
      <c r="E53" s="880"/>
      <c r="F53" s="880"/>
      <c r="G53" s="880"/>
      <c r="H53" s="880"/>
      <c r="I53" s="880"/>
      <c r="J53" s="881">
        <f>D53+E53+F53+G53+H53+I53</f>
        <v>0</v>
      </c>
      <c r="K53" s="882">
        <f>C53+J53</f>
        <v>0</v>
      </c>
    </row>
    <row r="54" spans="1:11" ht="12" customHeight="1" x14ac:dyDescent="0.2">
      <c r="A54" s="335" t="s">
        <v>102</v>
      </c>
      <c r="B54" s="8" t="s">
        <v>54</v>
      </c>
      <c r="C54" s="880"/>
      <c r="D54" s="880"/>
      <c r="E54" s="880"/>
      <c r="F54" s="880"/>
      <c r="G54" s="880"/>
      <c r="H54" s="880"/>
      <c r="I54" s="880"/>
      <c r="J54" s="881">
        <f>D54+E54+F54+G54+H54+I54</f>
        <v>0</v>
      </c>
      <c r="K54" s="882">
        <f>C54+J54</f>
        <v>0</v>
      </c>
    </row>
    <row r="55" spans="1:11" ht="12" customHeight="1" thickBot="1" x14ac:dyDescent="0.25">
      <c r="A55" s="335" t="s">
        <v>103</v>
      </c>
      <c r="B55" s="8" t="s">
        <v>507</v>
      </c>
      <c r="C55" s="880"/>
      <c r="D55" s="880"/>
      <c r="E55" s="880"/>
      <c r="F55" s="880"/>
      <c r="G55" s="880"/>
      <c r="H55" s="880"/>
      <c r="I55" s="880"/>
      <c r="J55" s="881">
        <f>D55+E55+F55+G55+H55+I55</f>
        <v>0</v>
      </c>
      <c r="K55" s="882">
        <f>C55+J55</f>
        <v>0</v>
      </c>
    </row>
    <row r="56" spans="1:11" ht="12" customHeight="1" thickBot="1" x14ac:dyDescent="0.25">
      <c r="A56" s="31" t="s">
        <v>17</v>
      </c>
      <c r="B56" s="95" t="s">
        <v>11</v>
      </c>
      <c r="C56" s="883"/>
      <c r="D56" s="883"/>
      <c r="E56" s="883"/>
      <c r="F56" s="883"/>
      <c r="G56" s="883"/>
      <c r="H56" s="883"/>
      <c r="I56" s="883"/>
      <c r="J56" s="876">
        <f>D56+E56+F56+G56+H56+I56</f>
        <v>0</v>
      </c>
      <c r="K56" s="862">
        <f>C56+J56</f>
        <v>0</v>
      </c>
    </row>
    <row r="57" spans="1:11" ht="12.95" customHeight="1" thickBot="1" x14ac:dyDescent="0.25">
      <c r="A57" s="31" t="s">
        <v>18</v>
      </c>
      <c r="B57" s="179" t="s">
        <v>508</v>
      </c>
      <c r="C57" s="885">
        <f t="shared" ref="C57:J57" si="11">+C45+C51+C56</f>
        <v>36219</v>
      </c>
      <c r="D57" s="885">
        <f t="shared" si="11"/>
        <v>1535</v>
      </c>
      <c r="E57" s="885">
        <f t="shared" si="11"/>
        <v>0</v>
      </c>
      <c r="F57" s="885">
        <f t="shared" si="11"/>
        <v>0</v>
      </c>
      <c r="G57" s="885">
        <f t="shared" si="11"/>
        <v>-6298</v>
      </c>
      <c r="H57" s="885">
        <f t="shared" si="11"/>
        <v>0</v>
      </c>
      <c r="I57" s="885">
        <f t="shared" si="11"/>
        <v>0</v>
      </c>
      <c r="J57" s="885">
        <f t="shared" si="11"/>
        <v>-4763</v>
      </c>
      <c r="K57" s="886">
        <f>+K45+K51+K56</f>
        <v>31456</v>
      </c>
    </row>
    <row r="58" spans="1:11" ht="14.1" customHeight="1" thickBot="1" x14ac:dyDescent="0.25">
      <c r="C58" s="889">
        <f>C43-C57</f>
        <v>0</v>
      </c>
      <c r="D58" s="889"/>
      <c r="E58" s="889"/>
      <c r="F58" s="889"/>
      <c r="G58" s="889"/>
      <c r="H58" s="889"/>
      <c r="I58" s="889"/>
      <c r="J58" s="889"/>
      <c r="K58" s="890">
        <f>K43-K57</f>
        <v>0</v>
      </c>
    </row>
    <row r="59" spans="1:11" ht="12.95" customHeight="1" thickBot="1" x14ac:dyDescent="0.25">
      <c r="A59" s="181" t="s">
        <v>502</v>
      </c>
      <c r="B59" s="182"/>
      <c r="C59" s="893">
        <v>2</v>
      </c>
      <c r="D59" s="893"/>
      <c r="E59" s="893"/>
      <c r="F59" s="893"/>
      <c r="G59" s="893"/>
      <c r="H59" s="893"/>
      <c r="I59" s="893"/>
      <c r="J59" s="894">
        <f>D59+E59+F59+G59+H59+I59</f>
        <v>0</v>
      </c>
      <c r="K59" s="895">
        <f>C59+J59</f>
        <v>2</v>
      </c>
    </row>
    <row r="60" spans="1:11" ht="12.95" customHeight="1" thickBot="1" x14ac:dyDescent="0.25">
      <c r="A60" s="181" t="s">
        <v>197</v>
      </c>
      <c r="B60" s="182"/>
      <c r="C60" s="898"/>
      <c r="D60" s="898"/>
      <c r="E60" s="898"/>
      <c r="F60" s="898"/>
      <c r="G60" s="898"/>
      <c r="H60" s="898"/>
      <c r="I60" s="898"/>
      <c r="J60" s="899">
        <f>D60+E60+F60+G60+H60+I60</f>
        <v>0</v>
      </c>
      <c r="K60" s="900">
        <f>C60+J60</f>
        <v>0</v>
      </c>
    </row>
  </sheetData>
  <sheetProtection formatCells="0"/>
  <mergeCells count="15"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honeticPr fontId="32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6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G29"/>
  <sheetViews>
    <sheetView zoomScale="120" zoomScaleNormal="120" workbookViewId="0">
      <selection activeCell="H23" sqref="H23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1137" t="str">
        <f>CONCATENATE("10. melléklet ",ALAPADATOK!A7," ",ALAPADATOK!B7," ",ALAPADATOK!C7," ",ALAPADATOK!D7," ",ALAPADATOK!E7," ",ALAPADATOK!F7," ",ALAPADATOK!G7," ",ALAPADATOK!H7)</f>
        <v>10. melléklet a 7 / 2019 ( III.14. ) önkormányzati rendelethez</v>
      </c>
      <c r="C2" s="1137"/>
      <c r="D2" s="1137"/>
      <c r="E2" s="1137"/>
      <c r="F2" s="1137"/>
      <c r="G2" s="1137"/>
    </row>
    <row r="4" spans="1:7" ht="43.5" customHeight="1" x14ac:dyDescent="0.25">
      <c r="A4" s="1136" t="s">
        <v>1</v>
      </c>
      <c r="B4" s="1136"/>
      <c r="C4" s="1136"/>
      <c r="D4" s="1136"/>
      <c r="E4" s="1136"/>
      <c r="F4" s="1136"/>
      <c r="G4" s="1136"/>
    </row>
    <row r="6" spans="1:7" s="122" customFormat="1" ht="27.2" customHeight="1" x14ac:dyDescent="0.25">
      <c r="A6" s="462" t="s">
        <v>201</v>
      </c>
      <c r="C6" s="1135" t="s">
        <v>956</v>
      </c>
      <c r="D6" s="1135"/>
      <c r="E6" s="1135"/>
      <c r="F6" s="1135"/>
      <c r="G6" s="1135"/>
    </row>
    <row r="7" spans="1:7" s="122" customFormat="1" ht="15.75" x14ac:dyDescent="0.25"/>
    <row r="8" spans="1:7" s="122" customFormat="1" ht="24.75" customHeight="1" x14ac:dyDescent="0.25">
      <c r="A8" s="462" t="s">
        <v>203</v>
      </c>
      <c r="C8" s="1135" t="s">
        <v>202</v>
      </c>
      <c r="D8" s="1135"/>
      <c r="E8" s="1135"/>
      <c r="F8" s="1135"/>
    </row>
    <row r="9" spans="1:7" s="123" customFormat="1" x14ac:dyDescent="0.2"/>
    <row r="10" spans="1:7" s="124" customFormat="1" ht="15.2" customHeight="1" x14ac:dyDescent="0.25">
      <c r="A10" s="197" t="s">
        <v>537</v>
      </c>
      <c r="B10" s="196"/>
      <c r="C10" s="196"/>
      <c r="D10" s="196"/>
      <c r="E10" s="196"/>
      <c r="F10" s="196"/>
      <c r="G10" s="196"/>
    </row>
    <row r="11" spans="1:7" s="124" customFormat="1" ht="15.2" customHeight="1" thickBot="1" x14ac:dyDescent="0.3">
      <c r="A11" s="197" t="s">
        <v>204</v>
      </c>
      <c r="B11" s="196"/>
      <c r="C11" s="196"/>
      <c r="D11" s="196"/>
      <c r="E11" s="196"/>
      <c r="F11" s="196"/>
      <c r="G11" s="457"/>
    </row>
    <row r="12" spans="1:7" s="54" customFormat="1" ht="42" customHeight="1" thickBot="1" x14ac:dyDescent="0.25">
      <c r="A12" s="53" t="s">
        <v>13</v>
      </c>
      <c r="B12" s="149" t="s">
        <v>205</v>
      </c>
      <c r="C12" s="149" t="s">
        <v>206</v>
      </c>
      <c r="D12" s="149" t="s">
        <v>207</v>
      </c>
      <c r="E12" s="149" t="s">
        <v>208</v>
      </c>
      <c r="F12" s="149" t="s">
        <v>209</v>
      </c>
      <c r="G12" s="150" t="s">
        <v>50</v>
      </c>
    </row>
    <row r="13" spans="1:7" ht="24" customHeight="1" x14ac:dyDescent="0.2">
      <c r="A13" s="183" t="s">
        <v>15</v>
      </c>
      <c r="B13" s="156" t="s">
        <v>210</v>
      </c>
      <c r="C13" s="125"/>
      <c r="D13" s="125"/>
      <c r="E13" s="125"/>
      <c r="F13" s="125"/>
      <c r="G13" s="184">
        <f>SUM(C13:F13)</f>
        <v>0</v>
      </c>
    </row>
    <row r="14" spans="1:7" ht="24" customHeight="1" x14ac:dyDescent="0.2">
      <c r="A14" s="185" t="s">
        <v>16</v>
      </c>
      <c r="B14" s="157" t="s">
        <v>211</v>
      </c>
      <c r="C14" s="126">
        <v>16505820</v>
      </c>
      <c r="D14" s="126"/>
      <c r="E14" s="126"/>
      <c r="F14" s="126"/>
      <c r="G14" s="186">
        <f t="shared" ref="G14:G19" si="0">SUM(C14:F14)</f>
        <v>16505820</v>
      </c>
    </row>
    <row r="15" spans="1:7" ht="24" customHeight="1" x14ac:dyDescent="0.2">
      <c r="A15" s="185" t="s">
        <v>17</v>
      </c>
      <c r="B15" s="157" t="s">
        <v>212</v>
      </c>
      <c r="C15" s="126"/>
      <c r="D15" s="126"/>
      <c r="E15" s="126"/>
      <c r="F15" s="126"/>
      <c r="G15" s="186">
        <f t="shared" si="0"/>
        <v>0</v>
      </c>
    </row>
    <row r="16" spans="1:7" ht="24" customHeight="1" x14ac:dyDescent="0.2">
      <c r="A16" s="185" t="s">
        <v>18</v>
      </c>
      <c r="B16" s="157" t="s">
        <v>213</v>
      </c>
      <c r="C16" s="126"/>
      <c r="D16" s="126"/>
      <c r="E16" s="126"/>
      <c r="F16" s="126"/>
      <c r="G16" s="186">
        <f t="shared" si="0"/>
        <v>0</v>
      </c>
    </row>
    <row r="17" spans="1:7" ht="24" customHeight="1" x14ac:dyDescent="0.2">
      <c r="A17" s="185" t="s">
        <v>19</v>
      </c>
      <c r="B17" s="157" t="s">
        <v>214</v>
      </c>
      <c r="C17" s="126"/>
      <c r="D17" s="126"/>
      <c r="E17" s="126"/>
      <c r="F17" s="126"/>
      <c r="G17" s="186">
        <f t="shared" si="0"/>
        <v>0</v>
      </c>
    </row>
    <row r="18" spans="1:7" ht="24" customHeight="1" thickBot="1" x14ac:dyDescent="0.25">
      <c r="A18" s="187" t="s">
        <v>20</v>
      </c>
      <c r="B18" s="188" t="s">
        <v>215</v>
      </c>
      <c r="C18" s="127"/>
      <c r="D18" s="127"/>
      <c r="E18" s="127"/>
      <c r="F18" s="127"/>
      <c r="G18" s="189">
        <f t="shared" si="0"/>
        <v>0</v>
      </c>
    </row>
    <row r="19" spans="1:7" s="128" customFormat="1" ht="24" customHeight="1" thickBot="1" x14ac:dyDescent="0.25">
      <c r="A19" s="190" t="s">
        <v>21</v>
      </c>
      <c r="B19" s="191" t="s">
        <v>50</v>
      </c>
      <c r="C19" s="192">
        <f>SUM(C13:C18)</f>
        <v>16505820</v>
      </c>
      <c r="D19" s="192">
        <f>SUM(D13:D18)</f>
        <v>0</v>
      </c>
      <c r="E19" s="192">
        <f>SUM(E13:E18)</f>
        <v>0</v>
      </c>
      <c r="F19" s="192">
        <f>SUM(F13:F18)</f>
        <v>0</v>
      </c>
      <c r="G19" s="193">
        <f t="shared" si="0"/>
        <v>16505820</v>
      </c>
    </row>
    <row r="20" spans="1:7" s="123" customFormat="1" x14ac:dyDescent="0.2">
      <c r="A20"/>
      <c r="B20"/>
      <c r="C20"/>
      <c r="D20"/>
      <c r="E20"/>
      <c r="F20"/>
      <c r="G20"/>
    </row>
    <row r="21" spans="1:7" s="123" customFormat="1" x14ac:dyDescent="0.2">
      <c r="A21"/>
      <c r="B21"/>
      <c r="C21"/>
      <c r="D21"/>
      <c r="E21"/>
      <c r="F21"/>
      <c r="G21"/>
    </row>
    <row r="22" spans="1:7" s="123" customFormat="1" x14ac:dyDescent="0.2">
      <c r="A22"/>
      <c r="B22"/>
      <c r="C22"/>
      <c r="D22"/>
      <c r="E22"/>
      <c r="F22"/>
      <c r="G22"/>
    </row>
    <row r="23" spans="1:7" s="123" customFormat="1" ht="15.75" x14ac:dyDescent="0.25">
      <c r="A23" s="122" t="str">
        <f>+CONCATENATE("......................, ",LEFT(KV_ÖSSZEFÜGGÉSEK!A5,4),". .......................... hó ..... nap")</f>
        <v>......................, 2019. .......................... hó ..... nap</v>
      </c>
      <c r="F23"/>
      <c r="G23"/>
    </row>
    <row r="24" spans="1:7" s="123" customFormat="1" x14ac:dyDescent="0.2">
      <c r="F24"/>
      <c r="G24"/>
    </row>
    <row r="26" spans="1:7" x14ac:dyDescent="0.2">
      <c r="C26" s="123"/>
      <c r="D26" s="123"/>
      <c r="E26" s="123"/>
      <c r="F26" s="123"/>
    </row>
    <row r="27" spans="1:7" ht="13.5" x14ac:dyDescent="0.25">
      <c r="C27" s="194"/>
      <c r="D27" s="195" t="s">
        <v>216</v>
      </c>
      <c r="E27" s="195"/>
      <c r="F27" s="194"/>
    </row>
    <row r="28" spans="1:7" ht="13.5" x14ac:dyDescent="0.25">
      <c r="D28" s="129"/>
      <c r="E28" s="129"/>
    </row>
    <row r="29" spans="1:7" ht="13.5" x14ac:dyDescent="0.25">
      <c r="D29" s="129"/>
      <c r="E29" s="129"/>
    </row>
  </sheetData>
  <mergeCells count="4">
    <mergeCell ref="C6:G6"/>
    <mergeCell ref="C8:F8"/>
    <mergeCell ref="A4:G4"/>
    <mergeCell ref="B2:G2"/>
  </mergeCells>
  <phoneticPr fontId="32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="120" zoomScaleNormal="120" workbookViewId="0">
      <selection activeCell="F7" sqref="F7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5.5" bestFit="1" customWidth="1"/>
    <col min="5" max="5" width="1.83203125" bestFit="1" customWidth="1"/>
    <col min="6" max="6" width="11" customWidth="1"/>
  </cols>
  <sheetData>
    <row r="1" spans="1:11" ht="18.75" x14ac:dyDescent="0.3">
      <c r="A1" s="1051" t="s">
        <v>546</v>
      </c>
      <c r="B1" s="1051"/>
      <c r="C1" s="1051"/>
      <c r="D1" s="1051"/>
      <c r="E1" s="1051"/>
      <c r="F1" s="1051"/>
      <c r="G1" s="1051"/>
      <c r="H1" s="1051"/>
      <c r="I1" s="1051"/>
      <c r="J1" s="1051"/>
    </row>
    <row r="3" spans="1:11" ht="15.75" x14ac:dyDescent="0.25">
      <c r="A3" s="1048" t="s">
        <v>644</v>
      </c>
      <c r="B3" s="1049"/>
      <c r="C3" s="1049"/>
      <c r="D3" s="1049"/>
      <c r="E3" s="1049"/>
      <c r="F3" s="1049"/>
      <c r="G3" s="123"/>
      <c r="H3" s="123"/>
      <c r="I3" s="123"/>
    </row>
    <row r="6" spans="1:11" ht="15" x14ac:dyDescent="0.25">
      <c r="A6" s="409" t="s">
        <v>641</v>
      </c>
    </row>
    <row r="7" spans="1:11" x14ac:dyDescent="0.2">
      <c r="A7" s="449" t="s">
        <v>615</v>
      </c>
      <c r="B7" s="461">
        <v>7</v>
      </c>
      <c r="C7" s="450" t="s">
        <v>612</v>
      </c>
      <c r="D7" s="450">
        <v>2019</v>
      </c>
      <c r="E7" s="450" t="s">
        <v>613</v>
      </c>
      <c r="F7" s="461" t="s">
        <v>958</v>
      </c>
      <c r="G7" s="450" t="s">
        <v>614</v>
      </c>
      <c r="H7" s="450" t="s">
        <v>616</v>
      </c>
      <c r="I7" s="450"/>
      <c r="J7" s="450"/>
      <c r="K7" s="450"/>
    </row>
    <row r="8" spans="1:11" x14ac:dyDescent="0.2">
      <c r="A8" s="417"/>
      <c r="B8" s="416"/>
      <c r="F8" s="416"/>
    </row>
    <row r="9" spans="1:11" x14ac:dyDescent="0.2">
      <c r="A9" s="417"/>
      <c r="B9" s="416"/>
      <c r="F9" s="416"/>
    </row>
    <row r="11" spans="1:11" ht="15.75" x14ac:dyDescent="0.25">
      <c r="A11" s="1048" t="s">
        <v>645</v>
      </c>
      <c r="B11" s="1049"/>
      <c r="C11" s="1049"/>
      <c r="D11" s="1049"/>
      <c r="E11" s="1049"/>
      <c r="F11" s="1049"/>
      <c r="G11" s="1049"/>
      <c r="H11" s="1050"/>
      <c r="I11" s="1050"/>
      <c r="J11" s="1050"/>
    </row>
    <row r="13" spans="1:11" ht="14.25" x14ac:dyDescent="0.2">
      <c r="A13" s="415" t="s">
        <v>548</v>
      </c>
      <c r="B13" s="1046" t="s">
        <v>646</v>
      </c>
      <c r="C13" s="1047"/>
      <c r="D13" s="1047"/>
      <c r="E13" s="1047"/>
      <c r="F13" s="1047"/>
      <c r="G13" s="1047"/>
      <c r="H13" s="1047"/>
      <c r="I13" s="1047"/>
      <c r="J13" s="1047"/>
    </row>
    <row r="14" spans="1:11" ht="14.25" x14ac:dyDescent="0.2">
      <c r="B14" s="447"/>
      <c r="C14" s="123"/>
      <c r="D14" s="123"/>
      <c r="E14" s="123"/>
      <c r="F14" s="123"/>
      <c r="G14" s="123"/>
      <c r="H14" s="123"/>
      <c r="I14" s="123"/>
      <c r="J14" s="123"/>
    </row>
    <row r="15" spans="1:11" ht="14.25" x14ac:dyDescent="0.2">
      <c r="A15" s="415" t="s">
        <v>549</v>
      </c>
      <c r="B15" s="1046" t="s">
        <v>557</v>
      </c>
      <c r="C15" s="1047"/>
      <c r="D15" s="1047"/>
      <c r="E15" s="1047"/>
      <c r="F15" s="1047"/>
      <c r="G15" s="1047"/>
      <c r="H15" s="1047"/>
      <c r="I15" s="1047"/>
      <c r="J15" s="1047"/>
    </row>
    <row r="16" spans="1:11" ht="14.25" x14ac:dyDescent="0.2">
      <c r="B16" s="447"/>
      <c r="C16" s="123"/>
      <c r="D16" s="123"/>
      <c r="E16" s="123"/>
      <c r="F16" s="123"/>
      <c r="G16" s="123"/>
      <c r="H16" s="123"/>
      <c r="I16" s="123"/>
      <c r="J16" s="123"/>
    </row>
    <row r="17" spans="1:10" ht="14.25" x14ac:dyDescent="0.2">
      <c r="A17" s="415" t="s">
        <v>550</v>
      </c>
      <c r="B17" s="1046" t="s">
        <v>642</v>
      </c>
      <c r="C17" s="1047"/>
      <c r="D17" s="1047"/>
      <c r="E17" s="1047"/>
      <c r="F17" s="1047"/>
      <c r="G17" s="1047"/>
      <c r="H17" s="1047"/>
      <c r="I17" s="1047"/>
      <c r="J17" s="1047"/>
    </row>
    <row r="18" spans="1:10" ht="14.25" x14ac:dyDescent="0.2">
      <c r="B18" s="447"/>
      <c r="C18" s="123"/>
      <c r="D18" s="123"/>
      <c r="E18" s="123"/>
      <c r="F18" s="123"/>
      <c r="G18" s="123"/>
      <c r="H18" s="123"/>
      <c r="I18" s="123"/>
      <c r="J18" s="123"/>
    </row>
    <row r="19" spans="1:10" ht="14.25" x14ac:dyDescent="0.2">
      <c r="A19" s="415" t="s">
        <v>551</v>
      </c>
      <c r="B19" s="1046" t="s">
        <v>558</v>
      </c>
      <c r="C19" s="1047"/>
      <c r="D19" s="1047"/>
      <c r="E19" s="1047"/>
      <c r="F19" s="1047"/>
      <c r="G19" s="1047"/>
      <c r="H19" s="1047"/>
      <c r="I19" s="1047"/>
      <c r="J19" s="1047"/>
    </row>
    <row r="20" spans="1:10" ht="14.25" x14ac:dyDescent="0.2">
      <c r="B20" s="447"/>
      <c r="C20" s="123"/>
      <c r="D20" s="123"/>
      <c r="E20" s="123"/>
      <c r="F20" s="123"/>
      <c r="G20" s="123"/>
      <c r="H20" s="123"/>
      <c r="I20" s="123"/>
      <c r="J20" s="123"/>
    </row>
    <row r="21" spans="1:10" ht="14.25" x14ac:dyDescent="0.2">
      <c r="A21" s="415" t="s">
        <v>552</v>
      </c>
      <c r="B21" s="1046" t="s">
        <v>559</v>
      </c>
      <c r="C21" s="1047"/>
      <c r="D21" s="1047"/>
      <c r="E21" s="1047"/>
      <c r="F21" s="1047"/>
      <c r="G21" s="1047"/>
      <c r="H21" s="1047"/>
      <c r="I21" s="1047"/>
      <c r="J21" s="1047"/>
    </row>
    <row r="22" spans="1:10" ht="14.25" x14ac:dyDescent="0.2">
      <c r="B22" s="447"/>
      <c r="C22" s="123"/>
      <c r="D22" s="123"/>
      <c r="E22" s="123"/>
      <c r="F22" s="123"/>
      <c r="G22" s="123"/>
      <c r="H22" s="123"/>
      <c r="I22" s="123"/>
      <c r="J22" s="123"/>
    </row>
    <row r="23" spans="1:10" ht="14.25" x14ac:dyDescent="0.2">
      <c r="A23" s="415" t="s">
        <v>553</v>
      </c>
      <c r="B23" s="1046" t="s">
        <v>560</v>
      </c>
      <c r="C23" s="1047"/>
      <c r="D23" s="1047"/>
      <c r="E23" s="1047"/>
      <c r="F23" s="1047"/>
      <c r="G23" s="1047"/>
      <c r="H23" s="1047"/>
      <c r="I23" s="1047"/>
      <c r="J23" s="1047"/>
    </row>
    <row r="24" spans="1:10" ht="14.25" x14ac:dyDescent="0.2">
      <c r="B24" s="447"/>
      <c r="C24" s="123"/>
      <c r="D24" s="123"/>
      <c r="E24" s="123"/>
      <c r="F24" s="123"/>
      <c r="G24" s="123"/>
      <c r="H24" s="123"/>
      <c r="I24" s="123"/>
      <c r="J24" s="123"/>
    </row>
    <row r="25" spans="1:10" ht="14.25" x14ac:dyDescent="0.2">
      <c r="A25" s="415" t="s">
        <v>554</v>
      </c>
      <c r="B25" s="1046" t="s">
        <v>561</v>
      </c>
      <c r="C25" s="1047"/>
      <c r="D25" s="1047"/>
      <c r="E25" s="1047"/>
      <c r="F25" s="1047"/>
      <c r="G25" s="1047"/>
      <c r="H25" s="1047"/>
      <c r="I25" s="1047"/>
      <c r="J25" s="1047"/>
    </row>
    <row r="26" spans="1:10" ht="14.25" x14ac:dyDescent="0.2">
      <c r="B26" s="447"/>
      <c r="C26" s="123"/>
      <c r="D26" s="123"/>
      <c r="E26" s="123"/>
      <c r="F26" s="123"/>
      <c r="G26" s="123"/>
      <c r="H26" s="123"/>
      <c r="I26" s="123"/>
      <c r="J26" s="123"/>
    </row>
    <row r="27" spans="1:10" ht="14.25" x14ac:dyDescent="0.2">
      <c r="A27" s="415" t="s">
        <v>555</v>
      </c>
      <c r="B27" s="1046" t="s">
        <v>562</v>
      </c>
      <c r="C27" s="1047"/>
      <c r="D27" s="1047"/>
      <c r="E27" s="1047"/>
      <c r="F27" s="1047"/>
      <c r="G27" s="1047"/>
      <c r="H27" s="1047"/>
      <c r="I27" s="1047"/>
      <c r="J27" s="1047"/>
    </row>
    <row r="28" spans="1:10" ht="14.25" x14ac:dyDescent="0.2">
      <c r="B28" s="447"/>
      <c r="C28" s="123"/>
      <c r="D28" s="123"/>
      <c r="E28" s="123"/>
      <c r="F28" s="123"/>
      <c r="G28" s="123"/>
      <c r="H28" s="123"/>
      <c r="I28" s="123"/>
      <c r="J28" s="123"/>
    </row>
    <row r="29" spans="1:10" ht="14.25" x14ac:dyDescent="0.2">
      <c r="A29" s="415" t="s">
        <v>555</v>
      </c>
      <c r="B29" s="1046" t="s">
        <v>563</v>
      </c>
      <c r="C29" s="1047"/>
      <c r="D29" s="1047"/>
      <c r="E29" s="1047"/>
      <c r="F29" s="1047"/>
      <c r="G29" s="1047"/>
      <c r="H29" s="1047"/>
      <c r="I29" s="1047"/>
      <c r="J29" s="1047"/>
    </row>
    <row r="30" spans="1:10" ht="14.25" x14ac:dyDescent="0.2">
      <c r="B30" s="447"/>
      <c r="C30" s="123"/>
      <c r="D30" s="123"/>
      <c r="E30" s="123"/>
      <c r="F30" s="123"/>
      <c r="G30" s="123"/>
      <c r="H30" s="123"/>
      <c r="I30" s="123"/>
      <c r="J30" s="123"/>
    </row>
    <row r="31" spans="1:10" ht="14.25" x14ac:dyDescent="0.2">
      <c r="A31" s="415" t="s">
        <v>556</v>
      </c>
      <c r="B31" s="1046" t="s">
        <v>564</v>
      </c>
      <c r="C31" s="1047"/>
      <c r="D31" s="1047"/>
      <c r="E31" s="1047"/>
      <c r="F31" s="1047"/>
      <c r="G31" s="1047"/>
      <c r="H31" s="1047"/>
      <c r="I31" s="1047"/>
      <c r="J31" s="1047"/>
    </row>
    <row r="33" spans="1:1" ht="14.25" x14ac:dyDescent="0.2">
      <c r="A33" s="415"/>
    </row>
  </sheetData>
  <sheetProtection sheet="1"/>
  <mergeCells count="13">
    <mergeCell ref="A1:J1"/>
    <mergeCell ref="B21:J21"/>
    <mergeCell ref="B23:J23"/>
    <mergeCell ref="B25:J25"/>
    <mergeCell ref="B27:J27"/>
    <mergeCell ref="B29:J29"/>
    <mergeCell ref="B31:J31"/>
    <mergeCell ref="A3:F3"/>
    <mergeCell ref="B13:J13"/>
    <mergeCell ref="B15:J15"/>
    <mergeCell ref="B17:J17"/>
    <mergeCell ref="B19:J19"/>
    <mergeCell ref="A11:J11"/>
  </mergeCells>
  <phoneticPr fontId="32" type="noConversion"/>
  <dataValidations count="1">
    <dataValidation type="list" allowBlank="1" showInputMessage="1" showErrorMessage="1" sqref="A6" xr:uid="{00000000-0002-0000-0100-000000000000}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G170"/>
  <sheetViews>
    <sheetView zoomScale="120" zoomScaleNormal="120" zoomScaleSheetLayoutView="100" workbookViewId="0">
      <selection activeCell="K65" sqref="K65"/>
    </sheetView>
  </sheetViews>
  <sheetFormatPr defaultColWidth="9.33203125" defaultRowHeight="15.75" x14ac:dyDescent="0.25"/>
  <cols>
    <col min="1" max="1" width="9" style="33" customWidth="1"/>
    <col min="2" max="2" width="68.83203125" style="33" customWidth="1"/>
    <col min="3" max="3" width="15.5" style="286" customWidth="1"/>
    <col min="4" max="4" width="15.5" style="544" customWidth="1"/>
    <col min="5" max="5" width="15.5" style="33" customWidth="1"/>
    <col min="6" max="6" width="10.83203125" style="33" customWidth="1"/>
    <col min="7" max="7" width="8.83203125" style="549" customWidth="1"/>
    <col min="8" max="16384" width="9.33203125" style="33"/>
  </cols>
  <sheetData>
    <row r="1" spans="1:7" ht="14.45" customHeight="1" x14ac:dyDescent="0.25">
      <c r="A1" s="429"/>
      <c r="B1" s="429"/>
      <c r="C1" s="430"/>
      <c r="D1" s="521"/>
      <c r="E1" s="448" t="str">
        <f>CONCATENATE("1. tájékoztató tábla ",ALAPADATOK!A7," ",ALAPADATOK!B7," ",ALAPADATOK!C7," ",ALAPADATOK!D7," ",ALAPADATOK!E7," ",ALAPADATOK!F7," ",ALAPADATOK!G7," ",ALAPADATOK!H7)</f>
        <v>1. tájékoztató tábla a 7 / 2019 ( III.14. ) önkormányzati rendelethez</v>
      </c>
    </row>
    <row r="2" spans="1:7" x14ac:dyDescent="0.25">
      <c r="A2" s="1138" t="str">
        <f>CONCATENATE(ALAPADATOK!A3)</f>
        <v>BÁTASZÉK VÁROS ÖNKORMÁNYZATA</v>
      </c>
      <c r="B2" s="1138"/>
      <c r="C2" s="1139"/>
      <c r="D2" s="1138"/>
      <c r="E2" s="1138"/>
    </row>
    <row r="3" spans="1:7" x14ac:dyDescent="0.25">
      <c r="A3" s="1138" t="s">
        <v>565</v>
      </c>
      <c r="B3" s="1138"/>
      <c r="C3" s="1139"/>
      <c r="D3" s="1138"/>
      <c r="E3" s="1138"/>
    </row>
    <row r="4" spans="1:7" ht="15.95" customHeight="1" x14ac:dyDescent="0.25">
      <c r="A4" s="1067" t="s">
        <v>12</v>
      </c>
      <c r="B4" s="1067"/>
      <c r="C4" s="1067"/>
      <c r="D4" s="1067"/>
      <c r="E4" s="1067"/>
    </row>
    <row r="5" spans="1:7" ht="15.95" customHeight="1" thickBot="1" x14ac:dyDescent="0.3">
      <c r="A5" s="1062" t="s">
        <v>147</v>
      </c>
      <c r="B5" s="1062"/>
      <c r="C5" s="430"/>
      <c r="D5" s="522"/>
      <c r="E5" s="458" t="s">
        <v>1039</v>
      </c>
    </row>
    <row r="6" spans="1:7" ht="30.75" customHeight="1" thickBot="1" x14ac:dyDescent="0.3">
      <c r="A6" s="431" t="s">
        <v>65</v>
      </c>
      <c r="B6" s="432" t="s">
        <v>14</v>
      </c>
      <c r="C6" s="432" t="str">
        <f>+CONCATENATE(LEFT(KV_ÖSSZEFÜGGÉSEK!A5,4)-2,". évi tény")</f>
        <v>2017. évi tény</v>
      </c>
      <c r="D6" s="523" t="str">
        <f>+CONCATENATE(LEFT(KV_ÖSSZEFÜGGÉSEK!A5,4)-1,". évi várható")</f>
        <v>2018. évi várható</v>
      </c>
      <c r="E6" s="459" t="str">
        <f>+'KV_1.1.sz.mell.'!C8</f>
        <v>2019. évi</v>
      </c>
      <c r="F6" s="551" t="s">
        <v>949</v>
      </c>
      <c r="G6" s="549" t="s">
        <v>950</v>
      </c>
    </row>
    <row r="7" spans="1:7" s="34" customFormat="1" ht="12" customHeight="1" thickBot="1" x14ac:dyDescent="0.25">
      <c r="A7" s="28" t="s">
        <v>476</v>
      </c>
      <c r="B7" s="29" t="s">
        <v>477</v>
      </c>
      <c r="C7" s="29" t="s">
        <v>478</v>
      </c>
      <c r="D7" s="524" t="s">
        <v>480</v>
      </c>
      <c r="E7" s="333" t="s">
        <v>479</v>
      </c>
      <c r="G7" s="547"/>
    </row>
    <row r="8" spans="1:7" s="1" customFormat="1" ht="12" customHeight="1" thickBot="1" x14ac:dyDescent="0.25">
      <c r="A8" s="20" t="s">
        <v>15</v>
      </c>
      <c r="B8" s="21" t="s">
        <v>243</v>
      </c>
      <c r="C8" s="294">
        <f>+C9+C10+C11+C12+C13+C14</f>
        <v>434218</v>
      </c>
      <c r="D8" s="525">
        <f>+D9+D10+D11+D12+D13+D14</f>
        <v>476432</v>
      </c>
      <c r="E8" s="198">
        <f>+E9+E10+E11+E12+E13+E14</f>
        <v>489562</v>
      </c>
      <c r="F8" s="550">
        <f>E8-D8</f>
        <v>13130</v>
      </c>
      <c r="G8" s="548">
        <f>E8/D8</f>
        <v>1.0275590220640092</v>
      </c>
    </row>
    <row r="9" spans="1:7" s="1" customFormat="1" ht="12" customHeight="1" x14ac:dyDescent="0.2">
      <c r="A9" s="15" t="s">
        <v>94</v>
      </c>
      <c r="B9" s="306" t="s">
        <v>244</v>
      </c>
      <c r="C9" s="296">
        <v>118477</v>
      </c>
      <c r="D9" s="519">
        <v>124436</v>
      </c>
      <c r="E9" s="200">
        <v>133820</v>
      </c>
      <c r="F9" s="550">
        <f t="shared" ref="F9:F72" si="0">E9-D9</f>
        <v>9384</v>
      </c>
      <c r="G9" s="548">
        <f t="shared" ref="G9:G65" si="1">E9/D9</f>
        <v>1.0754122601176508</v>
      </c>
    </row>
    <row r="10" spans="1:7" s="1" customFormat="1" ht="12" customHeight="1" x14ac:dyDescent="0.2">
      <c r="A10" s="14" t="s">
        <v>95</v>
      </c>
      <c r="B10" s="307" t="s">
        <v>245</v>
      </c>
      <c r="C10" s="295">
        <v>149528</v>
      </c>
      <c r="D10" s="517">
        <v>163613</v>
      </c>
      <c r="E10" s="199">
        <v>173418</v>
      </c>
      <c r="F10" s="550">
        <f t="shared" si="0"/>
        <v>9805</v>
      </c>
      <c r="G10" s="548">
        <f t="shared" si="1"/>
        <v>1.0599280008312297</v>
      </c>
    </row>
    <row r="11" spans="1:7" s="1" customFormat="1" ht="12" customHeight="1" x14ac:dyDescent="0.2">
      <c r="A11" s="14" t="s">
        <v>96</v>
      </c>
      <c r="B11" s="307" t="s">
        <v>246</v>
      </c>
      <c r="C11" s="295">
        <v>119787</v>
      </c>
      <c r="D11" s="517">
        <v>154162</v>
      </c>
      <c r="E11" s="199">
        <v>155004</v>
      </c>
      <c r="F11" s="550">
        <f t="shared" si="0"/>
        <v>842</v>
      </c>
      <c r="G11" s="548">
        <f t="shared" si="1"/>
        <v>1.0054617869513889</v>
      </c>
    </row>
    <row r="12" spans="1:7" s="1" customFormat="1" ht="12" customHeight="1" x14ac:dyDescent="0.2">
      <c r="A12" s="14" t="s">
        <v>97</v>
      </c>
      <c r="B12" s="307" t="s">
        <v>247</v>
      </c>
      <c r="C12" s="295">
        <v>9259</v>
      </c>
      <c r="D12" s="517">
        <v>8519</v>
      </c>
      <c r="E12" s="199">
        <v>7910</v>
      </c>
      <c r="F12" s="550">
        <f t="shared" si="0"/>
        <v>-609</v>
      </c>
      <c r="G12" s="548">
        <f t="shared" si="1"/>
        <v>0.92851273623664754</v>
      </c>
    </row>
    <row r="13" spans="1:7" s="1" customFormat="1" ht="12" customHeight="1" x14ac:dyDescent="0.2">
      <c r="A13" s="14" t="s">
        <v>143</v>
      </c>
      <c r="B13" s="224" t="s">
        <v>415</v>
      </c>
      <c r="C13" s="295">
        <v>552</v>
      </c>
      <c r="D13" s="517">
        <v>23767</v>
      </c>
      <c r="E13" s="672">
        <v>19410</v>
      </c>
      <c r="F13" s="550">
        <f t="shared" si="0"/>
        <v>-4357</v>
      </c>
      <c r="G13" s="548">
        <f t="shared" si="1"/>
        <v>0.81667858795809312</v>
      </c>
    </row>
    <row r="14" spans="1:7" s="1" customFormat="1" ht="12" customHeight="1" thickBot="1" x14ac:dyDescent="0.25">
      <c r="A14" s="16" t="s">
        <v>98</v>
      </c>
      <c r="B14" s="225" t="s">
        <v>908</v>
      </c>
      <c r="C14" s="295">
        <v>36615</v>
      </c>
      <c r="D14" s="517">
        <v>1935</v>
      </c>
      <c r="E14" s="199"/>
      <c r="F14" s="550">
        <f t="shared" si="0"/>
        <v>-1935</v>
      </c>
      <c r="G14" s="548">
        <f t="shared" si="1"/>
        <v>0</v>
      </c>
    </row>
    <row r="15" spans="1:7" s="1" customFormat="1" ht="12" customHeight="1" thickBot="1" x14ac:dyDescent="0.25">
      <c r="A15" s="20" t="s">
        <v>16</v>
      </c>
      <c r="B15" s="223" t="s">
        <v>248</v>
      </c>
      <c r="C15" s="294">
        <f>+C16+C17+C18+C19+C20</f>
        <v>130097</v>
      </c>
      <c r="D15" s="525">
        <f>+D16+D17+D18+D19+D20</f>
        <v>125167</v>
      </c>
      <c r="E15" s="198">
        <f>+E16+E17+E18+E19+E20</f>
        <v>91243</v>
      </c>
      <c r="F15" s="550">
        <f t="shared" si="0"/>
        <v>-33924</v>
      </c>
      <c r="G15" s="548">
        <f t="shared" si="1"/>
        <v>0.72897009595180839</v>
      </c>
    </row>
    <row r="16" spans="1:7" s="1" customFormat="1" ht="12" customHeight="1" x14ac:dyDescent="0.2">
      <c r="A16" s="15" t="s">
        <v>100</v>
      </c>
      <c r="B16" s="306" t="s">
        <v>249</v>
      </c>
      <c r="C16" s="296"/>
      <c r="D16" s="519"/>
      <c r="E16" s="200"/>
      <c r="F16" s="550">
        <f t="shared" si="0"/>
        <v>0</v>
      </c>
      <c r="G16" s="548"/>
    </row>
    <row r="17" spans="1:7" s="1" customFormat="1" ht="12" customHeight="1" x14ac:dyDescent="0.2">
      <c r="A17" s="14" t="s">
        <v>101</v>
      </c>
      <c r="B17" s="307" t="s">
        <v>250</v>
      </c>
      <c r="C17" s="295"/>
      <c r="D17" s="517"/>
      <c r="E17" s="199"/>
      <c r="F17" s="550">
        <f t="shared" si="0"/>
        <v>0</v>
      </c>
      <c r="G17" s="548"/>
    </row>
    <row r="18" spans="1:7" s="1" customFormat="1" ht="12" customHeight="1" x14ac:dyDescent="0.2">
      <c r="A18" s="14" t="s">
        <v>102</v>
      </c>
      <c r="B18" s="307" t="s">
        <v>408</v>
      </c>
      <c r="C18" s="295"/>
      <c r="D18" s="517"/>
      <c r="E18" s="199"/>
      <c r="F18" s="550">
        <f t="shared" si="0"/>
        <v>0</v>
      </c>
      <c r="G18" s="548"/>
    </row>
    <row r="19" spans="1:7" s="1" customFormat="1" ht="12" customHeight="1" x14ac:dyDescent="0.2">
      <c r="A19" s="14" t="s">
        <v>103</v>
      </c>
      <c r="B19" s="307" t="s">
        <v>409</v>
      </c>
      <c r="C19" s="295"/>
      <c r="D19" s="517"/>
      <c r="E19" s="199"/>
      <c r="F19" s="550">
        <f t="shared" si="0"/>
        <v>0</v>
      </c>
      <c r="G19" s="548"/>
    </row>
    <row r="20" spans="1:7" s="1" customFormat="1" ht="12" customHeight="1" x14ac:dyDescent="0.2">
      <c r="A20" s="14" t="s">
        <v>104</v>
      </c>
      <c r="B20" s="307" t="s">
        <v>251</v>
      </c>
      <c r="C20" s="295">
        <v>130097</v>
      </c>
      <c r="D20" s="517">
        <v>125167</v>
      </c>
      <c r="E20" s="672">
        <v>91243</v>
      </c>
      <c r="F20" s="550">
        <f t="shared" si="0"/>
        <v>-33924</v>
      </c>
      <c r="G20" s="548">
        <f t="shared" si="1"/>
        <v>0.72897009595180839</v>
      </c>
    </row>
    <row r="21" spans="1:7" s="1" customFormat="1" ht="12" customHeight="1" thickBot="1" x14ac:dyDescent="0.25">
      <c r="A21" s="16" t="s">
        <v>113</v>
      </c>
      <c r="B21" s="225" t="s">
        <v>252</v>
      </c>
      <c r="C21" s="297"/>
      <c r="D21" s="518"/>
      <c r="E21" s="201"/>
      <c r="F21" s="550">
        <f t="shared" si="0"/>
        <v>0</v>
      </c>
      <c r="G21" s="548"/>
    </row>
    <row r="22" spans="1:7" s="1" customFormat="1" ht="12" customHeight="1" thickBot="1" x14ac:dyDescent="0.25">
      <c r="A22" s="20" t="s">
        <v>17</v>
      </c>
      <c r="B22" s="21" t="s">
        <v>253</v>
      </c>
      <c r="C22" s="294">
        <f>+C23+C24+C25+C26+C27</f>
        <v>1299656</v>
      </c>
      <c r="D22" s="525">
        <f>+D23+D24+D25+D26+D27</f>
        <v>106377</v>
      </c>
      <c r="E22" s="198">
        <f>+E23+E24+E25+E26+E27</f>
        <v>179656</v>
      </c>
      <c r="F22" s="550">
        <f t="shared" si="0"/>
        <v>73279</v>
      </c>
      <c r="G22" s="548">
        <f t="shared" si="1"/>
        <v>1.688861314005847</v>
      </c>
    </row>
    <row r="23" spans="1:7" s="1" customFormat="1" ht="12" customHeight="1" x14ac:dyDescent="0.2">
      <c r="A23" s="15" t="s">
        <v>83</v>
      </c>
      <c r="B23" s="306" t="s">
        <v>254</v>
      </c>
      <c r="C23" s="296">
        <v>2536</v>
      </c>
      <c r="D23" s="519"/>
      <c r="E23" s="200"/>
      <c r="F23" s="550">
        <f t="shared" si="0"/>
        <v>0</v>
      </c>
      <c r="G23" s="548"/>
    </row>
    <row r="24" spans="1:7" s="1" customFormat="1" ht="12" customHeight="1" x14ac:dyDescent="0.2">
      <c r="A24" s="14" t="s">
        <v>84</v>
      </c>
      <c r="B24" s="307" t="s">
        <v>255</v>
      </c>
      <c r="C24" s="295"/>
      <c r="D24" s="517"/>
      <c r="E24" s="199"/>
      <c r="F24" s="550">
        <f t="shared" si="0"/>
        <v>0</v>
      </c>
      <c r="G24" s="548"/>
    </row>
    <row r="25" spans="1:7" s="1" customFormat="1" ht="12" customHeight="1" x14ac:dyDescent="0.2">
      <c r="A25" s="14" t="s">
        <v>85</v>
      </c>
      <c r="B25" s="307" t="s">
        <v>410</v>
      </c>
      <c r="C25" s="295"/>
      <c r="D25" s="517"/>
      <c r="E25" s="199"/>
      <c r="F25" s="550">
        <f t="shared" si="0"/>
        <v>0</v>
      </c>
      <c r="G25" s="548"/>
    </row>
    <row r="26" spans="1:7" s="1" customFormat="1" ht="12" customHeight="1" x14ac:dyDescent="0.2">
      <c r="A26" s="14" t="s">
        <v>86</v>
      </c>
      <c r="B26" s="307" t="s">
        <v>411</v>
      </c>
      <c r="C26" s="295"/>
      <c r="D26" s="517"/>
      <c r="E26" s="199"/>
      <c r="F26" s="550">
        <f t="shared" si="0"/>
        <v>0</v>
      </c>
      <c r="G26" s="548"/>
    </row>
    <row r="27" spans="1:7" s="1" customFormat="1" ht="12" customHeight="1" x14ac:dyDescent="0.2">
      <c r="A27" s="14" t="s">
        <v>163</v>
      </c>
      <c r="B27" s="307" t="s">
        <v>256</v>
      </c>
      <c r="C27" s="295">
        <v>1297120</v>
      </c>
      <c r="D27" s="517">
        <v>106377</v>
      </c>
      <c r="E27" s="672">
        <v>179656</v>
      </c>
      <c r="F27" s="550">
        <f t="shared" si="0"/>
        <v>73279</v>
      </c>
      <c r="G27" s="548">
        <f t="shared" si="1"/>
        <v>1.688861314005847</v>
      </c>
    </row>
    <row r="28" spans="1:7" s="1" customFormat="1" ht="12" customHeight="1" thickBot="1" x14ac:dyDescent="0.25">
      <c r="A28" s="16" t="s">
        <v>164</v>
      </c>
      <c r="B28" s="308" t="s">
        <v>257</v>
      </c>
      <c r="C28" s="297">
        <v>1273621</v>
      </c>
      <c r="D28" s="526">
        <v>86377</v>
      </c>
      <c r="E28" s="673">
        <v>125068</v>
      </c>
      <c r="F28" s="550">
        <f t="shared" si="0"/>
        <v>38691</v>
      </c>
      <c r="G28" s="548">
        <f t="shared" si="1"/>
        <v>1.4479317410884842</v>
      </c>
    </row>
    <row r="29" spans="1:7" s="1" customFormat="1" ht="12" customHeight="1" thickBot="1" x14ac:dyDescent="0.25">
      <c r="A29" s="20" t="s">
        <v>165</v>
      </c>
      <c r="B29" s="21" t="s">
        <v>258</v>
      </c>
      <c r="C29" s="300">
        <f>SUM(C30:C36)</f>
        <v>250782</v>
      </c>
      <c r="D29" s="527">
        <f>+D30+D31+D32+D33+D34+D35+D36</f>
        <v>317251</v>
      </c>
      <c r="E29" s="332">
        <f>SUM(E30:E36)</f>
        <v>316805</v>
      </c>
      <c r="F29" s="550">
        <f t="shared" si="0"/>
        <v>-446</v>
      </c>
      <c r="G29" s="548">
        <f t="shared" si="1"/>
        <v>0.99859417306801235</v>
      </c>
    </row>
    <row r="30" spans="1:7" s="1" customFormat="1" ht="12" customHeight="1" x14ac:dyDescent="0.2">
      <c r="A30" s="15" t="s">
        <v>259</v>
      </c>
      <c r="B30" s="306" t="s">
        <v>531</v>
      </c>
      <c r="C30" s="296"/>
      <c r="D30" s="528"/>
      <c r="E30" s="229"/>
      <c r="F30" s="550">
        <f t="shared" si="0"/>
        <v>0</v>
      </c>
      <c r="G30" s="548"/>
    </row>
    <row r="31" spans="1:7" s="1" customFormat="1" ht="12" customHeight="1" x14ac:dyDescent="0.2">
      <c r="A31" s="14" t="s">
        <v>260</v>
      </c>
      <c r="B31" s="307" t="s">
        <v>909</v>
      </c>
      <c r="C31" s="295">
        <v>32666</v>
      </c>
      <c r="D31" s="517">
        <v>30777</v>
      </c>
      <c r="E31" s="230">
        <v>32000</v>
      </c>
      <c r="F31" s="550">
        <f t="shared" si="0"/>
        <v>1223</v>
      </c>
      <c r="G31" s="548">
        <f t="shared" si="1"/>
        <v>1.0397374662897618</v>
      </c>
    </row>
    <row r="32" spans="1:7" s="1" customFormat="1" ht="12" customHeight="1" x14ac:dyDescent="0.2">
      <c r="A32" s="14" t="s">
        <v>261</v>
      </c>
      <c r="B32" s="307" t="s">
        <v>532</v>
      </c>
      <c r="C32" s="295">
        <v>199701</v>
      </c>
      <c r="D32" s="517">
        <v>259944</v>
      </c>
      <c r="E32" s="230">
        <v>262000</v>
      </c>
      <c r="F32" s="550">
        <f t="shared" si="0"/>
        <v>2056</v>
      </c>
      <c r="G32" s="548">
        <f t="shared" si="1"/>
        <v>1.0079093958698797</v>
      </c>
    </row>
    <row r="33" spans="1:7" s="1" customFormat="1" ht="12" customHeight="1" x14ac:dyDescent="0.2">
      <c r="A33" s="14" t="s">
        <v>262</v>
      </c>
      <c r="B33" s="307" t="s">
        <v>533</v>
      </c>
      <c r="C33" s="295">
        <v>31</v>
      </c>
      <c r="D33" s="517">
        <v>303</v>
      </c>
      <c r="E33" s="230">
        <v>200</v>
      </c>
      <c r="F33" s="550">
        <f t="shared" si="0"/>
        <v>-103</v>
      </c>
      <c r="G33" s="548">
        <f t="shared" si="1"/>
        <v>0.66006600660066006</v>
      </c>
    </row>
    <row r="34" spans="1:7" s="1" customFormat="1" ht="12" customHeight="1" x14ac:dyDescent="0.2">
      <c r="A34" s="14" t="s">
        <v>528</v>
      </c>
      <c r="B34" s="307" t="s">
        <v>263</v>
      </c>
      <c r="C34" s="295">
        <v>16941</v>
      </c>
      <c r="D34" s="517">
        <v>24265</v>
      </c>
      <c r="E34" s="674">
        <v>21000</v>
      </c>
      <c r="F34" s="550">
        <f t="shared" si="0"/>
        <v>-3265</v>
      </c>
      <c r="G34" s="548">
        <f t="shared" si="1"/>
        <v>0.86544405522357304</v>
      </c>
    </row>
    <row r="35" spans="1:7" s="1" customFormat="1" ht="12" customHeight="1" x14ac:dyDescent="0.2">
      <c r="A35" s="14" t="s">
        <v>529</v>
      </c>
      <c r="B35" s="307" t="s">
        <v>264</v>
      </c>
      <c r="C35" s="295"/>
      <c r="D35" s="517"/>
      <c r="E35" s="230"/>
      <c r="F35" s="550">
        <f t="shared" si="0"/>
        <v>0</v>
      </c>
      <c r="G35" s="548"/>
    </row>
    <row r="36" spans="1:7" s="1" customFormat="1" ht="12" customHeight="1" thickBot="1" x14ac:dyDescent="0.25">
      <c r="A36" s="16" t="s">
        <v>530</v>
      </c>
      <c r="B36" s="308" t="s">
        <v>265</v>
      </c>
      <c r="C36" s="297">
        <v>1443</v>
      </c>
      <c r="D36" s="518">
        <v>1962</v>
      </c>
      <c r="E36" s="233">
        <v>1605</v>
      </c>
      <c r="F36" s="550">
        <f t="shared" si="0"/>
        <v>-357</v>
      </c>
      <c r="G36" s="548">
        <f t="shared" si="1"/>
        <v>0.81804281345565755</v>
      </c>
    </row>
    <row r="37" spans="1:7" s="1" customFormat="1" ht="12" customHeight="1" thickBot="1" x14ac:dyDescent="0.25">
      <c r="A37" s="20" t="s">
        <v>19</v>
      </c>
      <c r="B37" s="21" t="s">
        <v>417</v>
      </c>
      <c r="C37" s="294">
        <f>SUM(C38:C48)</f>
        <v>111762</v>
      </c>
      <c r="D37" s="525">
        <f>SUM(D38:D48)</f>
        <v>78356</v>
      </c>
      <c r="E37" s="198">
        <f>SUM(E38:E48)</f>
        <v>245907</v>
      </c>
      <c r="F37" s="550">
        <f t="shared" si="0"/>
        <v>167551</v>
      </c>
      <c r="G37" s="548">
        <f t="shared" si="1"/>
        <v>3.1383301853080812</v>
      </c>
    </row>
    <row r="38" spans="1:7" s="1" customFormat="1" ht="12" customHeight="1" x14ac:dyDescent="0.2">
      <c r="A38" s="15" t="s">
        <v>87</v>
      </c>
      <c r="B38" s="306" t="s">
        <v>268</v>
      </c>
      <c r="C38" s="296">
        <v>396</v>
      </c>
      <c r="D38" s="519">
        <v>2</v>
      </c>
      <c r="E38" s="200">
        <v>15</v>
      </c>
      <c r="F38" s="550">
        <f t="shared" si="0"/>
        <v>13</v>
      </c>
      <c r="G38" s="548">
        <f t="shared" si="1"/>
        <v>7.5</v>
      </c>
    </row>
    <row r="39" spans="1:7" s="1" customFormat="1" ht="12" customHeight="1" x14ac:dyDescent="0.2">
      <c r="A39" s="14" t="s">
        <v>88</v>
      </c>
      <c r="B39" s="307" t="s">
        <v>269</v>
      </c>
      <c r="C39" s="295">
        <v>19384</v>
      </c>
      <c r="D39" s="517">
        <v>15456</v>
      </c>
      <c r="E39" s="199">
        <v>15545</v>
      </c>
      <c r="F39" s="550">
        <f t="shared" si="0"/>
        <v>89</v>
      </c>
      <c r="G39" s="548">
        <f t="shared" si="1"/>
        <v>1.0057582815734989</v>
      </c>
    </row>
    <row r="40" spans="1:7" s="1" customFormat="1" ht="12" customHeight="1" x14ac:dyDescent="0.2">
      <c r="A40" s="14" t="s">
        <v>89</v>
      </c>
      <c r="B40" s="307" t="s">
        <v>270</v>
      </c>
      <c r="C40" s="295">
        <v>5532</v>
      </c>
      <c r="D40" s="517">
        <v>5747</v>
      </c>
      <c r="E40" s="199">
        <v>2590</v>
      </c>
      <c r="F40" s="550">
        <f t="shared" si="0"/>
        <v>-3157</v>
      </c>
      <c r="G40" s="548">
        <f t="shared" si="1"/>
        <v>0.45066991473812423</v>
      </c>
    </row>
    <row r="41" spans="1:7" s="1" customFormat="1" ht="12" customHeight="1" x14ac:dyDescent="0.2">
      <c r="A41" s="14" t="s">
        <v>167</v>
      </c>
      <c r="B41" s="307" t="s">
        <v>271</v>
      </c>
      <c r="C41" s="295"/>
      <c r="D41" s="517">
        <v>7669</v>
      </c>
      <c r="E41" s="199">
        <v>8000</v>
      </c>
      <c r="F41" s="550">
        <f t="shared" si="0"/>
        <v>331</v>
      </c>
      <c r="G41" s="548">
        <f t="shared" si="1"/>
        <v>1.0431607771547791</v>
      </c>
    </row>
    <row r="42" spans="1:7" s="1" customFormat="1" ht="12" customHeight="1" x14ac:dyDescent="0.2">
      <c r="A42" s="14" t="s">
        <v>168</v>
      </c>
      <c r="B42" s="307" t="s">
        <v>272</v>
      </c>
      <c r="C42" s="295"/>
      <c r="D42" s="517"/>
      <c r="E42" s="199"/>
      <c r="F42" s="550">
        <f t="shared" si="0"/>
        <v>0</v>
      </c>
      <c r="G42" s="548"/>
    </row>
    <row r="43" spans="1:7" s="1" customFormat="1" ht="12" customHeight="1" x14ac:dyDescent="0.2">
      <c r="A43" s="14" t="s">
        <v>169</v>
      </c>
      <c r="B43" s="307" t="s">
        <v>273</v>
      </c>
      <c r="C43" s="295">
        <v>12031</v>
      </c>
      <c r="D43" s="517">
        <v>4254</v>
      </c>
      <c r="E43" s="199">
        <v>4808</v>
      </c>
      <c r="F43" s="550">
        <f t="shared" si="0"/>
        <v>554</v>
      </c>
      <c r="G43" s="548">
        <f t="shared" si="1"/>
        <v>1.1302303714151387</v>
      </c>
    </row>
    <row r="44" spans="1:7" s="1" customFormat="1" ht="12" customHeight="1" x14ac:dyDescent="0.2">
      <c r="A44" s="14" t="s">
        <v>170</v>
      </c>
      <c r="B44" s="307" t="s">
        <v>274</v>
      </c>
      <c r="C44" s="295">
        <v>73456</v>
      </c>
      <c r="D44" s="517">
        <v>43501</v>
      </c>
      <c r="E44" s="672">
        <v>214923</v>
      </c>
      <c r="F44" s="550">
        <f t="shared" si="0"/>
        <v>171422</v>
      </c>
      <c r="G44" s="548">
        <f t="shared" si="1"/>
        <v>4.9406450426426982</v>
      </c>
    </row>
    <row r="45" spans="1:7" s="1" customFormat="1" ht="12" customHeight="1" x14ac:dyDescent="0.2">
      <c r="A45" s="14" t="s">
        <v>171</v>
      </c>
      <c r="B45" s="307" t="s">
        <v>534</v>
      </c>
      <c r="C45" s="295"/>
      <c r="D45" s="517"/>
      <c r="E45" s="199">
        <v>1</v>
      </c>
      <c r="F45" s="550">
        <f t="shared" si="0"/>
        <v>1</v>
      </c>
      <c r="G45" s="548"/>
    </row>
    <row r="46" spans="1:7" s="1" customFormat="1" ht="12" customHeight="1" x14ac:dyDescent="0.2">
      <c r="A46" s="14" t="s">
        <v>266</v>
      </c>
      <c r="B46" s="307" t="s">
        <v>276</v>
      </c>
      <c r="C46" s="298">
        <v>812</v>
      </c>
      <c r="D46" s="529"/>
      <c r="E46" s="202"/>
      <c r="F46" s="550">
        <f t="shared" si="0"/>
        <v>0</v>
      </c>
      <c r="G46" s="548"/>
    </row>
    <row r="47" spans="1:7" s="1" customFormat="1" ht="12" customHeight="1" x14ac:dyDescent="0.2">
      <c r="A47" s="16" t="s">
        <v>267</v>
      </c>
      <c r="B47" s="308" t="s">
        <v>419</v>
      </c>
      <c r="C47" s="299"/>
      <c r="D47" s="530">
        <v>1701</v>
      </c>
      <c r="E47" s="203"/>
      <c r="F47" s="550">
        <f t="shared" si="0"/>
        <v>-1701</v>
      </c>
      <c r="G47" s="548">
        <f t="shared" si="1"/>
        <v>0</v>
      </c>
    </row>
    <row r="48" spans="1:7" s="1" customFormat="1" ht="12" customHeight="1" thickBot="1" x14ac:dyDescent="0.25">
      <c r="A48" s="16" t="s">
        <v>418</v>
      </c>
      <c r="B48" s="225" t="s">
        <v>277</v>
      </c>
      <c r="C48" s="299">
        <v>151</v>
      </c>
      <c r="D48" s="531">
        <v>26</v>
      </c>
      <c r="E48" s="203">
        <v>25</v>
      </c>
      <c r="F48" s="550">
        <f t="shared" si="0"/>
        <v>-1</v>
      </c>
      <c r="G48" s="548">
        <f t="shared" si="1"/>
        <v>0.96153846153846156</v>
      </c>
    </row>
    <row r="49" spans="1:7" s="1" customFormat="1" ht="12" customHeight="1" thickBot="1" x14ac:dyDescent="0.25">
      <c r="A49" s="20" t="s">
        <v>20</v>
      </c>
      <c r="B49" s="21" t="s">
        <v>278</v>
      </c>
      <c r="C49" s="294">
        <f>SUM(C50:C54)</f>
        <v>29267</v>
      </c>
      <c r="D49" s="525">
        <f>SUM(D50:D54)</f>
        <v>530</v>
      </c>
      <c r="E49" s="198">
        <f>SUM(E50:E54)</f>
        <v>0</v>
      </c>
      <c r="F49" s="550">
        <f t="shared" si="0"/>
        <v>-530</v>
      </c>
      <c r="G49" s="548">
        <f t="shared" si="1"/>
        <v>0</v>
      </c>
    </row>
    <row r="50" spans="1:7" s="1" customFormat="1" ht="12" customHeight="1" x14ac:dyDescent="0.2">
      <c r="A50" s="15" t="s">
        <v>90</v>
      </c>
      <c r="B50" s="306" t="s">
        <v>282</v>
      </c>
      <c r="C50" s="340"/>
      <c r="D50" s="532"/>
      <c r="E50" s="222"/>
      <c r="F50" s="550">
        <f t="shared" si="0"/>
        <v>0</v>
      </c>
      <c r="G50" s="548"/>
    </row>
    <row r="51" spans="1:7" s="1" customFormat="1" ht="12" customHeight="1" x14ac:dyDescent="0.2">
      <c r="A51" s="14" t="s">
        <v>91</v>
      </c>
      <c r="B51" s="307" t="s">
        <v>283</v>
      </c>
      <c r="C51" s="298">
        <v>29210</v>
      </c>
      <c r="D51" s="529">
        <v>530</v>
      </c>
      <c r="E51" s="202"/>
      <c r="F51" s="550">
        <f t="shared" si="0"/>
        <v>-530</v>
      </c>
      <c r="G51" s="548">
        <f t="shared" si="1"/>
        <v>0</v>
      </c>
    </row>
    <row r="52" spans="1:7" s="1" customFormat="1" ht="12" customHeight="1" x14ac:dyDescent="0.2">
      <c r="A52" s="14" t="s">
        <v>279</v>
      </c>
      <c r="B52" s="307" t="s">
        <v>284</v>
      </c>
      <c r="C52" s="298">
        <v>57</v>
      </c>
      <c r="D52" s="529"/>
      <c r="E52" s="202"/>
      <c r="F52" s="550">
        <f t="shared" si="0"/>
        <v>0</v>
      </c>
      <c r="G52" s="548"/>
    </row>
    <row r="53" spans="1:7" s="1" customFormat="1" ht="12" customHeight="1" x14ac:dyDescent="0.2">
      <c r="A53" s="14" t="s">
        <v>280</v>
      </c>
      <c r="B53" s="307" t="s">
        <v>285</v>
      </c>
      <c r="C53" s="298"/>
      <c r="D53" s="529"/>
      <c r="E53" s="202"/>
      <c r="F53" s="550">
        <f t="shared" si="0"/>
        <v>0</v>
      </c>
      <c r="G53" s="548"/>
    </row>
    <row r="54" spans="1:7" s="1" customFormat="1" ht="12" customHeight="1" thickBot="1" x14ac:dyDescent="0.25">
      <c r="A54" s="16" t="s">
        <v>281</v>
      </c>
      <c r="B54" s="225" t="s">
        <v>286</v>
      </c>
      <c r="C54" s="299"/>
      <c r="D54" s="530"/>
      <c r="E54" s="203"/>
      <c r="F54" s="550">
        <f t="shared" si="0"/>
        <v>0</v>
      </c>
      <c r="G54" s="548"/>
    </row>
    <row r="55" spans="1:7" s="1" customFormat="1" ht="12" customHeight="1" thickBot="1" x14ac:dyDescent="0.25">
      <c r="A55" s="20" t="s">
        <v>172</v>
      </c>
      <c r="B55" s="21" t="s">
        <v>287</v>
      </c>
      <c r="C55" s="294">
        <f>SUM(C56:C58)</f>
        <v>10812</v>
      </c>
      <c r="D55" s="525">
        <f>SUM(D56:D58)</f>
        <v>11864</v>
      </c>
      <c r="E55" s="198">
        <f>SUM(E56:E58)</f>
        <v>0</v>
      </c>
      <c r="F55" s="550">
        <f t="shared" si="0"/>
        <v>-11864</v>
      </c>
      <c r="G55" s="548">
        <f t="shared" si="1"/>
        <v>0</v>
      </c>
    </row>
    <row r="56" spans="1:7" s="1" customFormat="1" ht="12" customHeight="1" x14ac:dyDescent="0.2">
      <c r="A56" s="15" t="s">
        <v>92</v>
      </c>
      <c r="B56" s="306" t="s">
        <v>288</v>
      </c>
      <c r="C56" s="296"/>
      <c r="D56" s="519"/>
      <c r="E56" s="200"/>
      <c r="F56" s="550">
        <f t="shared" si="0"/>
        <v>0</v>
      </c>
      <c r="G56" s="548"/>
    </row>
    <row r="57" spans="1:7" s="1" customFormat="1" ht="12" customHeight="1" x14ac:dyDescent="0.2">
      <c r="A57" s="14" t="s">
        <v>93</v>
      </c>
      <c r="B57" s="307" t="s">
        <v>412</v>
      </c>
      <c r="C57" s="295"/>
      <c r="D57" s="517"/>
      <c r="E57" s="199"/>
      <c r="F57" s="550">
        <f t="shared" si="0"/>
        <v>0</v>
      </c>
      <c r="G57" s="548"/>
    </row>
    <row r="58" spans="1:7" s="1" customFormat="1" ht="12" customHeight="1" x14ac:dyDescent="0.2">
      <c r="A58" s="14" t="s">
        <v>291</v>
      </c>
      <c r="B58" s="307" t="s">
        <v>289</v>
      </c>
      <c r="C58" s="295">
        <v>10812</v>
      </c>
      <c r="D58" s="517">
        <v>11864</v>
      </c>
      <c r="E58" s="199"/>
      <c r="F58" s="550">
        <f t="shared" si="0"/>
        <v>-11864</v>
      </c>
      <c r="G58" s="548">
        <f t="shared" si="1"/>
        <v>0</v>
      </c>
    </row>
    <row r="59" spans="1:7" s="1" customFormat="1" ht="12" customHeight="1" thickBot="1" x14ac:dyDescent="0.25">
      <c r="A59" s="16" t="s">
        <v>292</v>
      </c>
      <c r="B59" s="225" t="s">
        <v>290</v>
      </c>
      <c r="C59" s="297"/>
      <c r="D59" s="518"/>
      <c r="E59" s="201"/>
      <c r="F59" s="550">
        <f t="shared" si="0"/>
        <v>0</v>
      </c>
      <c r="G59" s="548"/>
    </row>
    <row r="60" spans="1:7" s="1" customFormat="1" ht="12" customHeight="1" thickBot="1" x14ac:dyDescent="0.25">
      <c r="A60" s="20" t="s">
        <v>22</v>
      </c>
      <c r="B60" s="223" t="s">
        <v>293</v>
      </c>
      <c r="C60" s="294">
        <f>SUM(C61:C63)</f>
        <v>100</v>
      </c>
      <c r="D60" s="525">
        <f>SUM(D61:D63)</f>
        <v>2621</v>
      </c>
      <c r="E60" s="198">
        <f>SUM(E61:E63)</f>
        <v>4650</v>
      </c>
      <c r="F60" s="550">
        <f t="shared" si="0"/>
        <v>2029</v>
      </c>
      <c r="G60" s="548">
        <f t="shared" si="1"/>
        <v>1.7741320106829455</v>
      </c>
    </row>
    <row r="61" spans="1:7" s="1" customFormat="1" ht="12" customHeight="1" x14ac:dyDescent="0.2">
      <c r="A61" s="15" t="s">
        <v>173</v>
      </c>
      <c r="B61" s="306" t="s">
        <v>295</v>
      </c>
      <c r="C61" s="298"/>
      <c r="D61" s="529"/>
      <c r="E61" s="202"/>
      <c r="F61" s="550">
        <f t="shared" si="0"/>
        <v>0</v>
      </c>
      <c r="G61" s="548"/>
    </row>
    <row r="62" spans="1:7" s="1" customFormat="1" ht="12" customHeight="1" x14ac:dyDescent="0.2">
      <c r="A62" s="14" t="s">
        <v>174</v>
      </c>
      <c r="B62" s="307" t="s">
        <v>413</v>
      </c>
      <c r="C62" s="298">
        <v>100</v>
      </c>
      <c r="D62" s="529">
        <v>2621</v>
      </c>
      <c r="E62" s="202"/>
      <c r="F62" s="550">
        <f t="shared" si="0"/>
        <v>-2621</v>
      </c>
      <c r="G62" s="548">
        <f t="shared" si="1"/>
        <v>0</v>
      </c>
    </row>
    <row r="63" spans="1:7" s="1" customFormat="1" ht="12" customHeight="1" x14ac:dyDescent="0.2">
      <c r="A63" s="14" t="s">
        <v>222</v>
      </c>
      <c r="B63" s="307" t="s">
        <v>296</v>
      </c>
      <c r="C63" s="298"/>
      <c r="D63" s="529"/>
      <c r="E63" s="202">
        <v>4650</v>
      </c>
      <c r="F63" s="550">
        <f t="shared" si="0"/>
        <v>4650</v>
      </c>
      <c r="G63" s="548"/>
    </row>
    <row r="64" spans="1:7" s="1" customFormat="1" ht="12" customHeight="1" thickBot="1" x14ac:dyDescent="0.25">
      <c r="A64" s="16" t="s">
        <v>294</v>
      </c>
      <c r="B64" s="225" t="s">
        <v>297</v>
      </c>
      <c r="C64" s="298"/>
      <c r="D64" s="529"/>
      <c r="E64" s="202"/>
      <c r="F64" s="550">
        <f t="shared" si="0"/>
        <v>0</v>
      </c>
      <c r="G64" s="548"/>
    </row>
    <row r="65" spans="1:7" s="1" customFormat="1" ht="12" customHeight="1" thickBot="1" x14ac:dyDescent="0.25">
      <c r="A65" s="360" t="s">
        <v>459</v>
      </c>
      <c r="B65" s="21" t="s">
        <v>298</v>
      </c>
      <c r="C65" s="300">
        <f>+C8+C15+C22+C29+C37+C49+C55+C60</f>
        <v>2266694</v>
      </c>
      <c r="D65" s="527">
        <f>+D8+D15+D22+D29+D37+D49+D55+D60</f>
        <v>1118598</v>
      </c>
      <c r="E65" s="332">
        <f>+E8+E15+E22+E29+E37+E49+E55+E60</f>
        <v>1327823</v>
      </c>
      <c r="F65" s="550">
        <f t="shared" si="0"/>
        <v>209225</v>
      </c>
      <c r="G65" s="548">
        <f t="shared" si="1"/>
        <v>1.1870421724337072</v>
      </c>
    </row>
    <row r="66" spans="1:7" s="1" customFormat="1" ht="12" customHeight="1" thickBot="1" x14ac:dyDescent="0.25">
      <c r="A66" s="341" t="s">
        <v>299</v>
      </c>
      <c r="B66" s="223" t="s">
        <v>521</v>
      </c>
      <c r="C66" s="294">
        <f>SUM(C67:C69)</f>
        <v>0</v>
      </c>
      <c r="D66" s="525">
        <f>SUM(D67:D69)</f>
        <v>0</v>
      </c>
      <c r="E66" s="198">
        <f>SUM(E67:E69)</f>
        <v>0</v>
      </c>
      <c r="F66" s="550">
        <f t="shared" si="0"/>
        <v>0</v>
      </c>
      <c r="G66" s="548"/>
    </row>
    <row r="67" spans="1:7" s="1" customFormat="1" ht="12" customHeight="1" x14ac:dyDescent="0.2">
      <c r="A67" s="15" t="s">
        <v>327</v>
      </c>
      <c r="B67" s="306" t="s">
        <v>301</v>
      </c>
      <c r="C67" s="298"/>
      <c r="D67" s="529"/>
      <c r="E67" s="202"/>
      <c r="F67" s="550">
        <f t="shared" si="0"/>
        <v>0</v>
      </c>
      <c r="G67" s="548"/>
    </row>
    <row r="68" spans="1:7" s="1" customFormat="1" ht="12" customHeight="1" x14ac:dyDescent="0.2">
      <c r="A68" s="14" t="s">
        <v>336</v>
      </c>
      <c r="B68" s="307" t="s">
        <v>302</v>
      </c>
      <c r="C68" s="298"/>
      <c r="D68" s="529"/>
      <c r="E68" s="202"/>
      <c r="F68" s="550">
        <f t="shared" si="0"/>
        <v>0</v>
      </c>
      <c r="G68" s="548"/>
    </row>
    <row r="69" spans="1:7" s="1" customFormat="1" ht="12" customHeight="1" thickBot="1" x14ac:dyDescent="0.25">
      <c r="A69" s="16" t="s">
        <v>337</v>
      </c>
      <c r="B69" s="356" t="s">
        <v>444</v>
      </c>
      <c r="C69" s="298"/>
      <c r="D69" s="529"/>
      <c r="E69" s="202"/>
      <c r="F69" s="550">
        <f t="shared" si="0"/>
        <v>0</v>
      </c>
      <c r="G69" s="548"/>
    </row>
    <row r="70" spans="1:7" s="1" customFormat="1" ht="12" customHeight="1" thickBot="1" x14ac:dyDescent="0.25">
      <c r="A70" s="341" t="s">
        <v>303</v>
      </c>
      <c r="B70" s="223" t="s">
        <v>304</v>
      </c>
      <c r="C70" s="294">
        <f>SUM(C71:C74)</f>
        <v>0</v>
      </c>
      <c r="D70" s="525">
        <f>SUM(D71:D74)</f>
        <v>0</v>
      </c>
      <c r="E70" s="198">
        <f>SUM(E71:E74)</f>
        <v>0</v>
      </c>
      <c r="F70" s="550">
        <f t="shared" si="0"/>
        <v>0</v>
      </c>
      <c r="G70" s="548"/>
    </row>
    <row r="71" spans="1:7" s="1" customFormat="1" ht="12" customHeight="1" x14ac:dyDescent="0.2">
      <c r="A71" s="15" t="s">
        <v>144</v>
      </c>
      <c r="B71" s="306" t="s">
        <v>305</v>
      </c>
      <c r="C71" s="298"/>
      <c r="D71" s="529"/>
      <c r="E71" s="202"/>
      <c r="F71" s="550">
        <f t="shared" si="0"/>
        <v>0</v>
      </c>
      <c r="G71" s="548"/>
    </row>
    <row r="72" spans="1:7" s="1" customFormat="1" ht="13.5" customHeight="1" x14ac:dyDescent="0.2">
      <c r="A72" s="14" t="s">
        <v>145</v>
      </c>
      <c r="B72" s="306" t="s">
        <v>540</v>
      </c>
      <c r="C72" s="298"/>
      <c r="D72" s="529"/>
      <c r="E72" s="202"/>
      <c r="F72" s="550">
        <f t="shared" si="0"/>
        <v>0</v>
      </c>
      <c r="G72" s="548"/>
    </row>
    <row r="73" spans="1:7" s="1" customFormat="1" ht="12" customHeight="1" x14ac:dyDescent="0.2">
      <c r="A73" s="14" t="s">
        <v>328</v>
      </c>
      <c r="B73" s="306" t="s">
        <v>306</v>
      </c>
      <c r="C73" s="298"/>
      <c r="D73" s="529"/>
      <c r="E73" s="202"/>
      <c r="F73" s="550">
        <f t="shared" ref="F73:F136" si="2">E73-D73</f>
        <v>0</v>
      </c>
      <c r="G73" s="548"/>
    </row>
    <row r="74" spans="1:7" s="1" customFormat="1" ht="12" customHeight="1" thickBot="1" x14ac:dyDescent="0.25">
      <c r="A74" s="16" t="s">
        <v>329</v>
      </c>
      <c r="B74" s="405" t="s">
        <v>541</v>
      </c>
      <c r="C74" s="298"/>
      <c r="D74" s="529"/>
      <c r="E74" s="202"/>
      <c r="F74" s="550">
        <f t="shared" si="2"/>
        <v>0</v>
      </c>
      <c r="G74" s="548"/>
    </row>
    <row r="75" spans="1:7" s="1" customFormat="1" ht="12" customHeight="1" thickBot="1" x14ac:dyDescent="0.25">
      <c r="A75" s="341" t="s">
        <v>307</v>
      </c>
      <c r="B75" s="223" t="s">
        <v>308</v>
      </c>
      <c r="C75" s="294">
        <f>SUM(C76:C77)</f>
        <v>162015</v>
      </c>
      <c r="D75" s="525">
        <f>SUM(D76:D77)</f>
        <v>1141084</v>
      </c>
      <c r="E75" s="198">
        <f>SUM(E76:E77)</f>
        <v>876390</v>
      </c>
      <c r="F75" s="550">
        <f t="shared" si="2"/>
        <v>-264694</v>
      </c>
      <c r="G75" s="548">
        <f t="shared" ref="G75:G131" si="3">E75/D75</f>
        <v>0.76803285297138513</v>
      </c>
    </row>
    <row r="76" spans="1:7" s="1" customFormat="1" ht="12" customHeight="1" x14ac:dyDescent="0.2">
      <c r="A76" s="15" t="s">
        <v>330</v>
      </c>
      <c r="B76" s="306" t="s">
        <v>309</v>
      </c>
      <c r="C76" s="298">
        <v>162015</v>
      </c>
      <c r="D76" s="529">
        <v>1141084</v>
      </c>
      <c r="E76" s="675">
        <v>876390</v>
      </c>
      <c r="F76" s="550">
        <f t="shared" si="2"/>
        <v>-264694</v>
      </c>
      <c r="G76" s="548">
        <f t="shared" si="3"/>
        <v>0.76803285297138513</v>
      </c>
    </row>
    <row r="77" spans="1:7" s="1" customFormat="1" ht="12" customHeight="1" thickBot="1" x14ac:dyDescent="0.25">
      <c r="A77" s="16" t="s">
        <v>331</v>
      </c>
      <c r="B77" s="225" t="s">
        <v>310</v>
      </c>
      <c r="C77" s="298"/>
      <c r="D77" s="529"/>
      <c r="E77" s="202"/>
      <c r="F77" s="550">
        <f t="shared" si="2"/>
        <v>0</v>
      </c>
      <c r="G77" s="548"/>
    </row>
    <row r="78" spans="1:7" s="1" customFormat="1" ht="12" customHeight="1" thickBot="1" x14ac:dyDescent="0.25">
      <c r="A78" s="341" t="s">
        <v>311</v>
      </c>
      <c r="B78" s="223" t="s">
        <v>312</v>
      </c>
      <c r="C78" s="294">
        <f>SUM(C79:C81)</f>
        <v>15227</v>
      </c>
      <c r="D78" s="525">
        <f>SUM(D79:D81)</f>
        <v>0</v>
      </c>
      <c r="E78" s="198">
        <f>SUM(E79:E81)</f>
        <v>0</v>
      </c>
      <c r="F78" s="550">
        <f t="shared" si="2"/>
        <v>0</v>
      </c>
      <c r="G78" s="548"/>
    </row>
    <row r="79" spans="1:7" s="1" customFormat="1" ht="12" customHeight="1" x14ac:dyDescent="0.2">
      <c r="A79" s="15" t="s">
        <v>332</v>
      </c>
      <c r="B79" s="306" t="s">
        <v>313</v>
      </c>
      <c r="C79" s="298">
        <v>15227</v>
      </c>
      <c r="D79" s="529"/>
      <c r="E79" s="202"/>
      <c r="F79" s="550">
        <f t="shared" si="2"/>
        <v>0</v>
      </c>
      <c r="G79" s="548"/>
    </row>
    <row r="80" spans="1:7" s="1" customFormat="1" ht="12" customHeight="1" x14ac:dyDescent="0.2">
      <c r="A80" s="14" t="s">
        <v>333</v>
      </c>
      <c r="B80" s="307" t="s">
        <v>314</v>
      </c>
      <c r="C80" s="298"/>
      <c r="D80" s="529"/>
      <c r="E80" s="202"/>
      <c r="F80" s="550">
        <f t="shared" si="2"/>
        <v>0</v>
      </c>
      <c r="G80" s="548"/>
    </row>
    <row r="81" spans="1:7" s="1" customFormat="1" ht="12" customHeight="1" thickBot="1" x14ac:dyDescent="0.25">
      <c r="A81" s="16" t="s">
        <v>334</v>
      </c>
      <c r="B81" s="225" t="s">
        <v>542</v>
      </c>
      <c r="C81" s="298"/>
      <c r="D81" s="529"/>
      <c r="E81" s="202"/>
      <c r="F81" s="550">
        <f t="shared" si="2"/>
        <v>0</v>
      </c>
      <c r="G81" s="548"/>
    </row>
    <row r="82" spans="1:7" s="1" customFormat="1" ht="12" customHeight="1" thickBot="1" x14ac:dyDescent="0.25">
      <c r="A82" s="341" t="s">
        <v>315</v>
      </c>
      <c r="B82" s="223" t="s">
        <v>335</v>
      </c>
      <c r="C82" s="294">
        <f>SUM(C83:C86)</f>
        <v>0</v>
      </c>
      <c r="D82" s="525">
        <f>SUM(D83:D86)</f>
        <v>0</v>
      </c>
      <c r="E82" s="198">
        <f>SUM(E83:E86)</f>
        <v>0</v>
      </c>
      <c r="F82" s="550">
        <f t="shared" si="2"/>
        <v>0</v>
      </c>
      <c r="G82" s="548"/>
    </row>
    <row r="83" spans="1:7" s="1" customFormat="1" ht="12" customHeight="1" x14ac:dyDescent="0.2">
      <c r="A83" s="309" t="s">
        <v>316</v>
      </c>
      <c r="B83" s="306" t="s">
        <v>317</v>
      </c>
      <c r="C83" s="298"/>
      <c r="D83" s="529"/>
      <c r="E83" s="202"/>
      <c r="F83" s="550">
        <f t="shared" si="2"/>
        <v>0</v>
      </c>
      <c r="G83" s="548"/>
    </row>
    <row r="84" spans="1:7" s="1" customFormat="1" ht="12" customHeight="1" x14ac:dyDescent="0.2">
      <c r="A84" s="310" t="s">
        <v>318</v>
      </c>
      <c r="B84" s="307" t="s">
        <v>319</v>
      </c>
      <c r="C84" s="298"/>
      <c r="D84" s="529"/>
      <c r="E84" s="202"/>
      <c r="F84" s="550">
        <f t="shared" si="2"/>
        <v>0</v>
      </c>
      <c r="G84" s="548"/>
    </row>
    <row r="85" spans="1:7" s="1" customFormat="1" ht="12" customHeight="1" x14ac:dyDescent="0.2">
      <c r="A85" s="310" t="s">
        <v>320</v>
      </c>
      <c r="B85" s="307" t="s">
        <v>321</v>
      </c>
      <c r="C85" s="298"/>
      <c r="D85" s="529"/>
      <c r="E85" s="202"/>
      <c r="F85" s="550">
        <f t="shared" si="2"/>
        <v>0</v>
      </c>
      <c r="G85" s="548"/>
    </row>
    <row r="86" spans="1:7" s="1" customFormat="1" ht="12" customHeight="1" thickBot="1" x14ac:dyDescent="0.25">
      <c r="A86" s="311" t="s">
        <v>322</v>
      </c>
      <c r="B86" s="225" t="s">
        <v>323</v>
      </c>
      <c r="C86" s="298"/>
      <c r="D86" s="529"/>
      <c r="E86" s="202"/>
      <c r="F86" s="550">
        <f t="shared" si="2"/>
        <v>0</v>
      </c>
      <c r="G86" s="548"/>
    </row>
    <row r="87" spans="1:7" s="1" customFormat="1" ht="12" customHeight="1" thickBot="1" x14ac:dyDescent="0.25">
      <c r="A87" s="341" t="s">
        <v>324</v>
      </c>
      <c r="B87" s="223" t="s">
        <v>458</v>
      </c>
      <c r="C87" s="343"/>
      <c r="D87" s="533"/>
      <c r="E87" s="344"/>
      <c r="F87" s="550">
        <f t="shared" si="2"/>
        <v>0</v>
      </c>
      <c r="G87" s="548"/>
    </row>
    <row r="88" spans="1:7" s="1" customFormat="1" ht="12" customHeight="1" thickBot="1" x14ac:dyDescent="0.25">
      <c r="A88" s="341" t="s">
        <v>326</v>
      </c>
      <c r="B88" s="223" t="s">
        <v>325</v>
      </c>
      <c r="C88" s="343"/>
      <c r="D88" s="533"/>
      <c r="E88" s="344"/>
      <c r="F88" s="550">
        <f t="shared" si="2"/>
        <v>0</v>
      </c>
      <c r="G88" s="548"/>
    </row>
    <row r="89" spans="1:7" s="1" customFormat="1" ht="12" customHeight="1" thickBot="1" x14ac:dyDescent="0.25">
      <c r="A89" s="341" t="s">
        <v>338</v>
      </c>
      <c r="B89" s="312" t="s">
        <v>461</v>
      </c>
      <c r="C89" s="300">
        <f>+C66+C70+C75+C78+C82+C88+C87</f>
        <v>177242</v>
      </c>
      <c r="D89" s="527">
        <f>+D66+D70+D75+D78+D82+D88+D87</f>
        <v>1141084</v>
      </c>
      <c r="E89" s="332">
        <f>+E66+E70+E75+E78+E82+E88+E87</f>
        <v>876390</v>
      </c>
      <c r="F89" s="550">
        <f t="shared" si="2"/>
        <v>-264694</v>
      </c>
      <c r="G89" s="548">
        <f t="shared" si="3"/>
        <v>0.76803285297138513</v>
      </c>
    </row>
    <row r="90" spans="1:7" s="1" customFormat="1" ht="12" customHeight="1" thickBot="1" x14ac:dyDescent="0.25">
      <c r="A90" s="342" t="s">
        <v>460</v>
      </c>
      <c r="B90" s="313" t="s">
        <v>462</v>
      </c>
      <c r="C90" s="300">
        <f>+C65+C89</f>
        <v>2443936</v>
      </c>
      <c r="D90" s="527">
        <f>+D65+D89</f>
        <v>2259682</v>
      </c>
      <c r="E90" s="332">
        <f>+E65+E89</f>
        <v>2204213</v>
      </c>
      <c r="F90" s="550">
        <f t="shared" si="2"/>
        <v>-55469</v>
      </c>
      <c r="G90" s="548">
        <f t="shared" si="3"/>
        <v>0.97545274069537213</v>
      </c>
    </row>
    <row r="91" spans="1:7" s="1" customFormat="1" ht="12" customHeight="1" x14ac:dyDescent="0.2">
      <c r="A91" s="278"/>
      <c r="B91" s="279"/>
      <c r="C91" s="280"/>
      <c r="D91" s="534"/>
      <c r="E91" s="281"/>
      <c r="F91" s="550">
        <f t="shared" si="2"/>
        <v>0</v>
      </c>
      <c r="G91" s="548"/>
    </row>
    <row r="92" spans="1:7" s="1" customFormat="1" ht="12" customHeight="1" x14ac:dyDescent="0.2">
      <c r="A92" s="1068" t="s">
        <v>44</v>
      </c>
      <c r="B92" s="1068"/>
      <c r="C92" s="1068"/>
      <c r="D92" s="1068"/>
      <c r="E92" s="1068"/>
      <c r="F92" s="550">
        <f t="shared" si="2"/>
        <v>0</v>
      </c>
      <c r="G92" s="548"/>
    </row>
    <row r="93" spans="1:7" s="1" customFormat="1" ht="12" customHeight="1" thickBot="1" x14ac:dyDescent="0.25">
      <c r="A93" s="1069" t="s">
        <v>148</v>
      </c>
      <c r="B93" s="1069"/>
      <c r="C93" s="286"/>
      <c r="D93" s="535"/>
      <c r="E93" s="235"/>
      <c r="F93" s="550">
        <f t="shared" si="2"/>
        <v>0</v>
      </c>
      <c r="G93" s="548"/>
    </row>
    <row r="94" spans="1:7" s="1" customFormat="1" ht="24" customHeight="1" thickBot="1" x14ac:dyDescent="0.25">
      <c r="A94" s="23" t="s">
        <v>13</v>
      </c>
      <c r="B94" s="24" t="s">
        <v>45</v>
      </c>
      <c r="C94" s="24" t="str">
        <f>+C6</f>
        <v>2017. évi tény</v>
      </c>
      <c r="D94" s="536" t="str">
        <f>+D6</f>
        <v>2018. évi várható</v>
      </c>
      <c r="E94" s="121" t="str">
        <f>+E6</f>
        <v>2019. évi</v>
      </c>
      <c r="F94" s="550"/>
      <c r="G94" s="548"/>
    </row>
    <row r="95" spans="1:7" s="1" customFormat="1" ht="12" customHeight="1" thickBot="1" x14ac:dyDescent="0.25">
      <c r="A95" s="28" t="s">
        <v>476</v>
      </c>
      <c r="B95" s="29" t="s">
        <v>477</v>
      </c>
      <c r="C95" s="29" t="s">
        <v>478</v>
      </c>
      <c r="D95" s="524" t="s">
        <v>480</v>
      </c>
      <c r="E95" s="333" t="s">
        <v>479</v>
      </c>
      <c r="F95" s="550"/>
      <c r="G95" s="548"/>
    </row>
    <row r="96" spans="1:7" s="1" customFormat="1" ht="15.2" customHeight="1" thickBot="1" x14ac:dyDescent="0.25">
      <c r="A96" s="22" t="s">
        <v>15</v>
      </c>
      <c r="B96" s="26" t="s">
        <v>420</v>
      </c>
      <c r="C96" s="293">
        <f>C97+C98+C99+C100+C101+C114</f>
        <v>883178</v>
      </c>
      <c r="D96" s="537">
        <f>+D97+D98+D99+D100+D101+D114</f>
        <v>950868</v>
      </c>
      <c r="E96" s="363">
        <f>E97+E98+E99+E100+E101+E114</f>
        <v>1342393</v>
      </c>
      <c r="F96" s="550">
        <f t="shared" si="2"/>
        <v>391525</v>
      </c>
      <c r="G96" s="548">
        <f t="shared" si="3"/>
        <v>1.4117553645721592</v>
      </c>
    </row>
    <row r="97" spans="1:7" s="1" customFormat="1" ht="12.95" customHeight="1" x14ac:dyDescent="0.2">
      <c r="A97" s="17" t="s">
        <v>94</v>
      </c>
      <c r="B97" s="10" t="s">
        <v>46</v>
      </c>
      <c r="C97" s="369">
        <v>150651</v>
      </c>
      <c r="D97" s="538">
        <v>160850</v>
      </c>
      <c r="E97" s="364">
        <v>177288</v>
      </c>
      <c r="F97" s="550">
        <f t="shared" si="2"/>
        <v>16438</v>
      </c>
      <c r="G97" s="548">
        <f t="shared" si="3"/>
        <v>1.1021945912340689</v>
      </c>
    </row>
    <row r="98" spans="1:7" ht="16.5" customHeight="1" x14ac:dyDescent="0.25">
      <c r="A98" s="14" t="s">
        <v>95</v>
      </c>
      <c r="B98" s="8" t="s">
        <v>175</v>
      </c>
      <c r="C98" s="295">
        <v>30990</v>
      </c>
      <c r="D98" s="517">
        <v>31209</v>
      </c>
      <c r="E98" s="199">
        <v>33247</v>
      </c>
      <c r="F98" s="550">
        <f t="shared" si="2"/>
        <v>2038</v>
      </c>
      <c r="G98" s="548">
        <f t="shared" si="3"/>
        <v>1.0653016757986478</v>
      </c>
    </row>
    <row r="99" spans="1:7" x14ac:dyDescent="0.25">
      <c r="A99" s="14" t="s">
        <v>96</v>
      </c>
      <c r="B99" s="8" t="s">
        <v>135</v>
      </c>
      <c r="C99" s="297">
        <v>225776</v>
      </c>
      <c r="D99" s="518">
        <v>255811</v>
      </c>
      <c r="E99" s="673">
        <v>464611</v>
      </c>
      <c r="F99" s="550">
        <f t="shared" si="2"/>
        <v>208800</v>
      </c>
      <c r="G99" s="548">
        <f t="shared" si="3"/>
        <v>1.8162276055369002</v>
      </c>
    </row>
    <row r="100" spans="1:7" s="34" customFormat="1" ht="12" customHeight="1" x14ac:dyDescent="0.2">
      <c r="A100" s="14" t="s">
        <v>97</v>
      </c>
      <c r="B100" s="11" t="s">
        <v>176</v>
      </c>
      <c r="C100" s="297">
        <v>20105</v>
      </c>
      <c r="D100" s="518">
        <v>22981</v>
      </c>
      <c r="E100" s="201">
        <v>24631</v>
      </c>
      <c r="F100" s="550">
        <f t="shared" si="2"/>
        <v>1650</v>
      </c>
      <c r="G100" s="548">
        <f t="shared" si="3"/>
        <v>1.0717984421913755</v>
      </c>
    </row>
    <row r="101" spans="1:7" ht="12" customHeight="1" x14ac:dyDescent="0.25">
      <c r="A101" s="14" t="s">
        <v>108</v>
      </c>
      <c r="B101" s="19" t="s">
        <v>177</v>
      </c>
      <c r="C101" s="297">
        <v>455656</v>
      </c>
      <c r="D101" s="518">
        <v>480017</v>
      </c>
      <c r="E101" s="201">
        <v>550477</v>
      </c>
      <c r="F101" s="550">
        <f t="shared" si="2"/>
        <v>70460</v>
      </c>
      <c r="G101" s="548">
        <f t="shared" si="3"/>
        <v>1.146786467979259</v>
      </c>
    </row>
    <row r="102" spans="1:7" ht="12" customHeight="1" x14ac:dyDescent="0.25">
      <c r="A102" s="14" t="s">
        <v>98</v>
      </c>
      <c r="B102" s="8" t="s">
        <v>425</v>
      </c>
      <c r="C102" s="297">
        <v>319</v>
      </c>
      <c r="D102" s="518">
        <v>80</v>
      </c>
      <c r="E102" s="201"/>
      <c r="F102" s="550">
        <f t="shared" si="2"/>
        <v>-80</v>
      </c>
      <c r="G102" s="548">
        <f t="shared" si="3"/>
        <v>0</v>
      </c>
    </row>
    <row r="103" spans="1:7" ht="12" customHeight="1" x14ac:dyDescent="0.25">
      <c r="A103" s="14" t="s">
        <v>99</v>
      </c>
      <c r="B103" s="108" t="s">
        <v>424</v>
      </c>
      <c r="C103" s="297"/>
      <c r="D103" s="518"/>
      <c r="E103" s="201"/>
      <c r="F103" s="550">
        <f t="shared" si="2"/>
        <v>0</v>
      </c>
      <c r="G103" s="548"/>
    </row>
    <row r="104" spans="1:7" ht="12" customHeight="1" x14ac:dyDescent="0.25">
      <c r="A104" s="14" t="s">
        <v>109</v>
      </c>
      <c r="B104" s="108" t="s">
        <v>423</v>
      </c>
      <c r="C104" s="297"/>
      <c r="D104" s="518"/>
      <c r="E104" s="201"/>
      <c r="F104" s="550">
        <f t="shared" si="2"/>
        <v>0</v>
      </c>
      <c r="G104" s="548"/>
    </row>
    <row r="105" spans="1:7" ht="12" customHeight="1" x14ac:dyDescent="0.25">
      <c r="A105" s="14" t="s">
        <v>110</v>
      </c>
      <c r="B105" s="106" t="s">
        <v>341</v>
      </c>
      <c r="C105" s="297"/>
      <c r="D105" s="518"/>
      <c r="E105" s="201"/>
      <c r="F105" s="550">
        <f t="shared" si="2"/>
        <v>0</v>
      </c>
      <c r="G105" s="548"/>
    </row>
    <row r="106" spans="1:7" ht="12" customHeight="1" x14ac:dyDescent="0.25">
      <c r="A106" s="14" t="s">
        <v>111</v>
      </c>
      <c r="B106" s="107" t="s">
        <v>342</v>
      </c>
      <c r="C106" s="297"/>
      <c r="D106" s="518"/>
      <c r="E106" s="201"/>
      <c r="F106" s="550">
        <f t="shared" si="2"/>
        <v>0</v>
      </c>
      <c r="G106" s="548"/>
    </row>
    <row r="107" spans="1:7" ht="12" customHeight="1" x14ac:dyDescent="0.25">
      <c r="A107" s="14" t="s">
        <v>112</v>
      </c>
      <c r="B107" s="107" t="s">
        <v>343</v>
      </c>
      <c r="C107" s="297"/>
      <c r="D107" s="518"/>
      <c r="E107" s="201"/>
      <c r="F107" s="550">
        <f t="shared" si="2"/>
        <v>0</v>
      </c>
      <c r="G107" s="548"/>
    </row>
    <row r="108" spans="1:7" ht="12" customHeight="1" x14ac:dyDescent="0.25">
      <c r="A108" s="14" t="s">
        <v>114</v>
      </c>
      <c r="B108" s="106" t="s">
        <v>344</v>
      </c>
      <c r="C108" s="297">
        <v>327657</v>
      </c>
      <c r="D108" s="518">
        <v>347422</v>
      </c>
      <c r="E108" s="201">
        <v>387334</v>
      </c>
      <c r="F108" s="550">
        <f t="shared" si="2"/>
        <v>39912</v>
      </c>
      <c r="G108" s="548">
        <f t="shared" si="3"/>
        <v>1.1148804623771666</v>
      </c>
    </row>
    <row r="109" spans="1:7" ht="12" customHeight="1" x14ac:dyDescent="0.25">
      <c r="A109" s="14" t="s">
        <v>178</v>
      </c>
      <c r="B109" s="106" t="s">
        <v>345</v>
      </c>
      <c r="C109" s="297"/>
      <c r="D109" s="518"/>
      <c r="E109" s="201"/>
      <c r="F109" s="550">
        <f t="shared" si="2"/>
        <v>0</v>
      </c>
      <c r="G109" s="548"/>
    </row>
    <row r="110" spans="1:7" ht="12" customHeight="1" x14ac:dyDescent="0.25">
      <c r="A110" s="14" t="s">
        <v>339</v>
      </c>
      <c r="B110" s="107" t="s">
        <v>346</v>
      </c>
      <c r="C110" s="297"/>
      <c r="D110" s="518"/>
      <c r="E110" s="201"/>
      <c r="F110" s="550">
        <f t="shared" si="2"/>
        <v>0</v>
      </c>
      <c r="G110" s="548"/>
    </row>
    <row r="111" spans="1:7" ht="12" customHeight="1" x14ac:dyDescent="0.25">
      <c r="A111" s="13" t="s">
        <v>340</v>
      </c>
      <c r="B111" s="108" t="s">
        <v>347</v>
      </c>
      <c r="C111" s="297"/>
      <c r="D111" s="518"/>
      <c r="E111" s="201"/>
      <c r="F111" s="550">
        <f t="shared" si="2"/>
        <v>0</v>
      </c>
      <c r="G111" s="548"/>
    </row>
    <row r="112" spans="1:7" ht="12" customHeight="1" x14ac:dyDescent="0.25">
      <c r="A112" s="14" t="s">
        <v>421</v>
      </c>
      <c r="B112" s="108" t="s">
        <v>348</v>
      </c>
      <c r="C112" s="297"/>
      <c r="D112" s="518"/>
      <c r="E112" s="201"/>
      <c r="F112" s="550">
        <f t="shared" si="2"/>
        <v>0</v>
      </c>
      <c r="G112" s="548"/>
    </row>
    <row r="113" spans="1:7" ht="12" customHeight="1" x14ac:dyDescent="0.25">
      <c r="A113" s="16" t="s">
        <v>422</v>
      </c>
      <c r="B113" s="108" t="s">
        <v>349</v>
      </c>
      <c r="C113" s="297">
        <v>127680</v>
      </c>
      <c r="D113" s="517">
        <v>132515</v>
      </c>
      <c r="E113" s="673">
        <v>163143</v>
      </c>
      <c r="F113" s="550">
        <f t="shared" si="2"/>
        <v>30628</v>
      </c>
      <c r="G113" s="548">
        <f t="shared" si="3"/>
        <v>1.2311285514847377</v>
      </c>
    </row>
    <row r="114" spans="1:7" ht="12" customHeight="1" x14ac:dyDescent="0.25">
      <c r="A114" s="14" t="s">
        <v>426</v>
      </c>
      <c r="B114" s="11" t="s">
        <v>47</v>
      </c>
      <c r="C114" s="295"/>
      <c r="D114" s="517">
        <f>D115+D116</f>
        <v>0</v>
      </c>
      <c r="E114" s="199">
        <f>SUM(E115:E116)</f>
        <v>92139</v>
      </c>
      <c r="F114" s="550">
        <f t="shared" si="2"/>
        <v>92139</v>
      </c>
      <c r="G114" s="548"/>
    </row>
    <row r="115" spans="1:7" ht="12" customHeight="1" x14ac:dyDescent="0.25">
      <c r="A115" s="14" t="s">
        <v>427</v>
      </c>
      <c r="B115" s="8" t="s">
        <v>429</v>
      </c>
      <c r="C115" s="295"/>
      <c r="D115" s="518"/>
      <c r="E115" s="672">
        <v>15044</v>
      </c>
      <c r="F115" s="550">
        <f t="shared" si="2"/>
        <v>15044</v>
      </c>
      <c r="G115" s="548"/>
    </row>
    <row r="116" spans="1:7" ht="12" customHeight="1" thickBot="1" x14ac:dyDescent="0.3">
      <c r="A116" s="18" t="s">
        <v>428</v>
      </c>
      <c r="B116" s="359" t="s">
        <v>430</v>
      </c>
      <c r="C116" s="370"/>
      <c r="D116" s="539"/>
      <c r="E116" s="676">
        <v>77095</v>
      </c>
      <c r="F116" s="550">
        <f t="shared" si="2"/>
        <v>77095</v>
      </c>
      <c r="G116" s="548"/>
    </row>
    <row r="117" spans="1:7" ht="12" customHeight="1" thickBot="1" x14ac:dyDescent="0.3">
      <c r="A117" s="357" t="s">
        <v>16</v>
      </c>
      <c r="B117" s="358" t="s">
        <v>350</v>
      </c>
      <c r="C117" s="371">
        <f>+C118+C120+C122</f>
        <v>404915</v>
      </c>
      <c r="D117" s="525">
        <f>+D118+D120+D122</f>
        <v>462064</v>
      </c>
      <c r="E117" s="365">
        <f>+E118+E120+E122</f>
        <v>845314</v>
      </c>
      <c r="F117" s="550">
        <f t="shared" si="2"/>
        <v>383250</v>
      </c>
      <c r="G117" s="548">
        <f t="shared" si="3"/>
        <v>1.8294305550746217</v>
      </c>
    </row>
    <row r="118" spans="1:7" ht="12" customHeight="1" x14ac:dyDescent="0.25">
      <c r="A118" s="15" t="s">
        <v>100</v>
      </c>
      <c r="B118" s="8" t="s">
        <v>221</v>
      </c>
      <c r="C118" s="296">
        <v>351382</v>
      </c>
      <c r="D118" s="519">
        <v>343058</v>
      </c>
      <c r="E118" s="677">
        <v>784105</v>
      </c>
      <c r="F118" s="550">
        <f t="shared" si="2"/>
        <v>441047</v>
      </c>
      <c r="G118" s="548">
        <f t="shared" si="3"/>
        <v>2.2856339161307999</v>
      </c>
    </row>
    <row r="119" spans="1:7" x14ac:dyDescent="0.25">
      <c r="A119" s="15" t="s">
        <v>101</v>
      </c>
      <c r="B119" s="12" t="s">
        <v>354</v>
      </c>
      <c r="C119" s="296"/>
      <c r="D119" s="519"/>
      <c r="E119" s="677">
        <v>733570</v>
      </c>
      <c r="F119" s="550">
        <f t="shared" si="2"/>
        <v>733570</v>
      </c>
      <c r="G119" s="548"/>
    </row>
    <row r="120" spans="1:7" ht="12" customHeight="1" x14ac:dyDescent="0.25">
      <c r="A120" s="15" t="s">
        <v>102</v>
      </c>
      <c r="B120" s="12" t="s">
        <v>179</v>
      </c>
      <c r="C120" s="295">
        <v>47933</v>
      </c>
      <c r="D120" s="517">
        <v>105250</v>
      </c>
      <c r="E120" s="199">
        <v>53367</v>
      </c>
      <c r="F120" s="550">
        <f t="shared" si="2"/>
        <v>-51883</v>
      </c>
      <c r="G120" s="548">
        <f t="shared" si="3"/>
        <v>0.50704988123515438</v>
      </c>
    </row>
    <row r="121" spans="1:7" ht="12" customHeight="1" x14ac:dyDescent="0.25">
      <c r="A121" s="15" t="s">
        <v>103</v>
      </c>
      <c r="B121" s="12" t="s">
        <v>355</v>
      </c>
      <c r="C121" s="295"/>
      <c r="D121" s="520"/>
      <c r="E121" s="199"/>
      <c r="F121" s="550">
        <f t="shared" si="2"/>
        <v>0</v>
      </c>
      <c r="G121" s="548"/>
    </row>
    <row r="122" spans="1:7" ht="12" customHeight="1" x14ac:dyDescent="0.25">
      <c r="A122" s="15" t="s">
        <v>104</v>
      </c>
      <c r="B122" s="225" t="s">
        <v>223</v>
      </c>
      <c r="C122" s="295">
        <v>5600</v>
      </c>
      <c r="D122" s="520">
        <v>13756</v>
      </c>
      <c r="E122" s="199">
        <v>7842</v>
      </c>
      <c r="F122" s="550">
        <f t="shared" si="2"/>
        <v>-5914</v>
      </c>
      <c r="G122" s="548">
        <f t="shared" si="3"/>
        <v>0.57007851119511488</v>
      </c>
    </row>
    <row r="123" spans="1:7" ht="12" customHeight="1" x14ac:dyDescent="0.25">
      <c r="A123" s="15" t="s">
        <v>113</v>
      </c>
      <c r="B123" s="224" t="s">
        <v>414</v>
      </c>
      <c r="C123" s="295"/>
      <c r="D123" s="520"/>
      <c r="E123" s="199"/>
      <c r="F123" s="550">
        <f t="shared" si="2"/>
        <v>0</v>
      </c>
      <c r="G123" s="548"/>
    </row>
    <row r="124" spans="1:7" ht="12" customHeight="1" x14ac:dyDescent="0.25">
      <c r="A124" s="15" t="s">
        <v>115</v>
      </c>
      <c r="B124" s="305" t="s">
        <v>360</v>
      </c>
      <c r="C124" s="295"/>
      <c r="D124" s="520"/>
      <c r="E124" s="199"/>
      <c r="F124" s="550">
        <f t="shared" si="2"/>
        <v>0</v>
      </c>
      <c r="G124" s="548"/>
    </row>
    <row r="125" spans="1:7" ht="12" customHeight="1" x14ac:dyDescent="0.25">
      <c r="A125" s="15" t="s">
        <v>180</v>
      </c>
      <c r="B125" s="107" t="s">
        <v>343</v>
      </c>
      <c r="C125" s="295"/>
      <c r="D125" s="520"/>
      <c r="E125" s="199"/>
      <c r="F125" s="550">
        <f t="shared" si="2"/>
        <v>0</v>
      </c>
      <c r="G125" s="548"/>
    </row>
    <row r="126" spans="1:7" ht="12" customHeight="1" x14ac:dyDescent="0.25">
      <c r="A126" s="15" t="s">
        <v>181</v>
      </c>
      <c r="B126" s="107" t="s">
        <v>359</v>
      </c>
      <c r="C126" s="295">
        <v>2730</v>
      </c>
      <c r="D126" s="520">
        <v>6870</v>
      </c>
      <c r="E126" s="199">
        <v>5396</v>
      </c>
      <c r="F126" s="550">
        <f t="shared" si="2"/>
        <v>-1474</v>
      </c>
      <c r="G126" s="548">
        <f t="shared" si="3"/>
        <v>0.78544395924308585</v>
      </c>
    </row>
    <row r="127" spans="1:7" ht="12" customHeight="1" x14ac:dyDescent="0.25">
      <c r="A127" s="15" t="s">
        <v>182</v>
      </c>
      <c r="B127" s="107" t="s">
        <v>358</v>
      </c>
      <c r="C127" s="295"/>
      <c r="D127" s="520"/>
      <c r="E127" s="199"/>
      <c r="F127" s="550">
        <f t="shared" si="2"/>
        <v>0</v>
      </c>
      <c r="G127" s="548"/>
    </row>
    <row r="128" spans="1:7" ht="12" customHeight="1" x14ac:dyDescent="0.25">
      <c r="A128" s="15" t="s">
        <v>351</v>
      </c>
      <c r="B128" s="107" t="s">
        <v>346</v>
      </c>
      <c r="C128" s="295"/>
      <c r="D128" s="520">
        <v>2532</v>
      </c>
      <c r="E128" s="199"/>
      <c r="F128" s="550">
        <f t="shared" si="2"/>
        <v>-2532</v>
      </c>
      <c r="G128" s="548">
        <f t="shared" si="3"/>
        <v>0</v>
      </c>
    </row>
    <row r="129" spans="1:7" ht="12" customHeight="1" x14ac:dyDescent="0.25">
      <c r="A129" s="15" t="s">
        <v>352</v>
      </c>
      <c r="B129" s="107" t="s">
        <v>357</v>
      </c>
      <c r="C129" s="295"/>
      <c r="D129" s="520"/>
      <c r="E129" s="199"/>
      <c r="F129" s="550">
        <f t="shared" si="2"/>
        <v>0</v>
      </c>
      <c r="G129" s="548"/>
    </row>
    <row r="130" spans="1:7" ht="12" customHeight="1" thickBot="1" x14ac:dyDescent="0.3">
      <c r="A130" s="13" t="s">
        <v>353</v>
      </c>
      <c r="B130" s="107" t="s">
        <v>356</v>
      </c>
      <c r="C130" s="297">
        <v>2870</v>
      </c>
      <c r="D130" s="540">
        <v>4354</v>
      </c>
      <c r="E130" s="201">
        <v>2446</v>
      </c>
      <c r="F130" s="550">
        <f t="shared" si="2"/>
        <v>-1908</v>
      </c>
      <c r="G130" s="548">
        <f t="shared" si="3"/>
        <v>0.56178226917776752</v>
      </c>
    </row>
    <row r="131" spans="1:7" ht="12" customHeight="1" thickBot="1" x14ac:dyDescent="0.3">
      <c r="A131" s="20" t="s">
        <v>17</v>
      </c>
      <c r="B131" s="95" t="s">
        <v>431</v>
      </c>
      <c r="C131" s="294">
        <f>+C96+C117</f>
        <v>1288093</v>
      </c>
      <c r="D131" s="525">
        <f>+D96+D117</f>
        <v>1412932</v>
      </c>
      <c r="E131" s="198">
        <f>+E96+E117</f>
        <v>2187707</v>
      </c>
      <c r="F131" s="550">
        <f t="shared" si="2"/>
        <v>774775</v>
      </c>
      <c r="G131" s="548">
        <f t="shared" si="3"/>
        <v>1.5483455679395752</v>
      </c>
    </row>
    <row r="132" spans="1:7" ht="12" customHeight="1" thickBot="1" x14ac:dyDescent="0.3">
      <c r="A132" s="20" t="s">
        <v>18</v>
      </c>
      <c r="B132" s="95" t="s">
        <v>432</v>
      </c>
      <c r="C132" s="294">
        <f>+C133+C134+C135</f>
        <v>1948</v>
      </c>
      <c r="D132" s="525">
        <f>+D133+D134+D135</f>
        <v>0</v>
      </c>
      <c r="E132" s="198">
        <f>+E133+E134+E135</f>
        <v>0</v>
      </c>
      <c r="F132" s="550">
        <f t="shared" si="2"/>
        <v>0</v>
      </c>
      <c r="G132" s="548"/>
    </row>
    <row r="133" spans="1:7" ht="12" customHeight="1" x14ac:dyDescent="0.25">
      <c r="A133" s="15" t="s">
        <v>259</v>
      </c>
      <c r="B133" s="12" t="s">
        <v>439</v>
      </c>
      <c r="C133" s="295">
        <v>1948</v>
      </c>
      <c r="D133" s="520"/>
      <c r="E133" s="199"/>
      <c r="F133" s="550">
        <f t="shared" si="2"/>
        <v>0</v>
      </c>
      <c r="G133" s="548"/>
    </row>
    <row r="134" spans="1:7" ht="12" customHeight="1" x14ac:dyDescent="0.25">
      <c r="A134" s="15" t="s">
        <v>260</v>
      </c>
      <c r="B134" s="12" t="s">
        <v>440</v>
      </c>
      <c r="C134" s="295"/>
      <c r="D134" s="520"/>
      <c r="E134" s="199"/>
      <c r="F134" s="550">
        <f t="shared" si="2"/>
        <v>0</v>
      </c>
      <c r="G134" s="548"/>
    </row>
    <row r="135" spans="1:7" ht="12" customHeight="1" thickBot="1" x14ac:dyDescent="0.3">
      <c r="A135" s="13" t="s">
        <v>261</v>
      </c>
      <c r="B135" s="12" t="s">
        <v>441</v>
      </c>
      <c r="C135" s="295"/>
      <c r="D135" s="520"/>
      <c r="E135" s="199"/>
      <c r="F135" s="550">
        <f t="shared" si="2"/>
        <v>0</v>
      </c>
      <c r="G135" s="548"/>
    </row>
    <row r="136" spans="1:7" ht="12" customHeight="1" thickBot="1" x14ac:dyDescent="0.3">
      <c r="A136" s="20" t="s">
        <v>19</v>
      </c>
      <c r="B136" s="95" t="s">
        <v>433</v>
      </c>
      <c r="C136" s="294">
        <f>SUM(C137:C142)</f>
        <v>0</v>
      </c>
      <c r="D136" s="525">
        <f>+D137+D138+D139+D140+D141+D142</f>
        <v>0</v>
      </c>
      <c r="E136" s="198">
        <f>SUM(E137:E142)</f>
        <v>0</v>
      </c>
      <c r="F136" s="550">
        <f t="shared" si="2"/>
        <v>0</v>
      </c>
      <c r="G136" s="548"/>
    </row>
    <row r="137" spans="1:7" ht="12" customHeight="1" x14ac:dyDescent="0.25">
      <c r="A137" s="15" t="s">
        <v>87</v>
      </c>
      <c r="B137" s="9" t="s">
        <v>442</v>
      </c>
      <c r="C137" s="295"/>
      <c r="D137" s="520"/>
      <c r="E137" s="199"/>
      <c r="F137" s="550">
        <f t="shared" ref="F137:F157" si="4">E137-D137</f>
        <v>0</v>
      </c>
      <c r="G137" s="548"/>
    </row>
    <row r="138" spans="1:7" ht="12" customHeight="1" x14ac:dyDescent="0.25">
      <c r="A138" s="15" t="s">
        <v>88</v>
      </c>
      <c r="B138" s="9" t="s">
        <v>434</v>
      </c>
      <c r="C138" s="295"/>
      <c r="D138" s="520"/>
      <c r="E138" s="199"/>
      <c r="F138" s="550">
        <f t="shared" si="4"/>
        <v>0</v>
      </c>
      <c r="G138" s="548"/>
    </row>
    <row r="139" spans="1:7" ht="12" customHeight="1" x14ac:dyDescent="0.25">
      <c r="A139" s="15" t="s">
        <v>89</v>
      </c>
      <c r="B139" s="9" t="s">
        <v>435</v>
      </c>
      <c r="C139" s="295"/>
      <c r="D139" s="520"/>
      <c r="E139" s="199"/>
      <c r="F139" s="550">
        <f t="shared" si="4"/>
        <v>0</v>
      </c>
      <c r="G139" s="548"/>
    </row>
    <row r="140" spans="1:7" ht="12" customHeight="1" x14ac:dyDescent="0.25">
      <c r="A140" s="15" t="s">
        <v>167</v>
      </c>
      <c r="B140" s="9" t="s">
        <v>436</v>
      </c>
      <c r="C140" s="295"/>
      <c r="D140" s="520"/>
      <c r="E140" s="199"/>
      <c r="F140" s="550">
        <f t="shared" si="4"/>
        <v>0</v>
      </c>
      <c r="G140" s="548"/>
    </row>
    <row r="141" spans="1:7" ht="12" customHeight="1" x14ac:dyDescent="0.25">
      <c r="A141" s="15" t="s">
        <v>168</v>
      </c>
      <c r="B141" s="9" t="s">
        <v>437</v>
      </c>
      <c r="C141" s="295"/>
      <c r="D141" s="520"/>
      <c r="E141" s="199"/>
      <c r="F141" s="550">
        <f t="shared" si="4"/>
        <v>0</v>
      </c>
      <c r="G141" s="548"/>
    </row>
    <row r="142" spans="1:7" ht="12" customHeight="1" thickBot="1" x14ac:dyDescent="0.3">
      <c r="A142" s="13" t="s">
        <v>169</v>
      </c>
      <c r="B142" s="9" t="s">
        <v>438</v>
      </c>
      <c r="C142" s="295"/>
      <c r="D142" s="520"/>
      <c r="E142" s="199"/>
      <c r="F142" s="550">
        <f t="shared" si="4"/>
        <v>0</v>
      </c>
      <c r="G142" s="548"/>
    </row>
    <row r="143" spans="1:7" ht="12" customHeight="1" thickBot="1" x14ac:dyDescent="0.3">
      <c r="A143" s="20" t="s">
        <v>20</v>
      </c>
      <c r="B143" s="95" t="s">
        <v>446</v>
      </c>
      <c r="C143" s="300">
        <f>+C144+C145+C146+C147</f>
        <v>12810</v>
      </c>
      <c r="D143" s="527">
        <f>+D144+D145+D147+D148+D146</f>
        <v>15227</v>
      </c>
      <c r="E143" s="332">
        <f>+E144+E145+E146+E147</f>
        <v>16506</v>
      </c>
      <c r="F143" s="550">
        <f t="shared" si="4"/>
        <v>1279</v>
      </c>
      <c r="G143" s="548">
        <f t="shared" ref="G143:G157" si="5">E143/D143</f>
        <v>1.0839955342483747</v>
      </c>
    </row>
    <row r="144" spans="1:7" ht="12" customHeight="1" x14ac:dyDescent="0.25">
      <c r="A144" s="15" t="s">
        <v>90</v>
      </c>
      <c r="B144" s="9" t="s">
        <v>361</v>
      </c>
      <c r="C144" s="295"/>
      <c r="D144" s="520"/>
      <c r="E144" s="199"/>
      <c r="F144" s="550">
        <f t="shared" si="4"/>
        <v>0</v>
      </c>
      <c r="G144" s="548"/>
    </row>
    <row r="145" spans="1:7" ht="12" customHeight="1" x14ac:dyDescent="0.25">
      <c r="A145" s="15" t="s">
        <v>91</v>
      </c>
      <c r="B145" s="9" t="s">
        <v>362</v>
      </c>
      <c r="C145" s="295">
        <v>12810</v>
      </c>
      <c r="D145" s="520">
        <v>15227</v>
      </c>
      <c r="E145" s="199">
        <v>16506</v>
      </c>
      <c r="F145" s="550">
        <f t="shared" si="4"/>
        <v>1279</v>
      </c>
      <c r="G145" s="548">
        <f t="shared" si="5"/>
        <v>1.0839955342483747</v>
      </c>
    </row>
    <row r="146" spans="1:7" ht="12" customHeight="1" x14ac:dyDescent="0.25">
      <c r="A146" s="15" t="s">
        <v>279</v>
      </c>
      <c r="B146" s="9" t="s">
        <v>447</v>
      </c>
      <c r="C146" s="295"/>
      <c r="D146" s="520"/>
      <c r="E146" s="199"/>
      <c r="F146" s="550">
        <f t="shared" si="4"/>
        <v>0</v>
      </c>
      <c r="G146" s="548"/>
    </row>
    <row r="147" spans="1:7" ht="12" customHeight="1" thickBot="1" x14ac:dyDescent="0.3">
      <c r="A147" s="13" t="s">
        <v>280</v>
      </c>
      <c r="B147" s="7" t="s">
        <v>380</v>
      </c>
      <c r="C147" s="295"/>
      <c r="D147" s="520"/>
      <c r="E147" s="199"/>
      <c r="F147" s="550">
        <f t="shared" si="4"/>
        <v>0</v>
      </c>
      <c r="G147" s="548"/>
    </row>
    <row r="148" spans="1:7" ht="12" customHeight="1" thickBot="1" x14ac:dyDescent="0.3">
      <c r="A148" s="20" t="s">
        <v>21</v>
      </c>
      <c r="B148" s="95" t="s">
        <v>448</v>
      </c>
      <c r="C148" s="372">
        <f>SUM(C149:C153)</f>
        <v>0</v>
      </c>
      <c r="D148" s="541">
        <f>+D149+D150+D151+D152+D153</f>
        <v>0</v>
      </c>
      <c r="E148" s="366">
        <f>SUM(E149:E153)</f>
        <v>0</v>
      </c>
      <c r="F148" s="550">
        <f t="shared" si="4"/>
        <v>0</v>
      </c>
      <c r="G148" s="548"/>
    </row>
    <row r="149" spans="1:7" ht="12" customHeight="1" x14ac:dyDescent="0.25">
      <c r="A149" s="15" t="s">
        <v>92</v>
      </c>
      <c r="B149" s="9" t="s">
        <v>443</v>
      </c>
      <c r="C149" s="295"/>
      <c r="D149" s="520"/>
      <c r="E149" s="199"/>
      <c r="F149" s="550">
        <f t="shared" si="4"/>
        <v>0</v>
      </c>
      <c r="G149" s="548"/>
    </row>
    <row r="150" spans="1:7" ht="12" customHeight="1" x14ac:dyDescent="0.25">
      <c r="A150" s="15" t="s">
        <v>93</v>
      </c>
      <c r="B150" s="9" t="s">
        <v>450</v>
      </c>
      <c r="C150" s="295"/>
      <c r="D150" s="520"/>
      <c r="E150" s="199"/>
      <c r="F150" s="550">
        <f t="shared" si="4"/>
        <v>0</v>
      </c>
      <c r="G150" s="548"/>
    </row>
    <row r="151" spans="1:7" ht="12" customHeight="1" x14ac:dyDescent="0.25">
      <c r="A151" s="15" t="s">
        <v>291</v>
      </c>
      <c r="B151" s="9" t="s">
        <v>445</v>
      </c>
      <c r="C151" s="295"/>
      <c r="D151" s="520"/>
      <c r="E151" s="199"/>
      <c r="F151" s="550">
        <f t="shared" si="4"/>
        <v>0</v>
      </c>
      <c r="G151" s="548"/>
    </row>
    <row r="152" spans="1:7" ht="12" customHeight="1" x14ac:dyDescent="0.25">
      <c r="A152" s="15" t="s">
        <v>292</v>
      </c>
      <c r="B152" s="9" t="s">
        <v>451</v>
      </c>
      <c r="C152" s="295"/>
      <c r="D152" s="520"/>
      <c r="E152" s="199"/>
      <c r="F152" s="550">
        <f t="shared" si="4"/>
        <v>0</v>
      </c>
      <c r="G152" s="548"/>
    </row>
    <row r="153" spans="1:7" ht="12" customHeight="1" thickBot="1" x14ac:dyDescent="0.3">
      <c r="A153" s="15" t="s">
        <v>449</v>
      </c>
      <c r="B153" s="9" t="s">
        <v>452</v>
      </c>
      <c r="C153" s="295"/>
      <c r="D153" s="540"/>
      <c r="E153" s="199"/>
      <c r="F153" s="550">
        <f t="shared" si="4"/>
        <v>0</v>
      </c>
      <c r="G153" s="548"/>
    </row>
    <row r="154" spans="1:7" ht="12" customHeight="1" thickBot="1" x14ac:dyDescent="0.3">
      <c r="A154" s="20" t="s">
        <v>22</v>
      </c>
      <c r="B154" s="95" t="s">
        <v>453</v>
      </c>
      <c r="C154" s="373"/>
      <c r="D154" s="541"/>
      <c r="E154" s="367"/>
      <c r="F154" s="550">
        <f t="shared" si="4"/>
        <v>0</v>
      </c>
      <c r="G154" s="548"/>
    </row>
    <row r="155" spans="1:7" ht="12" customHeight="1" thickBot="1" x14ac:dyDescent="0.3">
      <c r="A155" s="20" t="s">
        <v>23</v>
      </c>
      <c r="B155" s="95" t="s">
        <v>454</v>
      </c>
      <c r="C155" s="373"/>
      <c r="D155" s="541"/>
      <c r="E155" s="367"/>
      <c r="F155" s="550">
        <f t="shared" si="4"/>
        <v>0</v>
      </c>
      <c r="G155" s="548"/>
    </row>
    <row r="156" spans="1:7" ht="15.2" customHeight="1" thickBot="1" x14ac:dyDescent="0.3">
      <c r="A156" s="20" t="s">
        <v>24</v>
      </c>
      <c r="B156" s="95" t="s">
        <v>456</v>
      </c>
      <c r="C156" s="374">
        <f>+C132+C136+C143+C148+C154+C155</f>
        <v>14758</v>
      </c>
      <c r="D156" s="542">
        <f>+D132+D136+D143+D148+D154+D155</f>
        <v>15227</v>
      </c>
      <c r="E156" s="368">
        <f>+E132+E136+E143+E148+E154+E155</f>
        <v>16506</v>
      </c>
      <c r="F156" s="550">
        <f t="shared" si="4"/>
        <v>1279</v>
      </c>
      <c r="G156" s="548">
        <f t="shared" si="5"/>
        <v>1.0839955342483747</v>
      </c>
    </row>
    <row r="157" spans="1:7" s="1" customFormat="1" ht="12.95" customHeight="1" thickBot="1" x14ac:dyDescent="0.25">
      <c r="A157" s="226" t="s">
        <v>25</v>
      </c>
      <c r="B157" s="688" t="s">
        <v>455</v>
      </c>
      <c r="C157" s="689">
        <f>+C131+C156</f>
        <v>1302851</v>
      </c>
      <c r="D157" s="690">
        <f>+D131+D156</f>
        <v>1428159</v>
      </c>
      <c r="E157" s="689">
        <f>+E131+E156</f>
        <v>2204213</v>
      </c>
      <c r="F157" s="550">
        <f t="shared" si="4"/>
        <v>776054</v>
      </c>
      <c r="G157" s="548">
        <f t="shared" si="5"/>
        <v>1.5433946780435512</v>
      </c>
    </row>
    <row r="158" spans="1:7" x14ac:dyDescent="0.25">
      <c r="C158" s="33"/>
      <c r="D158" s="543"/>
      <c r="E158" s="446">
        <f>E90-E157</f>
        <v>0</v>
      </c>
    </row>
    <row r="159" spans="1:7" x14ac:dyDescent="0.25">
      <c r="C159" s="33"/>
    </row>
    <row r="160" spans="1:7" x14ac:dyDescent="0.25">
      <c r="C160" s="33"/>
    </row>
    <row r="161" spans="3:3" ht="16.5" customHeight="1" x14ac:dyDescent="0.25">
      <c r="C161" s="33"/>
    </row>
    <row r="162" spans="3:3" x14ac:dyDescent="0.25">
      <c r="C162" s="33"/>
    </row>
    <row r="163" spans="3:3" x14ac:dyDescent="0.25">
      <c r="C163" s="33"/>
    </row>
    <row r="164" spans="3:3" x14ac:dyDescent="0.25">
      <c r="C164" s="33"/>
    </row>
    <row r="165" spans="3:3" x14ac:dyDescent="0.25">
      <c r="C165" s="33"/>
    </row>
    <row r="166" spans="3:3" x14ac:dyDescent="0.25">
      <c r="C166" s="33"/>
    </row>
    <row r="167" spans="3:3" x14ac:dyDescent="0.25">
      <c r="C167" s="33"/>
    </row>
    <row r="168" spans="3:3" x14ac:dyDescent="0.25">
      <c r="C168" s="33"/>
    </row>
    <row r="169" spans="3:3" x14ac:dyDescent="0.25">
      <c r="C169" s="33"/>
    </row>
    <row r="170" spans="3:3" x14ac:dyDescent="0.25">
      <c r="C170" s="33"/>
    </row>
  </sheetData>
  <mergeCells count="6">
    <mergeCell ref="A4:E4"/>
    <mergeCell ref="A92:E92"/>
    <mergeCell ref="A93:B93"/>
    <mergeCell ref="A5:B5"/>
    <mergeCell ref="A2:E2"/>
    <mergeCell ref="A3:E3"/>
  </mergeCells>
  <phoneticPr fontId="32" type="noConversion"/>
  <printOptions horizontalCentered="1" verticalCentered="1"/>
  <pageMargins left="0.19685039370078741" right="0.19685039370078741" top="0.6692913385826772" bottom="0.47244094488188981" header="0.39370078740157483" footer="0.19685039370078741"/>
  <pageSetup paperSize="9" scale="77" fitToHeight="2" orientation="portrait" r:id="rId1"/>
  <headerFooter alignWithMargins="0">
    <oddFooter>&amp;L&amp;P</oddFooter>
  </headerFooter>
  <rowBreaks count="1" manualBreakCount="1">
    <brk id="91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J24"/>
  <sheetViews>
    <sheetView zoomScale="120" zoomScaleNormal="120" workbookViewId="0">
      <selection activeCell="L17" sqref="L17"/>
    </sheetView>
  </sheetViews>
  <sheetFormatPr defaultColWidth="9.33203125" defaultRowHeight="12.75" x14ac:dyDescent="0.2"/>
  <cols>
    <col min="1" max="1" width="6.83203125" style="36" customWidth="1"/>
    <col min="2" max="2" width="42.83203125" style="35" customWidth="1"/>
    <col min="3" max="8" width="12.83203125" style="35" customWidth="1"/>
    <col min="9" max="9" width="14.33203125" style="35" customWidth="1"/>
    <col min="10" max="10" width="4.33203125" style="35" customWidth="1"/>
    <col min="11" max="16384" width="9.33203125" style="35"/>
  </cols>
  <sheetData>
    <row r="1" spans="1:10" ht="27.75" customHeight="1" x14ac:dyDescent="0.2">
      <c r="A1" s="1090" t="s">
        <v>2</v>
      </c>
      <c r="B1" s="1090"/>
      <c r="C1" s="1090"/>
      <c r="D1" s="1090"/>
      <c r="E1" s="1090"/>
      <c r="F1" s="1090"/>
      <c r="G1" s="1090"/>
      <c r="H1" s="1090"/>
      <c r="I1" s="1090"/>
      <c r="J1" s="1140" t="str">
        <f>CONCATENATE("2. tájékoztató tábla ",ALAPADATOK!A7," ",ALAPADATOK!B7," ",ALAPADATOK!C7," ",ALAPADATOK!D7," ",ALAPADATOK!E7," ",ALAPADATOK!F7," ",ALAPADATOK!G7," ",ALAPADATOK!H7)</f>
        <v>2. tájékoztató tábla a 7 / 2019 ( III.14. ) önkormányzati rendelethez</v>
      </c>
    </row>
    <row r="2" spans="1:10" ht="20.45" customHeight="1" thickBot="1" x14ac:dyDescent="0.3">
      <c r="I2" s="350" t="str">
        <f>'KV_1.sz.tájékoztató_t.'!E5</f>
        <v>E Forint!</v>
      </c>
      <c r="J2" s="1140"/>
    </row>
    <row r="3" spans="1:10" s="351" customFormat="1" ht="26.45" customHeight="1" x14ac:dyDescent="0.2">
      <c r="A3" s="1148" t="s">
        <v>65</v>
      </c>
      <c r="B3" s="1143" t="s">
        <v>81</v>
      </c>
      <c r="C3" s="1148" t="s">
        <v>82</v>
      </c>
      <c r="D3" s="1148" t="str">
        <f>+CONCATENATE(LEFT(KV_ÖSSZEFÜGGÉSEK!A5,4)," előtti kifizetés")</f>
        <v>2019 előtti kifizetés</v>
      </c>
      <c r="E3" s="1145" t="s">
        <v>64</v>
      </c>
      <c r="F3" s="1146"/>
      <c r="G3" s="1146"/>
      <c r="H3" s="1147"/>
      <c r="I3" s="1143" t="s">
        <v>48</v>
      </c>
      <c r="J3" s="1140"/>
    </row>
    <row r="4" spans="1:10" s="352" customFormat="1" ht="32.450000000000003" customHeight="1" thickBot="1" x14ac:dyDescent="0.25">
      <c r="A4" s="1149"/>
      <c r="B4" s="1144"/>
      <c r="C4" s="1144"/>
      <c r="D4" s="1149"/>
      <c r="E4" s="204" t="str">
        <f>+CONCATENATE(LEFT(KV_ÖSSZEFÜGGÉSEK!A5,4),".")</f>
        <v>2019.</v>
      </c>
      <c r="F4" s="204" t="str">
        <f>+CONCATENATE(LEFT(KV_ÖSSZEFÜGGÉSEK!A5,4)+1,".")</f>
        <v>2020.</v>
      </c>
      <c r="G4" s="204" t="str">
        <f>+CONCATENATE(LEFT(KV_ÖSSZEFÜGGÉSEK!A5,4)+2,".")</f>
        <v>2021.</v>
      </c>
      <c r="H4" s="205" t="str">
        <f>+CONCATENATE(LEFT(KV_ÖSSZEFÜGGÉSEK!A5,4)+2,".",CHAR(10)," után")</f>
        <v>2021.
 után</v>
      </c>
      <c r="I4" s="1144"/>
      <c r="J4" s="1140"/>
    </row>
    <row r="5" spans="1:10" s="353" customFormat="1" ht="12.95" customHeight="1" thickBot="1" x14ac:dyDescent="0.25">
      <c r="A5" s="206" t="s">
        <v>476</v>
      </c>
      <c r="B5" s="207" t="s">
        <v>477</v>
      </c>
      <c r="C5" s="208" t="s">
        <v>478</v>
      </c>
      <c r="D5" s="207" t="s">
        <v>480</v>
      </c>
      <c r="E5" s="206" t="s">
        <v>479</v>
      </c>
      <c r="F5" s="208" t="s">
        <v>481</v>
      </c>
      <c r="G5" s="208" t="s">
        <v>482</v>
      </c>
      <c r="H5" s="209" t="s">
        <v>483</v>
      </c>
      <c r="I5" s="210" t="s">
        <v>484</v>
      </c>
      <c r="J5" s="1140"/>
    </row>
    <row r="6" spans="1:10" ht="24.75" customHeight="1" thickBot="1" x14ac:dyDescent="0.25">
      <c r="A6" s="211" t="s">
        <v>15</v>
      </c>
      <c r="B6" s="212" t="s">
        <v>3</v>
      </c>
      <c r="C6" s="394"/>
      <c r="D6" s="395">
        <f>+D7+D8</f>
        <v>0</v>
      </c>
      <c r="E6" s="396">
        <f>+E7+E8</f>
        <v>0</v>
      </c>
      <c r="F6" s="397">
        <f>+F7+F8</f>
        <v>0</v>
      </c>
      <c r="G6" s="397">
        <f>+G7+G8</f>
        <v>0</v>
      </c>
      <c r="H6" s="398">
        <f>+H7+H8</f>
        <v>0</v>
      </c>
      <c r="I6" s="48">
        <f t="shared" ref="I6:I23" si="0">SUM(D6:H6)</f>
        <v>0</v>
      </c>
      <c r="J6" s="1140"/>
    </row>
    <row r="7" spans="1:10" ht="20.100000000000001" customHeight="1" x14ac:dyDescent="0.2">
      <c r="A7" s="213" t="s">
        <v>16</v>
      </c>
      <c r="B7" s="49" t="s">
        <v>66</v>
      </c>
      <c r="C7" s="399"/>
      <c r="D7" s="400"/>
      <c r="E7" s="401"/>
      <c r="F7" s="402"/>
      <c r="G7" s="402"/>
      <c r="H7" s="403"/>
      <c r="I7" s="214">
        <f t="shared" si="0"/>
        <v>0</v>
      </c>
      <c r="J7" s="1140"/>
    </row>
    <row r="8" spans="1:10" ht="20.100000000000001" customHeight="1" thickBot="1" x14ac:dyDescent="0.25">
      <c r="A8" s="213" t="s">
        <v>17</v>
      </c>
      <c r="B8" s="49" t="s">
        <v>66</v>
      </c>
      <c r="C8" s="399"/>
      <c r="D8" s="400"/>
      <c r="E8" s="401"/>
      <c r="F8" s="402"/>
      <c r="G8" s="402"/>
      <c r="H8" s="403"/>
      <c r="I8" s="214">
        <f t="shared" si="0"/>
        <v>0</v>
      </c>
      <c r="J8" s="1140"/>
    </row>
    <row r="9" spans="1:10" ht="26.1" customHeight="1" thickBot="1" x14ac:dyDescent="0.25">
      <c r="A9" s="211" t="s">
        <v>18</v>
      </c>
      <c r="B9" s="212" t="s">
        <v>4</v>
      </c>
      <c r="C9" s="394"/>
      <c r="D9" s="395">
        <f>+D10+D11</f>
        <v>0</v>
      </c>
      <c r="E9" s="396">
        <f>+E10+E11</f>
        <v>0</v>
      </c>
      <c r="F9" s="397">
        <f>+F10+F11</f>
        <v>0</v>
      </c>
      <c r="G9" s="397">
        <f>+G10+G11</f>
        <v>0</v>
      </c>
      <c r="H9" s="398">
        <f>+H10+H11</f>
        <v>0</v>
      </c>
      <c r="I9" s="48">
        <f t="shared" si="0"/>
        <v>0</v>
      </c>
      <c r="J9" s="1140"/>
    </row>
    <row r="10" spans="1:10" ht="20.100000000000001" customHeight="1" x14ac:dyDescent="0.2">
      <c r="A10" s="213" t="s">
        <v>19</v>
      </c>
      <c r="B10" s="49" t="s">
        <v>66</v>
      </c>
      <c r="C10" s="399"/>
      <c r="D10" s="400"/>
      <c r="E10" s="401"/>
      <c r="F10" s="402"/>
      <c r="G10" s="402"/>
      <c r="H10" s="403"/>
      <c r="I10" s="214">
        <f t="shared" si="0"/>
        <v>0</v>
      </c>
      <c r="J10" s="1140"/>
    </row>
    <row r="11" spans="1:10" ht="20.100000000000001" customHeight="1" thickBot="1" x14ac:dyDescent="0.25">
      <c r="A11" s="213" t="s">
        <v>20</v>
      </c>
      <c r="B11" s="49" t="s">
        <v>66</v>
      </c>
      <c r="C11" s="399"/>
      <c r="D11" s="400"/>
      <c r="E11" s="401"/>
      <c r="F11" s="402"/>
      <c r="G11" s="402"/>
      <c r="H11" s="403"/>
      <c r="I11" s="214">
        <f t="shared" si="0"/>
        <v>0</v>
      </c>
      <c r="J11" s="1140"/>
    </row>
    <row r="12" spans="1:10" ht="20.100000000000001" customHeight="1" thickBot="1" x14ac:dyDescent="0.25">
      <c r="A12" s="569" t="s">
        <v>21</v>
      </c>
      <c r="B12" s="570" t="s">
        <v>198</v>
      </c>
      <c r="C12" s="571"/>
      <c r="D12" s="576">
        <f>SUM(D13:D17)</f>
        <v>454768</v>
      </c>
      <c r="E12" s="576">
        <f>SUM(E13:E17)</f>
        <v>818103</v>
      </c>
      <c r="F12" s="576">
        <f t="shared" ref="F12:H12" si="1">SUM(F13:F16)</f>
        <v>0</v>
      </c>
      <c r="G12" s="576">
        <f t="shared" si="1"/>
        <v>0</v>
      </c>
      <c r="H12" s="576">
        <f t="shared" si="1"/>
        <v>0</v>
      </c>
      <c r="I12" s="576">
        <f>SUM(I13:I17)</f>
        <v>1272871</v>
      </c>
      <c r="J12" s="1140"/>
    </row>
    <row r="13" spans="1:10" ht="20.100000000000001" customHeight="1" x14ac:dyDescent="0.2">
      <c r="A13" s="554">
        <v>8</v>
      </c>
      <c r="B13" s="555" t="s">
        <v>915</v>
      </c>
      <c r="C13" s="560" t="s">
        <v>892</v>
      </c>
      <c r="D13" s="577">
        <v>63251</v>
      </c>
      <c r="E13" s="578">
        <v>173270</v>
      </c>
      <c r="F13" s="578"/>
      <c r="G13" s="578"/>
      <c r="H13" s="579"/>
      <c r="I13" s="610">
        <f>D13+E13</f>
        <v>236521</v>
      </c>
      <c r="J13" s="1140"/>
    </row>
    <row r="14" spans="1:10" ht="20.100000000000001" customHeight="1" x14ac:dyDescent="0.2">
      <c r="A14" s="216">
        <v>9</v>
      </c>
      <c r="B14" s="556" t="s">
        <v>916</v>
      </c>
      <c r="C14" s="561" t="s">
        <v>892</v>
      </c>
      <c r="D14" s="580">
        <v>25521</v>
      </c>
      <c r="E14" s="581">
        <v>463245</v>
      </c>
      <c r="F14" s="581"/>
      <c r="G14" s="581"/>
      <c r="H14" s="582"/>
      <c r="I14" s="611">
        <f>D14+E14</f>
        <v>488766</v>
      </c>
      <c r="J14" s="1140"/>
    </row>
    <row r="15" spans="1:10" ht="20.100000000000001" customHeight="1" x14ac:dyDescent="0.2">
      <c r="A15" s="213">
        <v>10</v>
      </c>
      <c r="B15" s="557" t="s">
        <v>917</v>
      </c>
      <c r="C15" s="562" t="s">
        <v>892</v>
      </c>
      <c r="D15" s="583">
        <v>413</v>
      </c>
      <c r="E15" s="584">
        <v>14986</v>
      </c>
      <c r="F15" s="584"/>
      <c r="G15" s="584"/>
      <c r="H15" s="583"/>
      <c r="I15" s="612">
        <f t="shared" si="0"/>
        <v>15399</v>
      </c>
      <c r="J15" s="1140"/>
    </row>
    <row r="16" spans="1:10" ht="25.5" customHeight="1" x14ac:dyDescent="0.2">
      <c r="A16" s="216">
        <v>11</v>
      </c>
      <c r="B16" s="558" t="s">
        <v>815</v>
      </c>
      <c r="C16" s="562" t="s">
        <v>918</v>
      </c>
      <c r="D16" s="583">
        <v>364183</v>
      </c>
      <c r="E16" s="584">
        <v>161002</v>
      </c>
      <c r="F16" s="584"/>
      <c r="G16" s="584"/>
      <c r="H16" s="583"/>
      <c r="I16" s="612">
        <f t="shared" si="0"/>
        <v>525185</v>
      </c>
      <c r="J16" s="1140"/>
    </row>
    <row r="17" spans="1:10" ht="25.5" customHeight="1" thickBot="1" x14ac:dyDescent="0.25">
      <c r="A17" s="41"/>
      <c r="B17" s="559" t="s">
        <v>891</v>
      </c>
      <c r="C17" s="563" t="s">
        <v>892</v>
      </c>
      <c r="D17" s="585">
        <v>1400</v>
      </c>
      <c r="E17" s="586">
        <v>5600</v>
      </c>
      <c r="F17" s="586"/>
      <c r="G17" s="586"/>
      <c r="H17" s="585"/>
      <c r="I17" s="613">
        <f t="shared" si="0"/>
        <v>7000</v>
      </c>
      <c r="J17" s="1140"/>
    </row>
    <row r="18" spans="1:10" ht="20.100000000000001" customHeight="1" thickBot="1" x14ac:dyDescent="0.25">
      <c r="A18" s="572">
        <v>12</v>
      </c>
      <c r="B18" s="573" t="s">
        <v>199</v>
      </c>
      <c r="C18" s="574"/>
      <c r="D18" s="587">
        <f>SUM(D19:D21)</f>
        <v>10702</v>
      </c>
      <c r="E18" s="588">
        <f>SUM(E19:E21)</f>
        <v>31957</v>
      </c>
      <c r="F18" s="589">
        <f>+F21</f>
        <v>0</v>
      </c>
      <c r="G18" s="590">
        <f>+G21</f>
        <v>0</v>
      </c>
      <c r="H18" s="591">
        <f>+H21</f>
        <v>0</v>
      </c>
      <c r="I18" s="588">
        <f t="shared" si="0"/>
        <v>42659</v>
      </c>
      <c r="J18" s="1140"/>
    </row>
    <row r="19" spans="1:10" ht="20.100000000000001" customHeight="1" x14ac:dyDescent="0.2">
      <c r="A19" s="216"/>
      <c r="B19" s="564" t="s">
        <v>894</v>
      </c>
      <c r="C19" s="560" t="s">
        <v>892</v>
      </c>
      <c r="D19" s="578">
        <v>361</v>
      </c>
      <c r="E19" s="578">
        <v>663</v>
      </c>
      <c r="F19" s="592"/>
      <c r="G19" s="578"/>
      <c r="H19" s="579"/>
      <c r="I19" s="614">
        <f t="shared" si="0"/>
        <v>1024</v>
      </c>
      <c r="J19" s="1140"/>
    </row>
    <row r="20" spans="1:10" ht="20.100000000000001" customHeight="1" x14ac:dyDescent="0.2">
      <c r="A20" s="216"/>
      <c r="B20" s="565" t="s">
        <v>895</v>
      </c>
      <c r="C20" s="562" t="s">
        <v>892</v>
      </c>
      <c r="D20" s="581">
        <v>2973</v>
      </c>
      <c r="E20" s="581">
        <v>16525</v>
      </c>
      <c r="F20" s="593"/>
      <c r="G20" s="581"/>
      <c r="H20" s="582"/>
      <c r="I20" s="614">
        <f t="shared" si="0"/>
        <v>19498</v>
      </c>
      <c r="J20" s="1140"/>
    </row>
    <row r="21" spans="1:10" ht="20.100000000000001" customHeight="1" thickBot="1" x14ac:dyDescent="0.25">
      <c r="A21" s="215">
        <v>13</v>
      </c>
      <c r="B21" s="566" t="s">
        <v>896</v>
      </c>
      <c r="C21" s="561" t="s">
        <v>892</v>
      </c>
      <c r="D21" s="594">
        <v>7368</v>
      </c>
      <c r="E21" s="595">
        <v>14769</v>
      </c>
      <c r="F21" s="596"/>
      <c r="G21" s="595"/>
      <c r="H21" s="597"/>
      <c r="I21" s="614">
        <f t="shared" si="0"/>
        <v>22137</v>
      </c>
      <c r="J21" s="1140"/>
    </row>
    <row r="22" spans="1:10" ht="20.100000000000001" customHeight="1" thickBot="1" x14ac:dyDescent="0.25">
      <c r="A22" s="211">
        <v>14</v>
      </c>
      <c r="B22" s="567" t="s">
        <v>200</v>
      </c>
      <c r="C22" s="568"/>
      <c r="D22" s="598">
        <f>+D23</f>
        <v>0</v>
      </c>
      <c r="E22" s="599">
        <f>+E23</f>
        <v>0</v>
      </c>
      <c r="F22" s="600">
        <f>+F23</f>
        <v>0</v>
      </c>
      <c r="G22" s="600">
        <f>+G23</f>
        <v>0</v>
      </c>
      <c r="H22" s="601">
        <f>+H23</f>
        <v>0</v>
      </c>
      <c r="I22" s="615">
        <f t="shared" si="0"/>
        <v>0</v>
      </c>
      <c r="J22" s="1140"/>
    </row>
    <row r="23" spans="1:10" ht="20.100000000000001" customHeight="1" thickBot="1" x14ac:dyDescent="0.25">
      <c r="A23" s="216">
        <v>15</v>
      </c>
      <c r="B23" s="50" t="s">
        <v>66</v>
      </c>
      <c r="C23" s="404"/>
      <c r="D23" s="602"/>
      <c r="E23" s="603"/>
      <c r="F23" s="604"/>
      <c r="G23" s="604"/>
      <c r="H23" s="605"/>
      <c r="I23" s="581">
        <f t="shared" si="0"/>
        <v>0</v>
      </c>
      <c r="J23" s="1140"/>
    </row>
    <row r="24" spans="1:10" ht="20.100000000000001" customHeight="1" thickBot="1" x14ac:dyDescent="0.25">
      <c r="A24" s="1141" t="s">
        <v>141</v>
      </c>
      <c r="B24" s="1142"/>
      <c r="C24" s="575"/>
      <c r="D24" s="606">
        <f t="shared" ref="D24:I24" si="2">+D6+D9+D12+D18+D22</f>
        <v>465470</v>
      </c>
      <c r="E24" s="607">
        <f t="shared" si="2"/>
        <v>850060</v>
      </c>
      <c r="F24" s="608">
        <f t="shared" si="2"/>
        <v>0</v>
      </c>
      <c r="G24" s="608">
        <f t="shared" si="2"/>
        <v>0</v>
      </c>
      <c r="H24" s="609">
        <f t="shared" si="2"/>
        <v>0</v>
      </c>
      <c r="I24" s="606">
        <f t="shared" si="2"/>
        <v>1315530</v>
      </c>
      <c r="J24" s="1140"/>
    </row>
  </sheetData>
  <mergeCells count="9">
    <mergeCell ref="J1:J24"/>
    <mergeCell ref="A1:I1"/>
    <mergeCell ref="A24:B24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D33"/>
  <sheetViews>
    <sheetView zoomScale="120" zoomScaleNormal="120" workbookViewId="0">
      <selection activeCell="I34" sqref="I34"/>
    </sheetView>
  </sheetViews>
  <sheetFormatPr defaultColWidth="9.33203125" defaultRowHeight="12.75" x14ac:dyDescent="0.2"/>
  <cols>
    <col min="1" max="1" width="5.83203125" style="64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445" t="str">
        <f>CONCATENATE("3. tájékoztató tábla ",ALAPADATOK!A7," ",ALAPADATOK!B7," ",ALAPADATOK!C7," ",ALAPADATOK!D7," ",ALAPADATOK!E7," ",ALAPADATOK!F7," ",ALAPADATOK!G7," ",ALAPADATOK!H7)</f>
        <v>3. tájékoztató tábla a 7 / 2019 ( III.14. ) önkormányzati rendelethez</v>
      </c>
    </row>
    <row r="3" spans="1:4" ht="31.5" customHeight="1" x14ac:dyDescent="0.25">
      <c r="B3" s="1151" t="s">
        <v>5</v>
      </c>
      <c r="C3" s="1151"/>
      <c r="D3" s="1151"/>
    </row>
    <row r="4" spans="1:4" s="52" customFormat="1" ht="16.5" thickBot="1" x14ac:dyDescent="0.3">
      <c r="A4" s="51"/>
      <c r="B4" s="282"/>
      <c r="D4" s="37" t="str">
        <f>'KV_2.sz.tájékoztató_t.'!I2</f>
        <v>E Forint!</v>
      </c>
    </row>
    <row r="5" spans="1:4" s="54" customFormat="1" ht="48" customHeight="1" thickBot="1" x14ac:dyDescent="0.25">
      <c r="A5" s="53" t="s">
        <v>13</v>
      </c>
      <c r="B5" s="149" t="s">
        <v>14</v>
      </c>
      <c r="C5" s="149" t="s">
        <v>67</v>
      </c>
      <c r="D5" s="150" t="s">
        <v>68</v>
      </c>
    </row>
    <row r="6" spans="1:4" s="54" customFormat="1" ht="14.1" customHeight="1" thickBot="1" x14ac:dyDescent="0.25">
      <c r="A6" s="30" t="s">
        <v>476</v>
      </c>
      <c r="B6" s="151" t="s">
        <v>477</v>
      </c>
      <c r="C6" s="151" t="s">
        <v>478</v>
      </c>
      <c r="D6" s="152" t="s">
        <v>480</v>
      </c>
    </row>
    <row r="7" spans="1:4" ht="18" customHeight="1" x14ac:dyDescent="0.2">
      <c r="A7" s="102" t="s">
        <v>15</v>
      </c>
      <c r="B7" s="153" t="s">
        <v>159</v>
      </c>
      <c r="C7" s="100"/>
      <c r="D7" s="55"/>
    </row>
    <row r="8" spans="1:4" ht="18" customHeight="1" x14ac:dyDescent="0.2">
      <c r="A8" s="56" t="s">
        <v>16</v>
      </c>
      <c r="B8" s="154" t="s">
        <v>160</v>
      </c>
      <c r="C8" s="101"/>
      <c r="D8" s="58"/>
    </row>
    <row r="9" spans="1:4" ht="18" customHeight="1" x14ac:dyDescent="0.2">
      <c r="A9" s="56" t="s">
        <v>17</v>
      </c>
      <c r="B9" s="154" t="s">
        <v>116</v>
      </c>
      <c r="C9" s="101"/>
      <c r="D9" s="58"/>
    </row>
    <row r="10" spans="1:4" ht="18" customHeight="1" x14ac:dyDescent="0.2">
      <c r="A10" s="56" t="s">
        <v>18</v>
      </c>
      <c r="B10" s="154" t="s">
        <v>117</v>
      </c>
      <c r="C10" s="101"/>
      <c r="D10" s="58"/>
    </row>
    <row r="11" spans="1:4" ht="18" customHeight="1" x14ac:dyDescent="0.2">
      <c r="A11" s="56" t="s">
        <v>19</v>
      </c>
      <c r="B11" s="154" t="s">
        <v>152</v>
      </c>
      <c r="C11" s="616">
        <f>C12+C13+C14+C15+C16+C17</f>
        <v>5680</v>
      </c>
      <c r="D11" s="616">
        <f>D12+D13+D14+D15+D16+D17</f>
        <v>4045</v>
      </c>
    </row>
    <row r="12" spans="1:4" ht="18" customHeight="1" x14ac:dyDescent="0.2">
      <c r="A12" s="56" t="s">
        <v>20</v>
      </c>
      <c r="B12" s="154" t="s">
        <v>153</v>
      </c>
      <c r="C12" s="101"/>
      <c r="D12" s="58"/>
    </row>
    <row r="13" spans="1:4" ht="18" customHeight="1" x14ac:dyDescent="0.2">
      <c r="A13" s="56" t="s">
        <v>21</v>
      </c>
      <c r="B13" s="155" t="s">
        <v>154</v>
      </c>
      <c r="C13" s="101"/>
      <c r="D13" s="58"/>
    </row>
    <row r="14" spans="1:4" ht="18" customHeight="1" x14ac:dyDescent="0.2">
      <c r="A14" s="56" t="s">
        <v>23</v>
      </c>
      <c r="B14" s="155" t="s">
        <v>155</v>
      </c>
      <c r="C14" s="101">
        <v>920</v>
      </c>
      <c r="D14" s="58">
        <v>795</v>
      </c>
    </row>
    <row r="15" spans="1:4" ht="18" customHeight="1" x14ac:dyDescent="0.2">
      <c r="A15" s="56" t="s">
        <v>24</v>
      </c>
      <c r="B15" s="155" t="s">
        <v>156</v>
      </c>
      <c r="C15" s="101"/>
      <c r="D15" s="58"/>
    </row>
    <row r="16" spans="1:4" ht="18" customHeight="1" x14ac:dyDescent="0.2">
      <c r="A16" s="56" t="s">
        <v>25</v>
      </c>
      <c r="B16" s="155" t="s">
        <v>157</v>
      </c>
      <c r="C16" s="101"/>
      <c r="D16" s="58"/>
    </row>
    <row r="17" spans="1:4" ht="22.5" customHeight="1" x14ac:dyDescent="0.2">
      <c r="A17" s="56" t="s">
        <v>26</v>
      </c>
      <c r="B17" s="155" t="s">
        <v>158</v>
      </c>
      <c r="C17" s="101">
        <v>4760</v>
      </c>
      <c r="D17" s="58">
        <v>3250</v>
      </c>
    </row>
    <row r="18" spans="1:4" ht="18" customHeight="1" x14ac:dyDescent="0.2">
      <c r="A18" s="56" t="s">
        <v>27</v>
      </c>
      <c r="B18" s="154" t="s">
        <v>118</v>
      </c>
      <c r="C18" s="101">
        <v>1290</v>
      </c>
      <c r="D18" s="58">
        <v>1020</v>
      </c>
    </row>
    <row r="19" spans="1:4" ht="18" customHeight="1" x14ac:dyDescent="0.2">
      <c r="A19" s="56" t="s">
        <v>28</v>
      </c>
      <c r="B19" s="154" t="s">
        <v>7</v>
      </c>
      <c r="C19" s="101">
        <v>1190</v>
      </c>
      <c r="D19" s="58">
        <v>850</v>
      </c>
    </row>
    <row r="20" spans="1:4" ht="18" customHeight="1" x14ac:dyDescent="0.2">
      <c r="A20" s="56" t="s">
        <v>29</v>
      </c>
      <c r="B20" s="154" t="s">
        <v>6</v>
      </c>
      <c r="C20" s="101">
        <v>960</v>
      </c>
      <c r="D20" s="58">
        <v>640</v>
      </c>
    </row>
    <row r="21" spans="1:4" ht="18" customHeight="1" x14ac:dyDescent="0.2">
      <c r="A21" s="56" t="s">
        <v>30</v>
      </c>
      <c r="B21" s="154" t="s">
        <v>119</v>
      </c>
      <c r="C21" s="101"/>
      <c r="D21" s="58"/>
    </row>
    <row r="22" spans="1:4" ht="18" customHeight="1" x14ac:dyDescent="0.2">
      <c r="A22" s="56" t="s">
        <v>31</v>
      </c>
      <c r="B22" s="154" t="s">
        <v>120</v>
      </c>
      <c r="C22" s="101"/>
      <c r="D22" s="58"/>
    </row>
    <row r="23" spans="1:4" ht="18" customHeight="1" x14ac:dyDescent="0.2">
      <c r="A23" s="56" t="s">
        <v>32</v>
      </c>
      <c r="B23" s="94"/>
      <c r="C23" s="57"/>
      <c r="D23" s="58"/>
    </row>
    <row r="24" spans="1:4" ht="18" customHeight="1" x14ac:dyDescent="0.2">
      <c r="A24" s="56" t="s">
        <v>33</v>
      </c>
      <c r="B24" s="59"/>
      <c r="C24" s="57"/>
      <c r="D24" s="58"/>
    </row>
    <row r="25" spans="1:4" ht="18" customHeight="1" x14ac:dyDescent="0.2">
      <c r="A25" s="56" t="s">
        <v>34</v>
      </c>
      <c r="B25" s="59"/>
      <c r="C25" s="57"/>
      <c r="D25" s="58"/>
    </row>
    <row r="26" spans="1:4" ht="18" customHeight="1" x14ac:dyDescent="0.2">
      <c r="A26" s="56" t="s">
        <v>35</v>
      </c>
      <c r="B26" s="59"/>
      <c r="C26" s="57"/>
      <c r="D26" s="58"/>
    </row>
    <row r="27" spans="1:4" ht="18" customHeight="1" x14ac:dyDescent="0.2">
      <c r="A27" s="56" t="s">
        <v>36</v>
      </c>
      <c r="B27" s="59"/>
      <c r="C27" s="57"/>
      <c r="D27" s="58"/>
    </row>
    <row r="28" spans="1:4" ht="18" customHeight="1" x14ac:dyDescent="0.2">
      <c r="A28" s="56" t="s">
        <v>37</v>
      </c>
      <c r="B28" s="59"/>
      <c r="C28" s="57"/>
      <c r="D28" s="58"/>
    </row>
    <row r="29" spans="1:4" ht="18" customHeight="1" x14ac:dyDescent="0.2">
      <c r="A29" s="56" t="s">
        <v>38</v>
      </c>
      <c r="B29" s="59"/>
      <c r="C29" s="57"/>
      <c r="D29" s="58"/>
    </row>
    <row r="30" spans="1:4" ht="18" customHeight="1" x14ac:dyDescent="0.2">
      <c r="A30" s="56" t="s">
        <v>39</v>
      </c>
      <c r="B30" s="59"/>
      <c r="C30" s="57"/>
      <c r="D30" s="58"/>
    </row>
    <row r="31" spans="1:4" ht="18" customHeight="1" thickBot="1" x14ac:dyDescent="0.25">
      <c r="A31" s="103" t="s">
        <v>40</v>
      </c>
      <c r="B31" s="60"/>
      <c r="C31" s="61"/>
      <c r="D31" s="62"/>
    </row>
    <row r="32" spans="1:4" ht="18" customHeight="1" thickBot="1" x14ac:dyDescent="0.25">
      <c r="A32" s="31" t="s">
        <v>41</v>
      </c>
      <c r="B32" s="158" t="s">
        <v>50</v>
      </c>
      <c r="C32" s="159">
        <f>+C7+C8+C9+C10+C11+C18+C19+C20+C21+C22+C23+C24+C25+C26+C27+C28+C29+C30+C31</f>
        <v>9120</v>
      </c>
      <c r="D32" s="160">
        <f>+D7+D8+D9+D10+D11+D18+D19+D20+D21+D22+D23+D24+D25+D26+D27+D28+D29+D30+D31</f>
        <v>6555</v>
      </c>
    </row>
    <row r="33" spans="1:4" ht="8.4499999999999993" customHeight="1" x14ac:dyDescent="0.2">
      <c r="A33" s="63"/>
      <c r="B33" s="1150"/>
      <c r="C33" s="1150"/>
      <c r="D33" s="1150"/>
    </row>
  </sheetData>
  <mergeCells count="2">
    <mergeCell ref="B33:D33"/>
    <mergeCell ref="B3:D3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25">
    <tabColor rgb="FF92D050"/>
  </sheetPr>
  <dimension ref="A1:R82"/>
  <sheetViews>
    <sheetView topLeftCell="I1" zoomScale="120" zoomScaleNormal="120" workbookViewId="0">
      <selection activeCell="W41" sqref="W41"/>
    </sheetView>
  </sheetViews>
  <sheetFormatPr defaultColWidth="9.33203125" defaultRowHeight="15.75" x14ac:dyDescent="0.25"/>
  <cols>
    <col min="1" max="1" width="4.83203125" style="80" customWidth="1"/>
    <col min="2" max="2" width="31.1640625" style="88" customWidth="1"/>
    <col min="3" max="4" width="9" style="88" customWidth="1"/>
    <col min="5" max="5" width="9.5" style="88" customWidth="1"/>
    <col min="6" max="6" width="8.83203125" style="88" customWidth="1"/>
    <col min="7" max="7" width="8.6640625" style="88" customWidth="1"/>
    <col min="8" max="8" width="8.83203125" style="88" customWidth="1"/>
    <col min="9" max="9" width="8.1640625" style="88" customWidth="1"/>
    <col min="10" max="14" width="9.5" style="88" customWidth="1"/>
    <col min="15" max="15" width="12.6640625" style="80" customWidth="1"/>
    <col min="16" max="16" width="10.5" style="88" bestFit="1" customWidth="1"/>
    <col min="17" max="17" width="9.83203125" style="88" bestFit="1" customWidth="1"/>
    <col min="18" max="16384" width="9.33203125" style="88"/>
  </cols>
  <sheetData>
    <row r="1" spans="1:17" x14ac:dyDescent="0.25">
      <c r="M1" s="440"/>
      <c r="N1"/>
      <c r="O1" s="445" t="str">
        <f>CONCATENATE("4. tájékoztató tábla ",ALAPADATOK!A7," ",ALAPADATOK!B7," ",ALAPADATOK!C7," ",ALAPADATOK!D7," ",ALAPADATOK!E7," ",ALAPADATOK!F7," ",ALAPADATOK!G7," ",ALAPADATOK!H7)</f>
        <v>4. tájékoztató tábla a 7 / 2019 ( III.14. ) önkormányzati rendelethez</v>
      </c>
    </row>
    <row r="2" spans="1:17" ht="31.5" customHeight="1" x14ac:dyDescent="0.25">
      <c r="A2" s="1155" t="str">
        <f>+CONCATENATE("Előirányzat-felhasználási terv",CHAR(10),LEFT(KV_ÖSSZEFÜGGÉSEK!A5,4),". évre")</f>
        <v>Előirányzat-felhasználási terv
2019. évre</v>
      </c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</row>
    <row r="3" spans="1:17" ht="16.5" thickBot="1" x14ac:dyDescent="0.3">
      <c r="O3" s="4" t="s">
        <v>1039</v>
      </c>
    </row>
    <row r="4" spans="1:17" s="80" customFormat="1" ht="26.1" customHeight="1" thickBot="1" x14ac:dyDescent="0.3">
      <c r="A4" s="77" t="s">
        <v>13</v>
      </c>
      <c r="B4" s="78" t="s">
        <v>57</v>
      </c>
      <c r="C4" s="78" t="s">
        <v>69</v>
      </c>
      <c r="D4" s="78" t="s">
        <v>70</v>
      </c>
      <c r="E4" s="78" t="s">
        <v>71</v>
      </c>
      <c r="F4" s="78" t="s">
        <v>72</v>
      </c>
      <c r="G4" s="78" t="s">
        <v>73</v>
      </c>
      <c r="H4" s="78" t="s">
        <v>74</v>
      </c>
      <c r="I4" s="78" t="s">
        <v>75</v>
      </c>
      <c r="J4" s="78" t="s">
        <v>76</v>
      </c>
      <c r="K4" s="78" t="s">
        <v>77</v>
      </c>
      <c r="L4" s="78" t="s">
        <v>78</v>
      </c>
      <c r="M4" s="78" t="s">
        <v>79</v>
      </c>
      <c r="N4" s="78" t="s">
        <v>80</v>
      </c>
      <c r="O4" s="79" t="s">
        <v>50</v>
      </c>
    </row>
    <row r="5" spans="1:17" s="82" customFormat="1" ht="15.2" customHeight="1" thickBot="1" x14ac:dyDescent="0.25">
      <c r="A5" s="81" t="s">
        <v>15</v>
      </c>
      <c r="B5" s="1152" t="s">
        <v>52</v>
      </c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4"/>
    </row>
    <row r="6" spans="1:17" s="82" customFormat="1" ht="22.5" x14ac:dyDescent="0.2">
      <c r="A6" s="83" t="s">
        <v>16</v>
      </c>
      <c r="B6" s="354" t="s">
        <v>364</v>
      </c>
      <c r="C6" s="678">
        <v>40700</v>
      </c>
      <c r="D6" s="678">
        <v>40700</v>
      </c>
      <c r="E6" s="678">
        <v>40110</v>
      </c>
      <c r="F6" s="678">
        <v>40700</v>
      </c>
      <c r="G6" s="678">
        <v>40700</v>
      </c>
      <c r="H6" s="678">
        <v>40700</v>
      </c>
      <c r="I6" s="678">
        <v>64197</v>
      </c>
      <c r="J6" s="678">
        <v>85126</v>
      </c>
      <c r="K6" s="678">
        <v>53706</v>
      </c>
      <c r="L6" s="678">
        <v>44954</v>
      </c>
      <c r="M6" s="678">
        <v>40700</v>
      </c>
      <c r="N6" s="678">
        <v>22452</v>
      </c>
      <c r="O6" s="679">
        <f t="shared" ref="O6:O26" si="0">SUM(C6:N6)</f>
        <v>554745</v>
      </c>
      <c r="P6" s="963"/>
      <c r="Q6" s="963"/>
    </row>
    <row r="7" spans="1:17" s="85" customFormat="1" ht="22.5" x14ac:dyDescent="0.2">
      <c r="A7" s="84" t="s">
        <v>17</v>
      </c>
      <c r="B7" s="219" t="s">
        <v>405</v>
      </c>
      <c r="C7" s="680">
        <v>5200</v>
      </c>
      <c r="D7" s="680">
        <v>5000</v>
      </c>
      <c r="E7" s="680">
        <v>7900</v>
      </c>
      <c r="F7" s="680">
        <v>7900</v>
      </c>
      <c r="G7" s="680">
        <v>7900</v>
      </c>
      <c r="H7" s="680">
        <v>8500</v>
      </c>
      <c r="I7" s="680">
        <v>12720</v>
      </c>
      <c r="J7" s="680">
        <v>34034</v>
      </c>
      <c r="K7" s="680">
        <v>8143</v>
      </c>
      <c r="L7" s="680">
        <v>7851</v>
      </c>
      <c r="M7" s="680">
        <v>8300</v>
      </c>
      <c r="N7" s="680">
        <v>8000</v>
      </c>
      <c r="O7" s="681">
        <f t="shared" si="0"/>
        <v>121448</v>
      </c>
      <c r="P7" s="963"/>
      <c r="Q7" s="963"/>
    </row>
    <row r="8" spans="1:17" s="85" customFormat="1" ht="22.5" x14ac:dyDescent="0.2">
      <c r="A8" s="84" t="s">
        <v>18</v>
      </c>
      <c r="B8" s="218" t="s">
        <v>406</v>
      </c>
      <c r="C8" s="682"/>
      <c r="D8" s="682"/>
      <c r="E8" s="682"/>
      <c r="F8" s="682"/>
      <c r="G8" s="682">
        <v>10000</v>
      </c>
      <c r="H8" s="682">
        <v>30000</v>
      </c>
      <c r="I8" s="682">
        <v>19656</v>
      </c>
      <c r="J8" s="682">
        <v>38921</v>
      </c>
      <c r="K8" s="682">
        <v>15000</v>
      </c>
      <c r="L8" s="682">
        <v>33812</v>
      </c>
      <c r="M8" s="682"/>
      <c r="N8" s="682"/>
      <c r="O8" s="683">
        <f t="shared" si="0"/>
        <v>147389</v>
      </c>
      <c r="P8" s="963"/>
      <c r="Q8" s="963"/>
    </row>
    <row r="9" spans="1:17" s="85" customFormat="1" ht="14.1" customHeight="1" x14ac:dyDescent="0.2">
      <c r="A9" s="84" t="s">
        <v>19</v>
      </c>
      <c r="B9" s="217" t="s">
        <v>166</v>
      </c>
      <c r="C9" s="680"/>
      <c r="D9" s="680"/>
      <c r="E9" s="680">
        <v>141000</v>
      </c>
      <c r="F9" s="680"/>
      <c r="G9" s="680">
        <v>12000</v>
      </c>
      <c r="H9" s="680"/>
      <c r="I9" s="680"/>
      <c r="J9" s="680"/>
      <c r="K9" s="680">
        <v>145000</v>
      </c>
      <c r="L9" s="680"/>
      <c r="M9" s="680">
        <v>46000</v>
      </c>
      <c r="N9" s="680">
        <v>18805</v>
      </c>
      <c r="O9" s="681">
        <f t="shared" si="0"/>
        <v>362805</v>
      </c>
      <c r="P9" s="963"/>
      <c r="Q9" s="963"/>
    </row>
    <row r="10" spans="1:17" s="85" customFormat="1" ht="14.1" customHeight="1" x14ac:dyDescent="0.2">
      <c r="A10" s="84" t="s">
        <v>20</v>
      </c>
      <c r="B10" s="217" t="s">
        <v>407</v>
      </c>
      <c r="C10" s="680">
        <v>4500</v>
      </c>
      <c r="D10" s="680">
        <v>4500</v>
      </c>
      <c r="E10" s="680">
        <v>5907</v>
      </c>
      <c r="F10" s="680">
        <v>10000</v>
      </c>
      <c r="G10" s="680">
        <v>9000</v>
      </c>
      <c r="H10" s="680">
        <v>19000</v>
      </c>
      <c r="I10" s="680">
        <v>10000</v>
      </c>
      <c r="J10" s="680">
        <v>19326</v>
      </c>
      <c r="K10" s="680">
        <v>26000</v>
      </c>
      <c r="L10" s="680">
        <v>32000</v>
      </c>
      <c r="M10" s="680">
        <v>20478</v>
      </c>
      <c r="N10" s="680">
        <v>12000</v>
      </c>
      <c r="O10" s="681">
        <f t="shared" si="0"/>
        <v>172711</v>
      </c>
      <c r="P10" s="963"/>
      <c r="Q10" s="963"/>
    </row>
    <row r="11" spans="1:17" s="85" customFormat="1" ht="14.1" customHeight="1" x14ac:dyDescent="0.2">
      <c r="A11" s="84" t="s">
        <v>21</v>
      </c>
      <c r="B11" s="217" t="s">
        <v>8</v>
      </c>
      <c r="C11" s="680"/>
      <c r="D11" s="680"/>
      <c r="E11" s="680"/>
      <c r="F11" s="680"/>
      <c r="G11" s="680"/>
      <c r="H11" s="680"/>
      <c r="I11" s="680"/>
      <c r="J11" s="680"/>
      <c r="K11" s="680">
        <v>13816</v>
      </c>
      <c r="L11" s="680"/>
      <c r="M11" s="680">
        <v>697</v>
      </c>
      <c r="N11" s="680"/>
      <c r="O11" s="681">
        <f t="shared" si="0"/>
        <v>14513</v>
      </c>
      <c r="P11" s="963"/>
      <c r="Q11" s="963"/>
    </row>
    <row r="12" spans="1:17" s="85" customFormat="1" ht="14.1" customHeight="1" x14ac:dyDescent="0.2">
      <c r="A12" s="84" t="s">
        <v>22</v>
      </c>
      <c r="B12" s="217" t="s">
        <v>366</v>
      </c>
      <c r="C12" s="680"/>
      <c r="D12" s="680"/>
      <c r="E12" s="680"/>
      <c r="F12" s="680"/>
      <c r="G12" s="680"/>
      <c r="H12" s="680"/>
      <c r="I12" s="680"/>
      <c r="J12" s="680"/>
      <c r="K12" s="680">
        <v>500</v>
      </c>
      <c r="L12" s="680">
        <v>2000</v>
      </c>
      <c r="M12" s="680">
        <v>1810</v>
      </c>
      <c r="N12" s="680"/>
      <c r="O12" s="681">
        <f t="shared" si="0"/>
        <v>4310</v>
      </c>
      <c r="P12" s="963"/>
      <c r="Q12" s="963"/>
    </row>
    <row r="13" spans="1:17" s="85" customFormat="1" ht="22.5" x14ac:dyDescent="0.2">
      <c r="A13" s="84" t="s">
        <v>23</v>
      </c>
      <c r="B13" s="219" t="s">
        <v>395</v>
      </c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>
        <v>4650</v>
      </c>
      <c r="O13" s="681">
        <f t="shared" si="0"/>
        <v>4650</v>
      </c>
      <c r="P13" s="963"/>
      <c r="Q13" s="963"/>
    </row>
    <row r="14" spans="1:17" s="85" customFormat="1" ht="14.1" customHeight="1" thickBot="1" x14ac:dyDescent="0.25">
      <c r="A14" s="84" t="s">
        <v>24</v>
      </c>
      <c r="B14" s="217" t="s">
        <v>9</v>
      </c>
      <c r="C14" s="680">
        <v>876390</v>
      </c>
      <c r="D14" s="680"/>
      <c r="E14" s="680"/>
      <c r="F14" s="680"/>
      <c r="G14" s="680"/>
      <c r="H14" s="680"/>
      <c r="I14" s="680"/>
      <c r="J14" s="680"/>
      <c r="K14" s="680">
        <v>45</v>
      </c>
      <c r="L14" s="680"/>
      <c r="M14" s="680">
        <v>24</v>
      </c>
      <c r="N14" s="680">
        <v>18612</v>
      </c>
      <c r="O14" s="681">
        <f t="shared" si="0"/>
        <v>895071</v>
      </c>
      <c r="P14" s="963"/>
      <c r="Q14" s="963"/>
    </row>
    <row r="15" spans="1:17" s="82" customFormat="1" ht="15.95" customHeight="1" thickBot="1" x14ac:dyDescent="0.25">
      <c r="A15" s="81" t="s">
        <v>25</v>
      </c>
      <c r="B15" s="32" t="s">
        <v>105</v>
      </c>
      <c r="C15" s="684">
        <f t="shared" ref="C15:N15" si="1">SUM(C6:C14)</f>
        <v>926790</v>
      </c>
      <c r="D15" s="684">
        <f t="shared" si="1"/>
        <v>50200</v>
      </c>
      <c r="E15" s="684">
        <f t="shared" si="1"/>
        <v>194917</v>
      </c>
      <c r="F15" s="684">
        <f t="shared" si="1"/>
        <v>58600</v>
      </c>
      <c r="G15" s="684">
        <f t="shared" si="1"/>
        <v>79600</v>
      </c>
      <c r="H15" s="684">
        <f t="shared" si="1"/>
        <v>98200</v>
      </c>
      <c r="I15" s="684">
        <f t="shared" si="1"/>
        <v>106573</v>
      </c>
      <c r="J15" s="684">
        <f t="shared" si="1"/>
        <v>177407</v>
      </c>
      <c r="K15" s="684">
        <f t="shared" si="1"/>
        <v>262210</v>
      </c>
      <c r="L15" s="684">
        <f t="shared" si="1"/>
        <v>120617</v>
      </c>
      <c r="M15" s="684">
        <f t="shared" si="1"/>
        <v>118009</v>
      </c>
      <c r="N15" s="684">
        <f t="shared" si="1"/>
        <v>84519</v>
      </c>
      <c r="O15" s="685">
        <f>SUM(C15:N15)</f>
        <v>2277642</v>
      </c>
    </row>
    <row r="16" spans="1:17" s="82" customFormat="1" ht="15.2" customHeight="1" thickBot="1" x14ac:dyDescent="0.25">
      <c r="A16" s="81" t="s">
        <v>26</v>
      </c>
      <c r="B16" s="1152" t="s">
        <v>53</v>
      </c>
      <c r="C16" s="1153"/>
      <c r="D16" s="1153"/>
      <c r="E16" s="1153"/>
      <c r="F16" s="1153"/>
      <c r="G16" s="1153"/>
      <c r="H16" s="1153"/>
      <c r="I16" s="1153"/>
      <c r="J16" s="1153"/>
      <c r="K16" s="1153"/>
      <c r="L16" s="1153"/>
      <c r="M16" s="1153"/>
      <c r="N16" s="1153"/>
      <c r="O16" s="1154"/>
    </row>
    <row r="17" spans="1:18" s="85" customFormat="1" ht="14.1" customHeight="1" x14ac:dyDescent="0.2">
      <c r="A17" s="86" t="s">
        <v>27</v>
      </c>
      <c r="B17" s="220" t="s">
        <v>58</v>
      </c>
      <c r="C17" s="682">
        <v>14100</v>
      </c>
      <c r="D17" s="682">
        <v>14100</v>
      </c>
      <c r="E17" s="682">
        <v>12153</v>
      </c>
      <c r="F17" s="682">
        <v>14100</v>
      </c>
      <c r="G17" s="682">
        <v>14100</v>
      </c>
      <c r="H17" s="682">
        <v>17000</v>
      </c>
      <c r="I17" s="682">
        <v>13100</v>
      </c>
      <c r="J17" s="682">
        <v>12100</v>
      </c>
      <c r="K17" s="682">
        <v>18488</v>
      </c>
      <c r="L17" s="682">
        <v>15389</v>
      </c>
      <c r="M17" s="682">
        <v>12677</v>
      </c>
      <c r="N17" s="682">
        <v>18000</v>
      </c>
      <c r="O17" s="683">
        <f t="shared" si="0"/>
        <v>175307</v>
      </c>
      <c r="P17" s="962"/>
      <c r="Q17" s="962"/>
    </row>
    <row r="18" spans="1:18" s="85" customFormat="1" ht="27.2" customHeight="1" x14ac:dyDescent="0.2">
      <c r="A18" s="84" t="s">
        <v>28</v>
      </c>
      <c r="B18" s="219" t="s">
        <v>175</v>
      </c>
      <c r="C18" s="680">
        <v>2700</v>
      </c>
      <c r="D18" s="680">
        <v>2700</v>
      </c>
      <c r="E18" s="680">
        <v>2700</v>
      </c>
      <c r="F18" s="680">
        <v>2700</v>
      </c>
      <c r="G18" s="680">
        <v>2700</v>
      </c>
      <c r="H18" s="680">
        <v>3047</v>
      </c>
      <c r="I18" s="680">
        <v>2500</v>
      </c>
      <c r="J18" s="680">
        <v>2564</v>
      </c>
      <c r="K18" s="680">
        <v>3200</v>
      </c>
      <c r="L18" s="680">
        <v>2500</v>
      </c>
      <c r="M18" s="680">
        <v>1800</v>
      </c>
      <c r="N18" s="680">
        <v>3100</v>
      </c>
      <c r="O18" s="681">
        <f t="shared" si="0"/>
        <v>32211</v>
      </c>
      <c r="P18" s="962"/>
      <c r="Q18" s="962"/>
    </row>
    <row r="19" spans="1:18" s="85" customFormat="1" ht="14.1" customHeight="1" x14ac:dyDescent="0.2">
      <c r="A19" s="84" t="s">
        <v>29</v>
      </c>
      <c r="B19" s="217" t="s">
        <v>135</v>
      </c>
      <c r="C19" s="680">
        <v>38000</v>
      </c>
      <c r="D19" s="680">
        <v>38000</v>
      </c>
      <c r="E19" s="680">
        <v>42415</v>
      </c>
      <c r="F19" s="680">
        <v>38000</v>
      </c>
      <c r="G19" s="680">
        <v>38000</v>
      </c>
      <c r="H19" s="680">
        <v>21046</v>
      </c>
      <c r="I19" s="680">
        <v>2000</v>
      </c>
      <c r="J19" s="680">
        <v>5000</v>
      </c>
      <c r="K19" s="680">
        <v>63499</v>
      </c>
      <c r="L19" s="680">
        <v>18600</v>
      </c>
      <c r="M19" s="680">
        <v>10000</v>
      </c>
      <c r="N19" s="680">
        <v>10011</v>
      </c>
      <c r="O19" s="681">
        <f t="shared" si="0"/>
        <v>324571</v>
      </c>
      <c r="P19" s="962"/>
      <c r="Q19" s="962"/>
    </row>
    <row r="20" spans="1:18" s="85" customFormat="1" ht="14.1" customHeight="1" x14ac:dyDescent="0.2">
      <c r="A20" s="84" t="s">
        <v>30</v>
      </c>
      <c r="B20" s="217" t="s">
        <v>176</v>
      </c>
      <c r="C20" s="680">
        <v>3000</v>
      </c>
      <c r="D20" s="680">
        <v>2600</v>
      </c>
      <c r="E20" s="680">
        <v>2400</v>
      </c>
      <c r="F20" s="680">
        <v>705</v>
      </c>
      <c r="G20" s="680">
        <v>705</v>
      </c>
      <c r="H20" s="680">
        <v>705</v>
      </c>
      <c r="I20" s="680">
        <v>705</v>
      </c>
      <c r="J20" s="680">
        <v>705</v>
      </c>
      <c r="K20" s="680">
        <v>705</v>
      </c>
      <c r="L20" s="680">
        <v>1200</v>
      </c>
      <c r="M20" s="680">
        <v>1200</v>
      </c>
      <c r="N20" s="680">
        <v>1390</v>
      </c>
      <c r="O20" s="681">
        <f t="shared" si="0"/>
        <v>16020</v>
      </c>
      <c r="P20" s="962"/>
      <c r="Q20" s="962"/>
    </row>
    <row r="21" spans="1:18" s="85" customFormat="1" ht="14.1" customHeight="1" x14ac:dyDescent="0.2">
      <c r="A21" s="84" t="s">
        <v>31</v>
      </c>
      <c r="B21" s="217" t="s">
        <v>10</v>
      </c>
      <c r="C21" s="680">
        <v>45500</v>
      </c>
      <c r="D21" s="680">
        <v>45500</v>
      </c>
      <c r="E21" s="680">
        <v>45500</v>
      </c>
      <c r="F21" s="680">
        <v>60000</v>
      </c>
      <c r="G21" s="680">
        <v>45500</v>
      </c>
      <c r="H21" s="680">
        <v>43873</v>
      </c>
      <c r="I21" s="680">
        <v>45500</v>
      </c>
      <c r="J21" s="680">
        <v>145500</v>
      </c>
      <c r="K21" s="680">
        <v>220780</v>
      </c>
      <c r="L21" s="680">
        <v>167494</v>
      </c>
      <c r="M21" s="680">
        <v>149000</v>
      </c>
      <c r="N21" s="680">
        <v>47970</v>
      </c>
      <c r="O21" s="681">
        <f t="shared" si="0"/>
        <v>1062117</v>
      </c>
      <c r="P21" s="962"/>
      <c r="Q21" s="962"/>
      <c r="R21" s="85">
        <v>486116</v>
      </c>
    </row>
    <row r="22" spans="1:18" s="85" customFormat="1" ht="14.1" customHeight="1" x14ac:dyDescent="0.2">
      <c r="A22" s="84" t="s">
        <v>32</v>
      </c>
      <c r="B22" s="217" t="s">
        <v>221</v>
      </c>
      <c r="C22" s="680"/>
      <c r="D22" s="680"/>
      <c r="E22" s="680"/>
      <c r="F22" s="680"/>
      <c r="G22" s="680">
        <v>70000</v>
      </c>
      <c r="H22" s="680">
        <v>60000</v>
      </c>
      <c r="I22" s="680">
        <v>186787</v>
      </c>
      <c r="J22" s="680">
        <v>160000</v>
      </c>
      <c r="K22" s="680">
        <v>63668</v>
      </c>
      <c r="L22" s="680"/>
      <c r="M22" s="680"/>
      <c r="N22" s="680"/>
      <c r="O22" s="681">
        <f t="shared" si="0"/>
        <v>540455</v>
      </c>
      <c r="P22" s="962"/>
      <c r="Q22" s="962"/>
    </row>
    <row r="23" spans="1:18" s="85" customFormat="1" x14ac:dyDescent="0.2">
      <c r="A23" s="84" t="s">
        <v>33</v>
      </c>
      <c r="B23" s="219" t="s">
        <v>179</v>
      </c>
      <c r="C23" s="680"/>
      <c r="D23" s="680"/>
      <c r="E23" s="680"/>
      <c r="F23" s="680"/>
      <c r="G23" s="680">
        <v>10000</v>
      </c>
      <c r="H23" s="680">
        <v>20000</v>
      </c>
      <c r="I23" s="680">
        <v>12000</v>
      </c>
      <c r="J23" s="680">
        <v>11367</v>
      </c>
      <c r="K23" s="680">
        <v>7648</v>
      </c>
      <c r="L23" s="680">
        <v>5000</v>
      </c>
      <c r="M23" s="680">
        <v>2829</v>
      </c>
      <c r="N23" s="680"/>
      <c r="O23" s="681">
        <f t="shared" si="0"/>
        <v>68844</v>
      </c>
      <c r="P23" s="962"/>
      <c r="Q23" s="962"/>
    </row>
    <row r="24" spans="1:18" s="85" customFormat="1" ht="14.1" customHeight="1" x14ac:dyDescent="0.2">
      <c r="A24" s="84" t="s">
        <v>34</v>
      </c>
      <c r="B24" s="217" t="s">
        <v>223</v>
      </c>
      <c r="C24" s="680"/>
      <c r="D24" s="680"/>
      <c r="E24" s="680"/>
      <c r="F24" s="680"/>
      <c r="G24" s="680">
        <v>3000</v>
      </c>
      <c r="H24" s="680">
        <v>1627</v>
      </c>
      <c r="I24" s="680"/>
      <c r="J24" s="680">
        <v>3215</v>
      </c>
      <c r="K24" s="680"/>
      <c r="L24" s="680">
        <v>33745</v>
      </c>
      <c r="M24" s="680"/>
      <c r="N24" s="680"/>
      <c r="O24" s="681">
        <f t="shared" si="0"/>
        <v>41587</v>
      </c>
      <c r="P24" s="962"/>
      <c r="Q24" s="962"/>
    </row>
    <row r="25" spans="1:18" s="85" customFormat="1" ht="14.1" customHeight="1" thickBot="1" x14ac:dyDescent="0.25">
      <c r="A25" s="84" t="s">
        <v>35</v>
      </c>
      <c r="B25" s="217" t="s">
        <v>11</v>
      </c>
      <c r="C25" s="680">
        <v>16506</v>
      </c>
      <c r="D25" s="680"/>
      <c r="E25" s="680"/>
      <c r="F25" s="680"/>
      <c r="G25" s="680"/>
      <c r="H25" s="680"/>
      <c r="I25" s="680"/>
      <c r="J25" s="680"/>
      <c r="K25" s="680"/>
      <c r="L25" s="680"/>
      <c r="M25" s="680">
        <v>24</v>
      </c>
      <c r="N25" s="680"/>
      <c r="O25" s="681">
        <f t="shared" si="0"/>
        <v>16530</v>
      </c>
      <c r="P25" s="962"/>
      <c r="Q25" s="962"/>
    </row>
    <row r="26" spans="1:18" s="82" customFormat="1" ht="15.95" customHeight="1" thickBot="1" x14ac:dyDescent="0.25">
      <c r="A26" s="87" t="s">
        <v>36</v>
      </c>
      <c r="B26" s="32" t="s">
        <v>106</v>
      </c>
      <c r="C26" s="684">
        <f t="shared" ref="C26:N26" si="2">SUM(C17:C25)</f>
        <v>119806</v>
      </c>
      <c r="D26" s="684">
        <f t="shared" si="2"/>
        <v>102900</v>
      </c>
      <c r="E26" s="684">
        <f t="shared" si="2"/>
        <v>105168</v>
      </c>
      <c r="F26" s="684">
        <f t="shared" si="2"/>
        <v>115505</v>
      </c>
      <c r="G26" s="684">
        <f t="shared" si="2"/>
        <v>184005</v>
      </c>
      <c r="H26" s="684">
        <f t="shared" si="2"/>
        <v>167298</v>
      </c>
      <c r="I26" s="684">
        <f t="shared" si="2"/>
        <v>262592</v>
      </c>
      <c r="J26" s="684">
        <f t="shared" si="2"/>
        <v>340451</v>
      </c>
      <c r="K26" s="684">
        <f t="shared" si="2"/>
        <v>377988</v>
      </c>
      <c r="L26" s="684">
        <f t="shared" si="2"/>
        <v>243928</v>
      </c>
      <c r="M26" s="684">
        <f t="shared" si="2"/>
        <v>177530</v>
      </c>
      <c r="N26" s="684">
        <f t="shared" si="2"/>
        <v>80471</v>
      </c>
      <c r="O26" s="685">
        <f t="shared" si="0"/>
        <v>2277642</v>
      </c>
    </row>
    <row r="27" spans="1:18" ht="16.5" thickBot="1" x14ac:dyDescent="0.3">
      <c r="A27" s="87" t="s">
        <v>37</v>
      </c>
      <c r="B27" s="221" t="s">
        <v>107</v>
      </c>
      <c r="C27" s="686">
        <f t="shared" ref="C27:N27" si="3">C15-C26</f>
        <v>806984</v>
      </c>
      <c r="D27" s="686">
        <f t="shared" si="3"/>
        <v>-52700</v>
      </c>
      <c r="E27" s="686">
        <f t="shared" si="3"/>
        <v>89749</v>
      </c>
      <c r="F27" s="686">
        <f t="shared" si="3"/>
        <v>-56905</v>
      </c>
      <c r="G27" s="686">
        <f t="shared" si="3"/>
        <v>-104405</v>
      </c>
      <c r="H27" s="686">
        <f t="shared" si="3"/>
        <v>-69098</v>
      </c>
      <c r="I27" s="686">
        <f t="shared" si="3"/>
        <v>-156019</v>
      </c>
      <c r="J27" s="686">
        <f t="shared" si="3"/>
        <v>-163044</v>
      </c>
      <c r="K27" s="686">
        <f t="shared" si="3"/>
        <v>-115778</v>
      </c>
      <c r="L27" s="686">
        <f t="shared" si="3"/>
        <v>-123311</v>
      </c>
      <c r="M27" s="686">
        <f t="shared" si="3"/>
        <v>-59521</v>
      </c>
      <c r="N27" s="686">
        <f t="shared" si="3"/>
        <v>4048</v>
      </c>
      <c r="O27" s="687">
        <f>O15-O26</f>
        <v>0</v>
      </c>
    </row>
    <row r="28" spans="1:18" x14ac:dyDescent="0.25">
      <c r="A28" s="89"/>
    </row>
    <row r="29" spans="1:18" x14ac:dyDescent="0.25">
      <c r="B29" s="90"/>
      <c r="C29" s="91"/>
      <c r="D29" s="91"/>
      <c r="O29" s="88"/>
    </row>
    <row r="30" spans="1:18" x14ac:dyDescent="0.25">
      <c r="O30" s="88"/>
    </row>
    <row r="31" spans="1:18" x14ac:dyDescent="0.25">
      <c r="O31" s="88"/>
    </row>
    <row r="32" spans="1:18" x14ac:dyDescent="0.25">
      <c r="O32" s="88"/>
    </row>
    <row r="33" spans="15:15" x14ac:dyDescent="0.25">
      <c r="O33" s="88"/>
    </row>
    <row r="34" spans="15:15" x14ac:dyDescent="0.25">
      <c r="O34" s="88"/>
    </row>
    <row r="35" spans="15:15" x14ac:dyDescent="0.25">
      <c r="O35" s="88"/>
    </row>
    <row r="36" spans="15:15" x14ac:dyDescent="0.25">
      <c r="O36" s="88"/>
    </row>
    <row r="37" spans="15:15" x14ac:dyDescent="0.25">
      <c r="O37" s="88"/>
    </row>
    <row r="38" spans="15:15" x14ac:dyDescent="0.25">
      <c r="O38" s="88"/>
    </row>
    <row r="39" spans="15:15" x14ac:dyDescent="0.25">
      <c r="O39" s="88"/>
    </row>
    <row r="40" spans="15:15" x14ac:dyDescent="0.25">
      <c r="O40" s="88"/>
    </row>
    <row r="41" spans="15:15" x14ac:dyDescent="0.25">
      <c r="O41" s="88"/>
    </row>
    <row r="42" spans="15:15" x14ac:dyDescent="0.25">
      <c r="O42" s="88"/>
    </row>
    <row r="43" spans="15:15" x14ac:dyDescent="0.25">
      <c r="O43" s="88"/>
    </row>
    <row r="44" spans="15:15" x14ac:dyDescent="0.25">
      <c r="O44" s="88"/>
    </row>
    <row r="45" spans="15:15" x14ac:dyDescent="0.25">
      <c r="O45" s="88"/>
    </row>
    <row r="46" spans="15:15" x14ac:dyDescent="0.25">
      <c r="O46" s="88"/>
    </row>
    <row r="47" spans="15:15" x14ac:dyDescent="0.25">
      <c r="O47" s="88"/>
    </row>
    <row r="48" spans="15:15" x14ac:dyDescent="0.25">
      <c r="O48" s="88"/>
    </row>
    <row r="49" spans="15:15" x14ac:dyDescent="0.25">
      <c r="O49" s="88"/>
    </row>
    <row r="50" spans="15:15" x14ac:dyDescent="0.25">
      <c r="O50" s="88"/>
    </row>
    <row r="51" spans="15:15" x14ac:dyDescent="0.25">
      <c r="O51" s="88"/>
    </row>
    <row r="52" spans="15:15" x14ac:dyDescent="0.25">
      <c r="O52" s="88"/>
    </row>
    <row r="53" spans="15:15" x14ac:dyDescent="0.25">
      <c r="O53" s="88"/>
    </row>
    <row r="54" spans="15:15" x14ac:dyDescent="0.25">
      <c r="O54" s="88"/>
    </row>
    <row r="55" spans="15:15" x14ac:dyDescent="0.25">
      <c r="O55" s="88"/>
    </row>
    <row r="56" spans="15:15" x14ac:dyDescent="0.25">
      <c r="O56" s="88"/>
    </row>
    <row r="57" spans="15:15" x14ac:dyDescent="0.25">
      <c r="O57" s="88"/>
    </row>
    <row r="58" spans="15:15" x14ac:dyDescent="0.25">
      <c r="O58" s="88"/>
    </row>
    <row r="59" spans="15:15" x14ac:dyDescent="0.25">
      <c r="O59" s="88"/>
    </row>
    <row r="60" spans="15:15" x14ac:dyDescent="0.25">
      <c r="O60" s="88"/>
    </row>
    <row r="61" spans="15:15" x14ac:dyDescent="0.25">
      <c r="O61" s="88"/>
    </row>
    <row r="62" spans="15:15" x14ac:dyDescent="0.25">
      <c r="O62" s="88"/>
    </row>
    <row r="63" spans="15:15" x14ac:dyDescent="0.25">
      <c r="O63" s="88"/>
    </row>
    <row r="64" spans="15:15" x14ac:dyDescent="0.25">
      <c r="O64" s="88"/>
    </row>
    <row r="65" spans="15:15" x14ac:dyDescent="0.25">
      <c r="O65" s="88"/>
    </row>
    <row r="66" spans="15:15" x14ac:dyDescent="0.25">
      <c r="O66" s="88"/>
    </row>
    <row r="67" spans="15:15" x14ac:dyDescent="0.25">
      <c r="O67" s="88"/>
    </row>
    <row r="68" spans="15:15" x14ac:dyDescent="0.25">
      <c r="O68" s="88"/>
    </row>
    <row r="69" spans="15:15" x14ac:dyDescent="0.25">
      <c r="O69" s="88"/>
    </row>
    <row r="70" spans="15:15" x14ac:dyDescent="0.25">
      <c r="O70" s="88"/>
    </row>
    <row r="71" spans="15:15" x14ac:dyDescent="0.25">
      <c r="O71" s="88"/>
    </row>
    <row r="72" spans="15:15" x14ac:dyDescent="0.25">
      <c r="O72" s="88"/>
    </row>
    <row r="73" spans="15:15" x14ac:dyDescent="0.25">
      <c r="O73" s="88"/>
    </row>
    <row r="74" spans="15:15" x14ac:dyDescent="0.25">
      <c r="O74" s="88"/>
    </row>
    <row r="75" spans="15:15" x14ac:dyDescent="0.25">
      <c r="O75" s="88"/>
    </row>
    <row r="76" spans="15:15" x14ac:dyDescent="0.25">
      <c r="O76" s="88"/>
    </row>
    <row r="77" spans="15:15" x14ac:dyDescent="0.25">
      <c r="O77" s="88"/>
    </row>
    <row r="78" spans="15:15" x14ac:dyDescent="0.25">
      <c r="O78" s="88"/>
    </row>
    <row r="79" spans="15:15" x14ac:dyDescent="0.25">
      <c r="O79" s="88"/>
    </row>
    <row r="80" spans="15:15" x14ac:dyDescent="0.25">
      <c r="O80" s="88"/>
    </row>
    <row r="81" spans="15:15" x14ac:dyDescent="0.25">
      <c r="O81" s="88"/>
    </row>
    <row r="82" spans="15:15" x14ac:dyDescent="0.25">
      <c r="O82" s="88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E77"/>
  <sheetViews>
    <sheetView topLeftCell="A7" zoomScaleNormal="100" zoomScalePageLayoutView="120" workbookViewId="0">
      <selection activeCell="I45" sqref="I45"/>
    </sheetView>
  </sheetViews>
  <sheetFormatPr defaultRowHeight="20.100000000000001" customHeight="1" x14ac:dyDescent="0.2"/>
  <cols>
    <col min="1" max="1" width="47.5" customWidth="1"/>
    <col min="2" max="2" width="25.1640625" customWidth="1"/>
    <col min="3" max="3" width="15.83203125" customWidth="1"/>
    <col min="4" max="4" width="16.83203125" customWidth="1"/>
    <col min="5" max="5" width="4.83203125" style="460" customWidth="1"/>
    <col min="257" max="257" width="47.5" customWidth="1"/>
    <col min="258" max="258" width="25.1640625" customWidth="1"/>
    <col min="259" max="259" width="15.83203125" customWidth="1"/>
    <col min="260" max="260" width="16.83203125" customWidth="1"/>
    <col min="261" max="261" width="4.83203125" customWidth="1"/>
    <col min="513" max="513" width="47.5" customWidth="1"/>
    <col min="514" max="514" width="25.1640625" customWidth="1"/>
    <col min="515" max="515" width="15.83203125" customWidth="1"/>
    <col min="516" max="516" width="16.83203125" customWidth="1"/>
    <col min="517" max="517" width="4.83203125" customWidth="1"/>
    <col min="769" max="769" width="47.5" customWidth="1"/>
    <col min="770" max="770" width="25.1640625" customWidth="1"/>
    <col min="771" max="771" width="15.83203125" customWidth="1"/>
    <col min="772" max="772" width="16.83203125" customWidth="1"/>
    <col min="773" max="773" width="4.83203125" customWidth="1"/>
    <col min="1025" max="1025" width="47.5" customWidth="1"/>
    <col min="1026" max="1026" width="25.1640625" customWidth="1"/>
    <col min="1027" max="1027" width="15.83203125" customWidth="1"/>
    <col min="1028" max="1028" width="16.83203125" customWidth="1"/>
    <col min="1029" max="1029" width="4.83203125" customWidth="1"/>
    <col min="1281" max="1281" width="47.5" customWidth="1"/>
    <col min="1282" max="1282" width="25.1640625" customWidth="1"/>
    <col min="1283" max="1283" width="15.83203125" customWidth="1"/>
    <col min="1284" max="1284" width="16.83203125" customWidth="1"/>
    <col min="1285" max="1285" width="4.83203125" customWidth="1"/>
    <col min="1537" max="1537" width="47.5" customWidth="1"/>
    <col min="1538" max="1538" width="25.1640625" customWidth="1"/>
    <col min="1539" max="1539" width="15.83203125" customWidth="1"/>
    <col min="1540" max="1540" width="16.83203125" customWidth="1"/>
    <col min="1541" max="1541" width="4.83203125" customWidth="1"/>
    <col min="1793" max="1793" width="47.5" customWidth="1"/>
    <col min="1794" max="1794" width="25.1640625" customWidth="1"/>
    <col min="1795" max="1795" width="15.83203125" customWidth="1"/>
    <col min="1796" max="1796" width="16.83203125" customWidth="1"/>
    <col min="1797" max="1797" width="4.83203125" customWidth="1"/>
    <col min="2049" max="2049" width="47.5" customWidth="1"/>
    <col min="2050" max="2050" width="25.1640625" customWidth="1"/>
    <col min="2051" max="2051" width="15.83203125" customWidth="1"/>
    <col min="2052" max="2052" width="16.83203125" customWidth="1"/>
    <col min="2053" max="2053" width="4.83203125" customWidth="1"/>
    <col min="2305" max="2305" width="47.5" customWidth="1"/>
    <col min="2306" max="2306" width="25.1640625" customWidth="1"/>
    <col min="2307" max="2307" width="15.83203125" customWidth="1"/>
    <col min="2308" max="2308" width="16.83203125" customWidth="1"/>
    <col min="2309" max="2309" width="4.83203125" customWidth="1"/>
    <col min="2561" max="2561" width="47.5" customWidth="1"/>
    <col min="2562" max="2562" width="25.1640625" customWidth="1"/>
    <col min="2563" max="2563" width="15.83203125" customWidth="1"/>
    <col min="2564" max="2564" width="16.83203125" customWidth="1"/>
    <col min="2565" max="2565" width="4.83203125" customWidth="1"/>
    <col min="2817" max="2817" width="47.5" customWidth="1"/>
    <col min="2818" max="2818" width="25.1640625" customWidth="1"/>
    <col min="2819" max="2819" width="15.83203125" customWidth="1"/>
    <col min="2820" max="2820" width="16.83203125" customWidth="1"/>
    <col min="2821" max="2821" width="4.83203125" customWidth="1"/>
    <col min="3073" max="3073" width="47.5" customWidth="1"/>
    <col min="3074" max="3074" width="25.1640625" customWidth="1"/>
    <col min="3075" max="3075" width="15.83203125" customWidth="1"/>
    <col min="3076" max="3076" width="16.83203125" customWidth="1"/>
    <col min="3077" max="3077" width="4.83203125" customWidth="1"/>
    <col min="3329" max="3329" width="47.5" customWidth="1"/>
    <col min="3330" max="3330" width="25.1640625" customWidth="1"/>
    <col min="3331" max="3331" width="15.83203125" customWidth="1"/>
    <col min="3332" max="3332" width="16.83203125" customWidth="1"/>
    <col min="3333" max="3333" width="4.83203125" customWidth="1"/>
    <col min="3585" max="3585" width="47.5" customWidth="1"/>
    <col min="3586" max="3586" width="25.1640625" customWidth="1"/>
    <col min="3587" max="3587" width="15.83203125" customWidth="1"/>
    <col min="3588" max="3588" width="16.83203125" customWidth="1"/>
    <col min="3589" max="3589" width="4.83203125" customWidth="1"/>
    <col min="3841" max="3841" width="47.5" customWidth="1"/>
    <col min="3842" max="3842" width="25.1640625" customWidth="1"/>
    <col min="3843" max="3843" width="15.83203125" customWidth="1"/>
    <col min="3844" max="3844" width="16.83203125" customWidth="1"/>
    <col min="3845" max="3845" width="4.83203125" customWidth="1"/>
    <col min="4097" max="4097" width="47.5" customWidth="1"/>
    <col min="4098" max="4098" width="25.1640625" customWidth="1"/>
    <col min="4099" max="4099" width="15.83203125" customWidth="1"/>
    <col min="4100" max="4100" width="16.83203125" customWidth="1"/>
    <col min="4101" max="4101" width="4.83203125" customWidth="1"/>
    <col min="4353" max="4353" width="47.5" customWidth="1"/>
    <col min="4354" max="4354" width="25.1640625" customWidth="1"/>
    <col min="4355" max="4355" width="15.83203125" customWidth="1"/>
    <col min="4356" max="4356" width="16.83203125" customWidth="1"/>
    <col min="4357" max="4357" width="4.83203125" customWidth="1"/>
    <col min="4609" max="4609" width="47.5" customWidth="1"/>
    <col min="4610" max="4610" width="25.1640625" customWidth="1"/>
    <col min="4611" max="4611" width="15.83203125" customWidth="1"/>
    <col min="4612" max="4612" width="16.83203125" customWidth="1"/>
    <col min="4613" max="4613" width="4.83203125" customWidth="1"/>
    <col min="4865" max="4865" width="47.5" customWidth="1"/>
    <col min="4866" max="4866" width="25.1640625" customWidth="1"/>
    <col min="4867" max="4867" width="15.83203125" customWidth="1"/>
    <col min="4868" max="4868" width="16.83203125" customWidth="1"/>
    <col min="4869" max="4869" width="4.83203125" customWidth="1"/>
    <col min="5121" max="5121" width="47.5" customWidth="1"/>
    <col min="5122" max="5122" width="25.1640625" customWidth="1"/>
    <col min="5123" max="5123" width="15.83203125" customWidth="1"/>
    <col min="5124" max="5124" width="16.83203125" customWidth="1"/>
    <col min="5125" max="5125" width="4.83203125" customWidth="1"/>
    <col min="5377" max="5377" width="47.5" customWidth="1"/>
    <col min="5378" max="5378" width="25.1640625" customWidth="1"/>
    <col min="5379" max="5379" width="15.83203125" customWidth="1"/>
    <col min="5380" max="5380" width="16.83203125" customWidth="1"/>
    <col min="5381" max="5381" width="4.83203125" customWidth="1"/>
    <col min="5633" max="5633" width="47.5" customWidth="1"/>
    <col min="5634" max="5634" width="25.1640625" customWidth="1"/>
    <col min="5635" max="5635" width="15.83203125" customWidth="1"/>
    <col min="5636" max="5636" width="16.83203125" customWidth="1"/>
    <col min="5637" max="5637" width="4.83203125" customWidth="1"/>
    <col min="5889" max="5889" width="47.5" customWidth="1"/>
    <col min="5890" max="5890" width="25.1640625" customWidth="1"/>
    <col min="5891" max="5891" width="15.83203125" customWidth="1"/>
    <col min="5892" max="5892" width="16.83203125" customWidth="1"/>
    <col min="5893" max="5893" width="4.83203125" customWidth="1"/>
    <col min="6145" max="6145" width="47.5" customWidth="1"/>
    <col min="6146" max="6146" width="25.1640625" customWidth="1"/>
    <col min="6147" max="6147" width="15.83203125" customWidth="1"/>
    <col min="6148" max="6148" width="16.83203125" customWidth="1"/>
    <col min="6149" max="6149" width="4.83203125" customWidth="1"/>
    <col min="6401" max="6401" width="47.5" customWidth="1"/>
    <col min="6402" max="6402" width="25.1640625" customWidth="1"/>
    <col min="6403" max="6403" width="15.83203125" customWidth="1"/>
    <col min="6404" max="6404" width="16.83203125" customWidth="1"/>
    <col min="6405" max="6405" width="4.83203125" customWidth="1"/>
    <col min="6657" max="6657" width="47.5" customWidth="1"/>
    <col min="6658" max="6658" width="25.1640625" customWidth="1"/>
    <col min="6659" max="6659" width="15.83203125" customWidth="1"/>
    <col min="6660" max="6660" width="16.83203125" customWidth="1"/>
    <col min="6661" max="6661" width="4.83203125" customWidth="1"/>
    <col min="6913" max="6913" width="47.5" customWidth="1"/>
    <col min="6914" max="6914" width="25.1640625" customWidth="1"/>
    <col min="6915" max="6915" width="15.83203125" customWidth="1"/>
    <col min="6916" max="6916" width="16.83203125" customWidth="1"/>
    <col min="6917" max="6917" width="4.83203125" customWidth="1"/>
    <col min="7169" max="7169" width="47.5" customWidth="1"/>
    <col min="7170" max="7170" width="25.1640625" customWidth="1"/>
    <col min="7171" max="7171" width="15.83203125" customWidth="1"/>
    <col min="7172" max="7172" width="16.83203125" customWidth="1"/>
    <col min="7173" max="7173" width="4.83203125" customWidth="1"/>
    <col min="7425" max="7425" width="47.5" customWidth="1"/>
    <col min="7426" max="7426" width="25.1640625" customWidth="1"/>
    <col min="7427" max="7427" width="15.83203125" customWidth="1"/>
    <col min="7428" max="7428" width="16.83203125" customWidth="1"/>
    <col min="7429" max="7429" width="4.83203125" customWidth="1"/>
    <col min="7681" max="7681" width="47.5" customWidth="1"/>
    <col min="7682" max="7682" width="25.1640625" customWidth="1"/>
    <col min="7683" max="7683" width="15.83203125" customWidth="1"/>
    <col min="7684" max="7684" width="16.83203125" customWidth="1"/>
    <col min="7685" max="7685" width="4.83203125" customWidth="1"/>
    <col min="7937" max="7937" width="47.5" customWidth="1"/>
    <col min="7938" max="7938" width="25.1640625" customWidth="1"/>
    <col min="7939" max="7939" width="15.83203125" customWidth="1"/>
    <col min="7940" max="7940" width="16.83203125" customWidth="1"/>
    <col min="7941" max="7941" width="4.83203125" customWidth="1"/>
    <col min="8193" max="8193" width="47.5" customWidth="1"/>
    <col min="8194" max="8194" width="25.1640625" customWidth="1"/>
    <col min="8195" max="8195" width="15.83203125" customWidth="1"/>
    <col min="8196" max="8196" width="16.83203125" customWidth="1"/>
    <col min="8197" max="8197" width="4.83203125" customWidth="1"/>
    <col min="8449" max="8449" width="47.5" customWidth="1"/>
    <col min="8450" max="8450" width="25.1640625" customWidth="1"/>
    <col min="8451" max="8451" width="15.83203125" customWidth="1"/>
    <col min="8452" max="8452" width="16.83203125" customWidth="1"/>
    <col min="8453" max="8453" width="4.83203125" customWidth="1"/>
    <col min="8705" max="8705" width="47.5" customWidth="1"/>
    <col min="8706" max="8706" width="25.1640625" customWidth="1"/>
    <col min="8707" max="8707" width="15.83203125" customWidth="1"/>
    <col min="8708" max="8708" width="16.83203125" customWidth="1"/>
    <col min="8709" max="8709" width="4.83203125" customWidth="1"/>
    <col min="8961" max="8961" width="47.5" customWidth="1"/>
    <col min="8962" max="8962" width="25.1640625" customWidth="1"/>
    <col min="8963" max="8963" width="15.83203125" customWidth="1"/>
    <col min="8964" max="8964" width="16.83203125" customWidth="1"/>
    <col min="8965" max="8965" width="4.83203125" customWidth="1"/>
    <col min="9217" max="9217" width="47.5" customWidth="1"/>
    <col min="9218" max="9218" width="25.1640625" customWidth="1"/>
    <col min="9219" max="9219" width="15.83203125" customWidth="1"/>
    <col min="9220" max="9220" width="16.83203125" customWidth="1"/>
    <col min="9221" max="9221" width="4.83203125" customWidth="1"/>
    <col min="9473" max="9473" width="47.5" customWidth="1"/>
    <col min="9474" max="9474" width="25.1640625" customWidth="1"/>
    <col min="9475" max="9475" width="15.83203125" customWidth="1"/>
    <col min="9476" max="9476" width="16.83203125" customWidth="1"/>
    <col min="9477" max="9477" width="4.83203125" customWidth="1"/>
    <col min="9729" max="9729" width="47.5" customWidth="1"/>
    <col min="9730" max="9730" width="25.1640625" customWidth="1"/>
    <col min="9731" max="9731" width="15.83203125" customWidth="1"/>
    <col min="9732" max="9732" width="16.83203125" customWidth="1"/>
    <col min="9733" max="9733" width="4.83203125" customWidth="1"/>
    <col min="9985" max="9985" width="47.5" customWidth="1"/>
    <col min="9986" max="9986" width="25.1640625" customWidth="1"/>
    <col min="9987" max="9987" width="15.83203125" customWidth="1"/>
    <col min="9988" max="9988" width="16.83203125" customWidth="1"/>
    <col min="9989" max="9989" width="4.83203125" customWidth="1"/>
    <col min="10241" max="10241" width="47.5" customWidth="1"/>
    <col min="10242" max="10242" width="25.1640625" customWidth="1"/>
    <col min="10243" max="10243" width="15.83203125" customWidth="1"/>
    <col min="10244" max="10244" width="16.83203125" customWidth="1"/>
    <col min="10245" max="10245" width="4.83203125" customWidth="1"/>
    <col min="10497" max="10497" width="47.5" customWidth="1"/>
    <col min="10498" max="10498" width="25.1640625" customWidth="1"/>
    <col min="10499" max="10499" width="15.83203125" customWidth="1"/>
    <col min="10500" max="10500" width="16.83203125" customWidth="1"/>
    <col min="10501" max="10501" width="4.83203125" customWidth="1"/>
    <col min="10753" max="10753" width="47.5" customWidth="1"/>
    <col min="10754" max="10754" width="25.1640625" customWidth="1"/>
    <col min="10755" max="10755" width="15.83203125" customWidth="1"/>
    <col min="10756" max="10756" width="16.83203125" customWidth="1"/>
    <col min="10757" max="10757" width="4.83203125" customWidth="1"/>
    <col min="11009" max="11009" width="47.5" customWidth="1"/>
    <col min="11010" max="11010" width="25.1640625" customWidth="1"/>
    <col min="11011" max="11011" width="15.83203125" customWidth="1"/>
    <col min="11012" max="11012" width="16.83203125" customWidth="1"/>
    <col min="11013" max="11013" width="4.83203125" customWidth="1"/>
    <col min="11265" max="11265" width="47.5" customWidth="1"/>
    <col min="11266" max="11266" width="25.1640625" customWidth="1"/>
    <col min="11267" max="11267" width="15.83203125" customWidth="1"/>
    <col min="11268" max="11268" width="16.83203125" customWidth="1"/>
    <col min="11269" max="11269" width="4.83203125" customWidth="1"/>
    <col min="11521" max="11521" width="47.5" customWidth="1"/>
    <col min="11522" max="11522" width="25.1640625" customWidth="1"/>
    <col min="11523" max="11523" width="15.83203125" customWidth="1"/>
    <col min="11524" max="11524" width="16.83203125" customWidth="1"/>
    <col min="11525" max="11525" width="4.83203125" customWidth="1"/>
    <col min="11777" max="11777" width="47.5" customWidth="1"/>
    <col min="11778" max="11778" width="25.1640625" customWidth="1"/>
    <col min="11779" max="11779" width="15.83203125" customWidth="1"/>
    <col min="11780" max="11780" width="16.83203125" customWidth="1"/>
    <col min="11781" max="11781" width="4.83203125" customWidth="1"/>
    <col min="12033" max="12033" width="47.5" customWidth="1"/>
    <col min="12034" max="12034" width="25.1640625" customWidth="1"/>
    <col min="12035" max="12035" width="15.83203125" customWidth="1"/>
    <col min="12036" max="12036" width="16.83203125" customWidth="1"/>
    <col min="12037" max="12037" width="4.83203125" customWidth="1"/>
    <col min="12289" max="12289" width="47.5" customWidth="1"/>
    <col min="12290" max="12290" width="25.1640625" customWidth="1"/>
    <col min="12291" max="12291" width="15.83203125" customWidth="1"/>
    <col min="12292" max="12292" width="16.83203125" customWidth="1"/>
    <col min="12293" max="12293" width="4.83203125" customWidth="1"/>
    <col min="12545" max="12545" width="47.5" customWidth="1"/>
    <col min="12546" max="12546" width="25.1640625" customWidth="1"/>
    <col min="12547" max="12547" width="15.83203125" customWidth="1"/>
    <col min="12548" max="12548" width="16.83203125" customWidth="1"/>
    <col min="12549" max="12549" width="4.83203125" customWidth="1"/>
    <col min="12801" max="12801" width="47.5" customWidth="1"/>
    <col min="12802" max="12802" width="25.1640625" customWidth="1"/>
    <col min="12803" max="12803" width="15.83203125" customWidth="1"/>
    <col min="12804" max="12804" width="16.83203125" customWidth="1"/>
    <col min="12805" max="12805" width="4.83203125" customWidth="1"/>
    <col min="13057" max="13057" width="47.5" customWidth="1"/>
    <col min="13058" max="13058" width="25.1640625" customWidth="1"/>
    <col min="13059" max="13059" width="15.83203125" customWidth="1"/>
    <col min="13060" max="13060" width="16.83203125" customWidth="1"/>
    <col min="13061" max="13061" width="4.83203125" customWidth="1"/>
    <col min="13313" max="13313" width="47.5" customWidth="1"/>
    <col min="13314" max="13314" width="25.1640625" customWidth="1"/>
    <col min="13315" max="13315" width="15.83203125" customWidth="1"/>
    <col min="13316" max="13316" width="16.83203125" customWidth="1"/>
    <col min="13317" max="13317" width="4.83203125" customWidth="1"/>
    <col min="13569" max="13569" width="47.5" customWidth="1"/>
    <col min="13570" max="13570" width="25.1640625" customWidth="1"/>
    <col min="13571" max="13571" width="15.83203125" customWidth="1"/>
    <col min="13572" max="13572" width="16.83203125" customWidth="1"/>
    <col min="13573" max="13573" width="4.83203125" customWidth="1"/>
    <col min="13825" max="13825" width="47.5" customWidth="1"/>
    <col min="13826" max="13826" width="25.1640625" customWidth="1"/>
    <col min="13827" max="13827" width="15.83203125" customWidth="1"/>
    <col min="13828" max="13828" width="16.83203125" customWidth="1"/>
    <col min="13829" max="13829" width="4.83203125" customWidth="1"/>
    <col min="14081" max="14081" width="47.5" customWidth="1"/>
    <col min="14082" max="14082" width="25.1640625" customWidth="1"/>
    <col min="14083" max="14083" width="15.83203125" customWidth="1"/>
    <col min="14084" max="14084" width="16.83203125" customWidth="1"/>
    <col min="14085" max="14085" width="4.83203125" customWidth="1"/>
    <col min="14337" max="14337" width="47.5" customWidth="1"/>
    <col min="14338" max="14338" width="25.1640625" customWidth="1"/>
    <col min="14339" max="14339" width="15.83203125" customWidth="1"/>
    <col min="14340" max="14340" width="16.83203125" customWidth="1"/>
    <col min="14341" max="14341" width="4.83203125" customWidth="1"/>
    <col min="14593" max="14593" width="47.5" customWidth="1"/>
    <col min="14594" max="14594" width="25.1640625" customWidth="1"/>
    <col min="14595" max="14595" width="15.83203125" customWidth="1"/>
    <col min="14596" max="14596" width="16.83203125" customWidth="1"/>
    <col min="14597" max="14597" width="4.83203125" customWidth="1"/>
    <col min="14849" max="14849" width="47.5" customWidth="1"/>
    <col min="14850" max="14850" width="25.1640625" customWidth="1"/>
    <col min="14851" max="14851" width="15.83203125" customWidth="1"/>
    <col min="14852" max="14852" width="16.83203125" customWidth="1"/>
    <col min="14853" max="14853" width="4.83203125" customWidth="1"/>
    <col min="15105" max="15105" width="47.5" customWidth="1"/>
    <col min="15106" max="15106" width="25.1640625" customWidth="1"/>
    <col min="15107" max="15107" width="15.83203125" customWidth="1"/>
    <col min="15108" max="15108" width="16.83203125" customWidth="1"/>
    <col min="15109" max="15109" width="4.83203125" customWidth="1"/>
    <col min="15361" max="15361" width="47.5" customWidth="1"/>
    <col min="15362" max="15362" width="25.1640625" customWidth="1"/>
    <col min="15363" max="15363" width="15.83203125" customWidth="1"/>
    <col min="15364" max="15364" width="16.83203125" customWidth="1"/>
    <col min="15365" max="15365" width="4.83203125" customWidth="1"/>
    <col min="15617" max="15617" width="47.5" customWidth="1"/>
    <col min="15618" max="15618" width="25.1640625" customWidth="1"/>
    <col min="15619" max="15619" width="15.83203125" customWidth="1"/>
    <col min="15620" max="15620" width="16.83203125" customWidth="1"/>
    <col min="15621" max="15621" width="4.83203125" customWidth="1"/>
    <col min="15873" max="15873" width="47.5" customWidth="1"/>
    <col min="15874" max="15874" width="25.1640625" customWidth="1"/>
    <col min="15875" max="15875" width="15.83203125" customWidth="1"/>
    <col min="15876" max="15876" width="16.83203125" customWidth="1"/>
    <col min="15877" max="15877" width="4.83203125" customWidth="1"/>
    <col min="16129" max="16129" width="47.5" customWidth="1"/>
    <col min="16130" max="16130" width="25.1640625" customWidth="1"/>
    <col min="16131" max="16131" width="15.83203125" customWidth="1"/>
    <col min="16132" max="16132" width="16.83203125" customWidth="1"/>
    <col min="16133" max="16133" width="4.83203125" customWidth="1"/>
  </cols>
  <sheetData>
    <row r="1" spans="1:5" ht="47.25" customHeight="1" x14ac:dyDescent="0.2">
      <c r="B1" s="1157" t="str">
        <f>+CONCATENATE("A ",LEFT([4]KV_ÖSSZEFÜGGÉSEK!A5,4),". évi általános működés és ágazati feladatok támogatásának alakulása jogcímenként")</f>
        <v>A 2019. évi általános működés és ágazati feladatok támogatásának alakulása jogcímenként</v>
      </c>
      <c r="C1" s="1158"/>
      <c r="D1" s="1158"/>
      <c r="E1" s="1159" t="str">
        <f>CONCATENATE("5. tájékoztató tábla 7 /2019 ( III.14. ) költégvetési rendelethez ")</f>
        <v xml:space="preserve">5. tájékoztató tábla 7 /2019 ( III.14. ) költégvetési rendelethez </v>
      </c>
    </row>
    <row r="2" spans="1:5" ht="22.5" customHeight="1" thickBot="1" x14ac:dyDescent="0.3">
      <c r="B2" s="284"/>
      <c r="C2" s="284"/>
      <c r="D2" s="901" t="s">
        <v>1004</v>
      </c>
      <c r="E2" s="1159"/>
    </row>
    <row r="3" spans="1:5" ht="54" customHeight="1" thickBot="1" x14ac:dyDescent="0.25">
      <c r="A3" s="468" t="s">
        <v>49</v>
      </c>
      <c r="B3" s="469" t="s">
        <v>678</v>
      </c>
      <c r="C3" s="469" t="s">
        <v>650</v>
      </c>
      <c r="D3" s="469" t="s">
        <v>679</v>
      </c>
      <c r="E3" s="1159"/>
    </row>
    <row r="4" spans="1:5" s="902" customFormat="1" ht="13.5" thickBot="1" x14ac:dyDescent="0.25">
      <c r="A4" s="144">
        <v>1</v>
      </c>
      <c r="B4" s="145">
        <v>2</v>
      </c>
      <c r="C4" s="145">
        <v>3</v>
      </c>
      <c r="D4" s="145">
        <v>4</v>
      </c>
      <c r="E4" s="1159"/>
    </row>
    <row r="5" spans="1:5" ht="12.75" x14ac:dyDescent="0.2">
      <c r="A5" s="463" t="s">
        <v>651</v>
      </c>
      <c r="B5" s="464">
        <v>116973200</v>
      </c>
      <c r="C5" s="464"/>
      <c r="D5" s="464">
        <f>SUM(B5+C5)</f>
        <v>116973200</v>
      </c>
      <c r="E5" s="1159"/>
    </row>
    <row r="6" spans="1:5" ht="12.75" customHeight="1" x14ac:dyDescent="0.2">
      <c r="A6" s="463" t="s">
        <v>906</v>
      </c>
      <c r="B6" s="464"/>
      <c r="C6" s="464"/>
      <c r="D6" s="464"/>
      <c r="E6" s="1159"/>
    </row>
    <row r="7" spans="1:5" ht="12.75" x14ac:dyDescent="0.2">
      <c r="A7" s="465" t="s">
        <v>652</v>
      </c>
      <c r="B7" s="464">
        <f>B8+B9+B10+B12+B11</f>
        <v>31969217</v>
      </c>
      <c r="C7" s="464">
        <f>C8+C9+C10+C12+C11</f>
        <v>-16804144</v>
      </c>
      <c r="D7" s="464">
        <f>D8+D9+D10+D12+D11</f>
        <v>15165073</v>
      </c>
      <c r="E7" s="1159"/>
    </row>
    <row r="8" spans="1:5" ht="12.75" x14ac:dyDescent="0.2">
      <c r="A8" s="92" t="s">
        <v>653</v>
      </c>
      <c r="B8" s="302">
        <v>8288910</v>
      </c>
      <c r="C8" s="302">
        <v>-8288910</v>
      </c>
      <c r="D8" s="464">
        <f t="shared" ref="D8:D14" si="0">SUM(B8+C8)</f>
        <v>0</v>
      </c>
      <c r="E8" s="1159"/>
    </row>
    <row r="9" spans="1:5" ht="12.75" x14ac:dyDescent="0.2">
      <c r="A9" s="92" t="s">
        <v>654</v>
      </c>
      <c r="B9" s="302">
        <v>13408000</v>
      </c>
      <c r="C9" s="302">
        <v>-8387734</v>
      </c>
      <c r="D9" s="464">
        <f t="shared" si="0"/>
        <v>5020266</v>
      </c>
      <c r="E9" s="1159"/>
    </row>
    <row r="10" spans="1:5" ht="12.75" x14ac:dyDescent="0.2">
      <c r="A10" s="92" t="s">
        <v>655</v>
      </c>
      <c r="B10" s="302">
        <v>2451777</v>
      </c>
      <c r="C10" s="302"/>
      <c r="D10" s="464">
        <f t="shared" si="0"/>
        <v>2451777</v>
      </c>
      <c r="E10" s="1159"/>
    </row>
    <row r="11" spans="1:5" ht="12.75" x14ac:dyDescent="0.2">
      <c r="A11" s="92" t="s">
        <v>656</v>
      </c>
      <c r="B11" s="302">
        <v>127500</v>
      </c>
      <c r="C11" s="302">
        <v>-127500</v>
      </c>
      <c r="D11" s="464">
        <f t="shared" si="0"/>
        <v>0</v>
      </c>
      <c r="E11" s="1159"/>
    </row>
    <row r="12" spans="1:5" ht="12.75" x14ac:dyDescent="0.2">
      <c r="A12" s="92" t="s">
        <v>657</v>
      </c>
      <c r="B12" s="302">
        <v>7693030</v>
      </c>
      <c r="C12" s="302"/>
      <c r="D12" s="464">
        <f t="shared" si="0"/>
        <v>7693030</v>
      </c>
      <c r="E12" s="1159"/>
    </row>
    <row r="13" spans="1:5" ht="12.95" customHeight="1" x14ac:dyDescent="0.2">
      <c r="A13" s="465" t="s">
        <v>658</v>
      </c>
      <c r="B13" s="464">
        <v>17649900</v>
      </c>
      <c r="C13" s="464">
        <v>-17649900</v>
      </c>
      <c r="D13" s="464">
        <f t="shared" si="0"/>
        <v>0</v>
      </c>
      <c r="E13" s="1159"/>
    </row>
    <row r="14" spans="1:5" ht="12.75" x14ac:dyDescent="0.2">
      <c r="A14" s="465" t="s">
        <v>659</v>
      </c>
      <c r="B14" s="464">
        <v>1681600</v>
      </c>
      <c r="C14" s="464"/>
      <c r="D14" s="464">
        <f t="shared" si="0"/>
        <v>1681600</v>
      </c>
      <c r="E14" s="1159"/>
    </row>
    <row r="15" spans="1:5" ht="12.75" x14ac:dyDescent="0.2">
      <c r="A15" s="465"/>
      <c r="B15" s="464"/>
      <c r="C15" s="464"/>
      <c r="D15" s="464"/>
      <c r="E15" s="1159"/>
    </row>
    <row r="16" spans="1:5" ht="12.75" x14ac:dyDescent="0.2">
      <c r="A16" s="465" t="s">
        <v>660</v>
      </c>
      <c r="B16" s="464">
        <f>B17+B18+B19+B29+B20</f>
        <v>173418384</v>
      </c>
      <c r="C16" s="464"/>
      <c r="D16" s="464">
        <f>SUM(B16:C16)</f>
        <v>173418384</v>
      </c>
      <c r="E16" s="1159"/>
    </row>
    <row r="17" spans="1:5" ht="12.75" x14ac:dyDescent="0.2">
      <c r="A17" s="92" t="s">
        <v>661</v>
      </c>
      <c r="B17" s="302">
        <v>144421784</v>
      </c>
      <c r="C17" s="302"/>
      <c r="D17" s="302">
        <f>SUM(B17:C17)</f>
        <v>144421784</v>
      </c>
      <c r="E17" s="1159"/>
    </row>
    <row r="18" spans="1:5" ht="12.75" x14ac:dyDescent="0.2">
      <c r="A18" s="92" t="s">
        <v>662</v>
      </c>
      <c r="B18" s="302">
        <v>27077200</v>
      </c>
      <c r="C18" s="302"/>
      <c r="D18" s="302">
        <f>SUM(B18:C18)</f>
        <v>27077200</v>
      </c>
      <c r="E18" s="1159"/>
    </row>
    <row r="19" spans="1:5" ht="12.75" x14ac:dyDescent="0.2">
      <c r="A19" s="92" t="s">
        <v>663</v>
      </c>
      <c r="B19" s="302">
        <v>793400</v>
      </c>
      <c r="C19" s="302"/>
      <c r="D19" s="302">
        <f>SUM(B19:C19)</f>
        <v>793400</v>
      </c>
      <c r="E19" s="1159"/>
    </row>
    <row r="20" spans="1:5" ht="12.75" x14ac:dyDescent="0.2">
      <c r="A20" s="92" t="s">
        <v>907</v>
      </c>
      <c r="B20" s="302">
        <v>1126000</v>
      </c>
      <c r="C20" s="302"/>
      <c r="D20" s="302">
        <f>SUM(B20:C20)</f>
        <v>1126000</v>
      </c>
      <c r="E20" s="1159"/>
    </row>
    <row r="21" spans="1:5" ht="12.75" x14ac:dyDescent="0.2">
      <c r="A21" s="465" t="s">
        <v>664</v>
      </c>
      <c r="B21" s="464">
        <f>B22+B23</f>
        <v>15752600</v>
      </c>
      <c r="C21" s="464"/>
      <c r="D21" s="464">
        <f>D22+D23</f>
        <v>15752600</v>
      </c>
      <c r="E21" s="1159"/>
    </row>
    <row r="22" spans="1:5" ht="12.75" x14ac:dyDescent="0.2">
      <c r="A22" s="92" t="s">
        <v>665</v>
      </c>
      <c r="B22" s="302">
        <v>12570600</v>
      </c>
      <c r="C22" s="302"/>
      <c r="D22" s="302">
        <f>SUM(B22:C22)</f>
        <v>12570600</v>
      </c>
      <c r="E22" s="1159"/>
    </row>
    <row r="23" spans="1:5" ht="12.75" x14ac:dyDescent="0.2">
      <c r="A23" s="92" t="s">
        <v>666</v>
      </c>
      <c r="B23" s="302">
        <v>3182000</v>
      </c>
      <c r="C23" s="302"/>
      <c r="D23" s="302">
        <f>SUM(B23:C23)</f>
        <v>3182000</v>
      </c>
      <c r="E23" s="1159"/>
    </row>
    <row r="24" spans="1:5" ht="12.75" x14ac:dyDescent="0.2">
      <c r="A24" s="92"/>
      <c r="B24" s="302"/>
      <c r="C24" s="302"/>
      <c r="D24" s="302"/>
      <c r="E24" s="1159"/>
    </row>
    <row r="25" spans="1:5" s="40" customFormat="1" ht="19.5" customHeight="1" x14ac:dyDescent="0.2">
      <c r="A25" s="465" t="s">
        <v>667</v>
      </c>
      <c r="B25" s="464">
        <f>B26+B27+B28</f>
        <v>69039617</v>
      </c>
      <c r="C25" s="464"/>
      <c r="D25" s="464">
        <f>D26+D27+D28</f>
        <v>69039617</v>
      </c>
      <c r="E25" s="1159"/>
    </row>
    <row r="26" spans="1:5" ht="12.75" x14ac:dyDescent="0.2">
      <c r="A26" s="92" t="s">
        <v>668</v>
      </c>
      <c r="B26" s="302">
        <v>33820000</v>
      </c>
      <c r="C26" s="302"/>
      <c r="D26" s="302">
        <f t="shared" ref="D26:D36" si="1">SUM(B26:C26)</f>
        <v>33820000</v>
      </c>
    </row>
    <row r="27" spans="1:5" ht="12.75" x14ac:dyDescent="0.2">
      <c r="A27" s="92" t="s">
        <v>669</v>
      </c>
      <c r="B27" s="302">
        <v>34961065</v>
      </c>
      <c r="C27" s="302"/>
      <c r="D27" s="302">
        <f t="shared" si="1"/>
        <v>34961065</v>
      </c>
    </row>
    <row r="28" spans="1:5" ht="12.75" x14ac:dyDescent="0.2">
      <c r="A28" s="92" t="s">
        <v>670</v>
      </c>
      <c r="B28" s="302">
        <v>258552</v>
      </c>
      <c r="C28" s="302"/>
      <c r="D28" s="302">
        <f t="shared" si="1"/>
        <v>258552</v>
      </c>
    </row>
    <row r="29" spans="1:5" ht="12.75" x14ac:dyDescent="0.2">
      <c r="A29" s="92"/>
      <c r="B29" s="302"/>
      <c r="C29" s="302"/>
      <c r="D29" s="302">
        <f t="shared" si="1"/>
        <v>0</v>
      </c>
    </row>
    <row r="30" spans="1:5" ht="12.75" x14ac:dyDescent="0.2">
      <c r="A30" s="465" t="s">
        <v>671</v>
      </c>
      <c r="B30" s="464">
        <v>26685000</v>
      </c>
      <c r="C30" s="464"/>
      <c r="D30" s="464">
        <f t="shared" si="1"/>
        <v>26685000</v>
      </c>
    </row>
    <row r="31" spans="1:5" ht="12.75" x14ac:dyDescent="0.2">
      <c r="A31" s="465" t="s">
        <v>672</v>
      </c>
      <c r="B31" s="464">
        <f>B32+B33+B34+B35</f>
        <v>43526440</v>
      </c>
      <c r="C31" s="464"/>
      <c r="D31" s="464">
        <f t="shared" si="1"/>
        <v>43526440</v>
      </c>
    </row>
    <row r="32" spans="1:5" ht="12.75" x14ac:dyDescent="0.2">
      <c r="A32" s="92" t="s">
        <v>673</v>
      </c>
      <c r="B32" s="302">
        <v>8840000</v>
      </c>
      <c r="C32" s="302"/>
      <c r="D32" s="302">
        <f t="shared" si="1"/>
        <v>8840000</v>
      </c>
    </row>
    <row r="33" spans="1:4" ht="12.75" x14ac:dyDescent="0.2">
      <c r="A33" s="92" t="s">
        <v>674</v>
      </c>
      <c r="B33" s="302">
        <v>5757440</v>
      </c>
      <c r="C33" s="302"/>
      <c r="D33" s="302">
        <f t="shared" si="1"/>
        <v>5757440</v>
      </c>
    </row>
    <row r="34" spans="1:4" ht="12.75" x14ac:dyDescent="0.2">
      <c r="A34" s="92" t="s">
        <v>675</v>
      </c>
      <c r="B34" s="302">
        <v>24024000</v>
      </c>
      <c r="C34" s="302"/>
      <c r="D34" s="302">
        <f t="shared" si="1"/>
        <v>24024000</v>
      </c>
    </row>
    <row r="35" spans="1:4" ht="12.75" x14ac:dyDescent="0.2">
      <c r="A35" s="92" t="s">
        <v>676</v>
      </c>
      <c r="B35" s="302">
        <v>4905000</v>
      </c>
      <c r="C35" s="302"/>
      <c r="D35" s="302">
        <f t="shared" si="1"/>
        <v>4905000</v>
      </c>
    </row>
    <row r="36" spans="1:4" ht="12.75" x14ac:dyDescent="0.2">
      <c r="A36" s="903" t="s">
        <v>1005</v>
      </c>
      <c r="B36" s="904">
        <v>3614000</v>
      </c>
      <c r="C36" s="904"/>
      <c r="D36" s="904">
        <f t="shared" si="1"/>
        <v>3614000</v>
      </c>
    </row>
    <row r="37" spans="1:4" ht="12.75" x14ac:dyDescent="0.2">
      <c r="A37" s="465" t="s">
        <v>677</v>
      </c>
      <c r="B37" s="464">
        <v>7909770</v>
      </c>
      <c r="C37" s="464"/>
      <c r="D37" s="464">
        <f t="shared" ref="D37:D42" si="2">SUM(B37:C37)</f>
        <v>7909770</v>
      </c>
    </row>
    <row r="38" spans="1:4" ht="12.75" x14ac:dyDescent="0.2">
      <c r="A38" s="905" t="s">
        <v>1006</v>
      </c>
      <c r="B38" s="906">
        <v>1535000</v>
      </c>
      <c r="C38" s="906"/>
      <c r="D38" s="906">
        <f t="shared" si="2"/>
        <v>1535000</v>
      </c>
    </row>
    <row r="39" spans="1:4" ht="12.75" x14ac:dyDescent="0.2">
      <c r="A39" s="907" t="s">
        <v>1007</v>
      </c>
      <c r="B39" s="908">
        <v>19410000</v>
      </c>
      <c r="C39" s="908"/>
      <c r="D39" s="908">
        <f t="shared" si="2"/>
        <v>19410000</v>
      </c>
    </row>
    <row r="40" spans="1:4" ht="21" x14ac:dyDescent="0.2">
      <c r="A40" s="907" t="s">
        <v>1008</v>
      </c>
      <c r="B40" s="908">
        <v>15941000</v>
      </c>
      <c r="C40" s="908"/>
      <c r="D40" s="908">
        <f t="shared" si="2"/>
        <v>15941000</v>
      </c>
    </row>
    <row r="41" spans="1:4" ht="12.75" x14ac:dyDescent="0.2">
      <c r="A41" s="905" t="s">
        <v>1009</v>
      </c>
      <c r="B41" s="906">
        <v>11973000</v>
      </c>
      <c r="C41" s="906"/>
      <c r="D41" s="906">
        <f t="shared" si="2"/>
        <v>11973000</v>
      </c>
    </row>
    <row r="42" spans="1:4" ht="13.5" thickBot="1" x14ac:dyDescent="0.25">
      <c r="A42" s="905" t="s">
        <v>1010</v>
      </c>
      <c r="B42" s="906">
        <v>392000</v>
      </c>
      <c r="C42" s="906"/>
      <c r="D42" s="906">
        <f t="shared" si="2"/>
        <v>392000</v>
      </c>
    </row>
    <row r="43" spans="1:4" ht="13.5" thickBot="1" x14ac:dyDescent="0.25">
      <c r="A43" s="466" t="s">
        <v>50</v>
      </c>
      <c r="B43" s="467">
        <f>B5+B7+B13+B16+B25+B30+B31+B37+B14+B21+B36+B38+B41+B42+B39+B40</f>
        <v>557470728</v>
      </c>
      <c r="C43" s="467">
        <f>C5+C7+C13</f>
        <v>-34454044</v>
      </c>
      <c r="D43" s="467">
        <f>D5+D7+D13+D16+D25+D30+D31+D37+D14+D21+D36+D38+D41+D42+D39+D40</f>
        <v>523016684</v>
      </c>
    </row>
    <row r="44" spans="1:4" ht="12.75" x14ac:dyDescent="0.2"/>
    <row r="45" spans="1:4" ht="12.75" x14ac:dyDescent="0.2"/>
    <row r="46" spans="1:4" ht="12.75" x14ac:dyDescent="0.2"/>
    <row r="47" spans="1:4" ht="12.75" x14ac:dyDescent="0.2"/>
    <row r="48" spans="1:4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</sheetData>
  <mergeCells count="2">
    <mergeCell ref="B1:D1"/>
    <mergeCell ref="E1:E2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88" fitToHeight="2" orientation="portrait" verticalDpi="300" r:id="rId1"/>
  <headerFooter alignWithMargins="0">
    <oddHeader>&amp;LBátaszék Város Önkormányzata&amp;R5.sz. tájékoztató melléklet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J125"/>
  <sheetViews>
    <sheetView zoomScale="94" zoomScaleNormal="94" workbookViewId="0">
      <selection activeCell="P28" sqref="P28:Q28"/>
    </sheetView>
  </sheetViews>
  <sheetFormatPr defaultRowHeight="12.75" x14ac:dyDescent="0.2"/>
  <cols>
    <col min="1" max="1" width="6.6640625" customWidth="1"/>
    <col min="2" max="2" width="61.6640625" customWidth="1"/>
    <col min="3" max="3" width="11" customWidth="1"/>
    <col min="4" max="4" width="14.83203125" customWidth="1"/>
    <col min="5" max="6" width="14.5" customWidth="1"/>
    <col min="7" max="7" width="14.5" style="919" customWidth="1"/>
    <col min="8" max="8" width="14.5" style="956" customWidth="1"/>
    <col min="9" max="9" width="14.5" style="997" customWidth="1"/>
    <col min="10" max="10" width="14.5" customWidth="1"/>
  </cols>
  <sheetData>
    <row r="1" spans="1:10" ht="15" x14ac:dyDescent="0.25">
      <c r="C1" s="439"/>
      <c r="D1" s="444" t="str">
        <f>CONCATENATE("6. tájékoztató tábla ",ALAPADATOK!A7," ",ALAPADATOK!B7," ",ALAPADATOK!C7," ",ALAPADATOK!D7," ",ALAPADATOK!E7," ",ALAPADATOK!F7," ",ALAPADATOK!G7," ",ALAPADATOK!H7)</f>
        <v>6. tájékoztató tábla a 7 / 2019 ( III.14. ) önkormányzati rendelethez</v>
      </c>
    </row>
    <row r="2" spans="1:10" ht="45.2" customHeight="1" x14ac:dyDescent="0.25">
      <c r="A2" s="1160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1160"/>
      <c r="C2" s="1160"/>
      <c r="D2" s="1160"/>
    </row>
    <row r="3" spans="1:10" ht="17.25" customHeight="1" thickBot="1" x14ac:dyDescent="0.3">
      <c r="A3" s="283"/>
      <c r="B3" s="283"/>
      <c r="C3" s="283"/>
      <c r="D3" s="283"/>
      <c r="J3" s="920" t="s">
        <v>1039</v>
      </c>
    </row>
    <row r="4" spans="1:10" ht="42.75" thickBot="1" x14ac:dyDescent="0.25">
      <c r="A4" s="470" t="s">
        <v>65</v>
      </c>
      <c r="B4" s="471" t="s">
        <v>121</v>
      </c>
      <c r="C4" s="909" t="s">
        <v>122</v>
      </c>
      <c r="D4" s="490" t="s">
        <v>680</v>
      </c>
      <c r="E4" s="490" t="s">
        <v>776</v>
      </c>
      <c r="F4" s="490" t="s">
        <v>1011</v>
      </c>
      <c r="G4" s="490" t="s">
        <v>1046</v>
      </c>
      <c r="H4" s="490" t="s">
        <v>1097</v>
      </c>
      <c r="I4" s="490" t="s">
        <v>1120</v>
      </c>
      <c r="J4" s="490" t="s">
        <v>1012</v>
      </c>
    </row>
    <row r="5" spans="1:10" ht="42.75" customHeight="1" thickBot="1" x14ac:dyDescent="0.25">
      <c r="A5" s="489" t="s">
        <v>15</v>
      </c>
      <c r="B5" s="493" t="s">
        <v>681</v>
      </c>
      <c r="C5" s="494"/>
      <c r="D5" s="495">
        <f>SUM(D6:D45)</f>
        <v>337725</v>
      </c>
      <c r="E5" s="496">
        <f>SUM(E6:E45)</f>
        <v>387334</v>
      </c>
      <c r="F5" s="496">
        <f>SUM(F6:F45)</f>
        <v>2696</v>
      </c>
      <c r="G5" s="496">
        <f>SUM(G6:G53)</f>
        <v>3692</v>
      </c>
      <c r="H5" s="496">
        <f>SUM(H6:H70)</f>
        <v>3445</v>
      </c>
      <c r="I5" s="496">
        <f>SUM(I6:I70)</f>
        <v>-8614</v>
      </c>
      <c r="J5" s="496">
        <f>E5+F5+G5+H5+I5</f>
        <v>388553</v>
      </c>
    </row>
    <row r="6" spans="1:10" ht="15.95" customHeight="1" x14ac:dyDescent="0.2">
      <c r="A6" s="489" t="s">
        <v>16</v>
      </c>
      <c r="B6" s="9" t="s">
        <v>682</v>
      </c>
      <c r="C6" s="491"/>
      <c r="D6" s="492">
        <v>12569</v>
      </c>
      <c r="E6" s="545">
        <v>13353</v>
      </c>
      <c r="F6" s="545"/>
      <c r="G6" s="545"/>
      <c r="H6" s="545"/>
      <c r="I6" s="545"/>
      <c r="J6" s="545">
        <f>E6+F6</f>
        <v>13353</v>
      </c>
    </row>
    <row r="7" spans="1:10" ht="15.95" customHeight="1" x14ac:dyDescent="0.2">
      <c r="A7" s="489" t="s">
        <v>17</v>
      </c>
      <c r="B7" s="8" t="s">
        <v>683</v>
      </c>
      <c r="C7" s="27"/>
      <c r="D7" s="472">
        <v>2569</v>
      </c>
      <c r="E7" s="546">
        <v>6924</v>
      </c>
      <c r="F7" s="546"/>
      <c r="G7" s="546"/>
      <c r="H7" s="546"/>
      <c r="I7" s="546"/>
      <c r="J7" s="546">
        <v>6924</v>
      </c>
    </row>
    <row r="8" spans="1:10" ht="15.95" customHeight="1" x14ac:dyDescent="0.2">
      <c r="A8" s="489" t="s">
        <v>18</v>
      </c>
      <c r="B8" s="473" t="s">
        <v>684</v>
      </c>
      <c r="C8" s="510"/>
      <c r="D8" s="511">
        <v>21475</v>
      </c>
      <c r="E8" s="553">
        <v>24024</v>
      </c>
      <c r="F8" s="553"/>
      <c r="G8" s="553"/>
      <c r="H8" s="553"/>
      <c r="I8" s="553"/>
      <c r="J8" s="553">
        <v>24024</v>
      </c>
    </row>
    <row r="9" spans="1:10" ht="15.95" customHeight="1" x14ac:dyDescent="0.2">
      <c r="A9" s="489" t="s">
        <v>19</v>
      </c>
      <c r="B9" s="8" t="s">
        <v>685</v>
      </c>
      <c r="C9" s="27"/>
      <c r="D9" s="472">
        <v>5077</v>
      </c>
      <c r="E9" s="546">
        <v>6073</v>
      </c>
      <c r="F9" s="546"/>
      <c r="G9" s="546"/>
      <c r="H9" s="546"/>
      <c r="I9" s="546"/>
      <c r="J9" s="546">
        <v>6073</v>
      </c>
    </row>
    <row r="10" spans="1:10" ht="15.95" customHeight="1" x14ac:dyDescent="0.2">
      <c r="A10" s="489" t="s">
        <v>20</v>
      </c>
      <c r="B10" s="473" t="s">
        <v>686</v>
      </c>
      <c r="C10" s="510"/>
      <c r="D10" s="511">
        <v>4742</v>
      </c>
      <c r="E10" s="553">
        <v>4905</v>
      </c>
      <c r="F10" s="553"/>
      <c r="G10" s="553"/>
      <c r="H10" s="553"/>
      <c r="I10" s="553"/>
      <c r="J10" s="553">
        <v>4905</v>
      </c>
    </row>
    <row r="11" spans="1:10" ht="15.95" customHeight="1" x14ac:dyDescent="0.2">
      <c r="A11" s="489" t="s">
        <v>21</v>
      </c>
      <c r="B11" s="8" t="s">
        <v>687</v>
      </c>
      <c r="C11" s="27"/>
      <c r="D11" s="472">
        <v>7690</v>
      </c>
      <c r="E11" s="546">
        <v>10374</v>
      </c>
      <c r="F11" s="546"/>
      <c r="G11" s="546"/>
      <c r="H11" s="546"/>
      <c r="I11" s="546"/>
      <c r="J11" s="546">
        <v>10374</v>
      </c>
    </row>
    <row r="12" spans="1:10" ht="21" x14ac:dyDescent="0.2">
      <c r="A12" s="489" t="s">
        <v>22</v>
      </c>
      <c r="B12" s="473" t="s">
        <v>688</v>
      </c>
      <c r="C12" s="510"/>
      <c r="D12" s="511">
        <v>8840</v>
      </c>
      <c r="E12" s="553">
        <v>8840</v>
      </c>
      <c r="F12" s="553"/>
      <c r="G12" s="553"/>
      <c r="H12" s="553"/>
      <c r="I12" s="553"/>
      <c r="J12" s="553">
        <v>8840</v>
      </c>
    </row>
    <row r="13" spans="1:10" ht="15.95" customHeight="1" x14ac:dyDescent="0.2">
      <c r="A13" s="489" t="s">
        <v>23</v>
      </c>
      <c r="B13" s="8" t="s">
        <v>689</v>
      </c>
      <c r="C13" s="27"/>
      <c r="D13" s="472">
        <v>2326</v>
      </c>
      <c r="E13" s="546">
        <v>3159</v>
      </c>
      <c r="F13" s="546"/>
      <c r="G13" s="546"/>
      <c r="H13" s="546"/>
      <c r="I13" s="546"/>
      <c r="J13" s="546">
        <v>3159</v>
      </c>
    </row>
    <row r="14" spans="1:10" ht="15.95" customHeight="1" x14ac:dyDescent="0.2">
      <c r="A14" s="489" t="s">
        <v>24</v>
      </c>
      <c r="B14" s="8" t="s">
        <v>690</v>
      </c>
      <c r="C14" s="27"/>
      <c r="D14" s="472">
        <v>2385</v>
      </c>
      <c r="E14" s="546">
        <v>2746</v>
      </c>
      <c r="F14" s="546"/>
      <c r="G14" s="546"/>
      <c r="H14" s="546"/>
      <c r="I14" s="546"/>
      <c r="J14" s="546">
        <v>2746</v>
      </c>
    </row>
    <row r="15" spans="1:10" ht="15.95" customHeight="1" x14ac:dyDescent="0.2">
      <c r="A15" s="489" t="s">
        <v>25</v>
      </c>
      <c r="B15" s="8" t="s">
        <v>691</v>
      </c>
      <c r="C15" s="27"/>
      <c r="D15" s="472">
        <v>2858</v>
      </c>
      <c r="E15" s="546">
        <v>4464</v>
      </c>
      <c r="F15" s="546"/>
      <c r="G15" s="546"/>
      <c r="H15" s="546"/>
      <c r="I15" s="546"/>
      <c r="J15" s="546">
        <v>4464</v>
      </c>
    </row>
    <row r="16" spans="1:10" x14ac:dyDescent="0.2">
      <c r="A16" s="489" t="s">
        <v>26</v>
      </c>
      <c r="B16" s="473" t="s">
        <v>692</v>
      </c>
      <c r="C16" s="27"/>
      <c r="D16" s="511">
        <v>5591</v>
      </c>
      <c r="E16" s="553">
        <v>5757</v>
      </c>
      <c r="F16" s="553"/>
      <c r="G16" s="553"/>
      <c r="H16" s="553"/>
      <c r="I16" s="553"/>
      <c r="J16" s="553">
        <v>5757</v>
      </c>
    </row>
    <row r="17" spans="1:10" ht="15.95" customHeight="1" x14ac:dyDescent="0.2">
      <c r="A17" s="489" t="s">
        <v>27</v>
      </c>
      <c r="B17" s="474" t="s">
        <v>693</v>
      </c>
      <c r="C17" s="27"/>
      <c r="D17" s="472">
        <v>657</v>
      </c>
      <c r="E17" s="546">
        <v>1410</v>
      </c>
      <c r="F17" s="546"/>
      <c r="G17" s="546"/>
      <c r="H17" s="546"/>
      <c r="I17" s="546"/>
      <c r="J17" s="546">
        <v>1410</v>
      </c>
    </row>
    <row r="18" spans="1:10" ht="15.95" customHeight="1" x14ac:dyDescent="0.2">
      <c r="A18" s="489" t="s">
        <v>28</v>
      </c>
      <c r="B18" s="473" t="s">
        <v>694</v>
      </c>
      <c r="C18" s="510"/>
      <c r="D18" s="511">
        <v>138542</v>
      </c>
      <c r="E18" s="553">
        <v>144422</v>
      </c>
      <c r="F18" s="553"/>
      <c r="G18" s="553"/>
      <c r="H18" s="553"/>
      <c r="I18" s="553"/>
      <c r="J18" s="553">
        <v>144422</v>
      </c>
    </row>
    <row r="19" spans="1:10" ht="15.95" customHeight="1" x14ac:dyDescent="0.2">
      <c r="A19" s="489" t="s">
        <v>29</v>
      </c>
      <c r="B19" s="473" t="s">
        <v>695</v>
      </c>
      <c r="C19" s="510"/>
      <c r="D19" s="511">
        <v>22086</v>
      </c>
      <c r="E19" s="553">
        <v>27077</v>
      </c>
      <c r="F19" s="553"/>
      <c r="G19" s="553"/>
      <c r="H19" s="553"/>
      <c r="I19" s="553"/>
      <c r="J19" s="553">
        <v>27077</v>
      </c>
    </row>
    <row r="20" spans="1:10" ht="15.95" customHeight="1" x14ac:dyDescent="0.2">
      <c r="A20" s="489" t="s">
        <v>30</v>
      </c>
      <c r="B20" s="473" t="s">
        <v>696</v>
      </c>
      <c r="C20" s="510"/>
      <c r="D20" s="511">
        <v>401</v>
      </c>
      <c r="E20" s="553">
        <v>793</v>
      </c>
      <c r="F20" s="553"/>
      <c r="G20" s="553"/>
      <c r="H20" s="553"/>
      <c r="I20" s="553"/>
      <c r="J20" s="553">
        <v>793</v>
      </c>
    </row>
    <row r="21" spans="1:10" ht="15.95" customHeight="1" x14ac:dyDescent="0.2">
      <c r="A21" s="489" t="s">
        <v>31</v>
      </c>
      <c r="B21" s="473" t="s">
        <v>910</v>
      </c>
      <c r="C21" s="510"/>
      <c r="D21" s="511"/>
      <c r="E21" s="553">
        <v>1126</v>
      </c>
      <c r="F21" s="553"/>
      <c r="G21" s="553"/>
      <c r="H21" s="553"/>
      <c r="I21" s="553"/>
      <c r="J21" s="553">
        <v>1126</v>
      </c>
    </row>
    <row r="22" spans="1:10" ht="15.95" customHeight="1" x14ac:dyDescent="0.2">
      <c r="A22" s="489" t="s">
        <v>32</v>
      </c>
      <c r="B22" s="473" t="s">
        <v>697</v>
      </c>
      <c r="C22" s="510"/>
      <c r="D22" s="511">
        <v>14394</v>
      </c>
      <c r="E22" s="553">
        <v>15753</v>
      </c>
      <c r="F22" s="553"/>
      <c r="G22" s="553"/>
      <c r="H22" s="553"/>
      <c r="I22" s="553"/>
      <c r="J22" s="553">
        <v>15753</v>
      </c>
    </row>
    <row r="23" spans="1:10" ht="15.95" customHeight="1" x14ac:dyDescent="0.2">
      <c r="A23" s="489" t="s">
        <v>33</v>
      </c>
      <c r="B23" s="473" t="s">
        <v>698</v>
      </c>
      <c r="C23" s="510"/>
      <c r="D23" s="511">
        <v>65280</v>
      </c>
      <c r="E23" s="553">
        <v>68781</v>
      </c>
      <c r="F23" s="553"/>
      <c r="G23" s="553"/>
      <c r="H23" s="553"/>
      <c r="I23" s="553"/>
      <c r="J23" s="553">
        <v>68781</v>
      </c>
    </row>
    <row r="24" spans="1:10" ht="21" x14ac:dyDescent="0.2">
      <c r="A24" s="489" t="s">
        <v>34</v>
      </c>
      <c r="B24" s="473" t="s">
        <v>699</v>
      </c>
      <c r="C24" s="510"/>
      <c r="D24" s="511">
        <v>335</v>
      </c>
      <c r="E24" s="553">
        <v>259</v>
      </c>
      <c r="F24" s="553"/>
      <c r="G24" s="553"/>
      <c r="H24" s="553"/>
      <c r="I24" s="553"/>
      <c r="J24" s="553">
        <v>259</v>
      </c>
    </row>
    <row r="25" spans="1:10" ht="15.95" customHeight="1" x14ac:dyDescent="0.2">
      <c r="A25" s="489" t="s">
        <v>35</v>
      </c>
      <c r="B25" s="338" t="s">
        <v>700</v>
      </c>
      <c r="C25" s="27"/>
      <c r="D25" s="472">
        <v>10327</v>
      </c>
      <c r="E25" s="546">
        <v>25066</v>
      </c>
      <c r="F25" s="546"/>
      <c r="G25" s="546"/>
      <c r="H25" s="546"/>
      <c r="I25" s="546"/>
      <c r="J25" s="546">
        <v>25066</v>
      </c>
    </row>
    <row r="26" spans="1:10" ht="15.95" customHeight="1" x14ac:dyDescent="0.2">
      <c r="A26" s="489" t="s">
        <v>36</v>
      </c>
      <c r="B26" s="8" t="s">
        <v>701</v>
      </c>
      <c r="C26" s="27"/>
      <c r="D26" s="472">
        <v>2000</v>
      </c>
      <c r="E26" s="546">
        <v>2000</v>
      </c>
      <c r="F26" s="546"/>
      <c r="G26" s="546"/>
      <c r="H26" s="546"/>
      <c r="I26" s="546"/>
      <c r="J26" s="546">
        <v>2000</v>
      </c>
    </row>
    <row r="27" spans="1:10" ht="15.95" customHeight="1" x14ac:dyDescent="0.2">
      <c r="A27" s="489" t="s">
        <v>37</v>
      </c>
      <c r="B27" s="8" t="s">
        <v>702</v>
      </c>
      <c r="C27" s="27"/>
      <c r="D27" s="472">
        <v>4304</v>
      </c>
      <c r="E27" s="546">
        <v>4546</v>
      </c>
      <c r="F27" s="546"/>
      <c r="G27" s="546"/>
      <c r="H27" s="546"/>
      <c r="I27" s="546"/>
      <c r="J27" s="546">
        <v>4546</v>
      </c>
    </row>
    <row r="28" spans="1:10" ht="15.95" customHeight="1" x14ac:dyDescent="0.2">
      <c r="A28" s="489" t="s">
        <v>38</v>
      </c>
      <c r="B28" s="8" t="s">
        <v>703</v>
      </c>
      <c r="C28" s="27"/>
      <c r="D28" s="472">
        <v>300</v>
      </c>
      <c r="E28" s="546">
        <v>300</v>
      </c>
      <c r="F28" s="546"/>
      <c r="G28" s="546"/>
      <c r="H28" s="546"/>
      <c r="I28" s="546"/>
      <c r="J28" s="546">
        <v>300</v>
      </c>
    </row>
    <row r="29" spans="1:10" s="956" customFormat="1" ht="15.95" customHeight="1" x14ac:dyDescent="0.2">
      <c r="A29" s="489" t="s">
        <v>39</v>
      </c>
      <c r="B29" s="8" t="s">
        <v>1077</v>
      </c>
      <c r="C29" s="27">
        <v>-356</v>
      </c>
      <c r="D29" s="472"/>
      <c r="E29" s="546"/>
      <c r="F29" s="546"/>
      <c r="G29" s="546"/>
      <c r="H29" s="546">
        <v>-356</v>
      </c>
      <c r="I29" s="546"/>
      <c r="J29" s="546">
        <v>-356</v>
      </c>
    </row>
    <row r="30" spans="1:10" s="956" customFormat="1" ht="15.95" customHeight="1" x14ac:dyDescent="0.2">
      <c r="A30" s="489" t="s">
        <v>40</v>
      </c>
      <c r="B30" s="8" t="s">
        <v>1078</v>
      </c>
      <c r="C30" s="27">
        <v>694</v>
      </c>
      <c r="D30" s="472"/>
      <c r="E30" s="546"/>
      <c r="F30" s="546"/>
      <c r="G30" s="546"/>
      <c r="H30" s="546">
        <v>694</v>
      </c>
      <c r="I30" s="546"/>
      <c r="J30" s="546">
        <v>694</v>
      </c>
    </row>
    <row r="31" spans="1:10" s="956" customFormat="1" ht="15.95" customHeight="1" x14ac:dyDescent="0.2">
      <c r="A31" s="489" t="s">
        <v>41</v>
      </c>
      <c r="B31" s="8" t="s">
        <v>1079</v>
      </c>
      <c r="C31" s="27">
        <v>-171</v>
      </c>
      <c r="D31" s="472"/>
      <c r="E31" s="546"/>
      <c r="F31" s="546"/>
      <c r="G31" s="546"/>
      <c r="H31" s="546">
        <v>-171</v>
      </c>
      <c r="I31" s="546"/>
      <c r="J31" s="546">
        <v>-171</v>
      </c>
    </row>
    <row r="32" spans="1:10" s="956" customFormat="1" ht="15.95" customHeight="1" x14ac:dyDescent="0.2">
      <c r="A32" s="489" t="s">
        <v>42</v>
      </c>
      <c r="B32" s="8" t="s">
        <v>1080</v>
      </c>
      <c r="C32" s="27">
        <v>-476</v>
      </c>
      <c r="D32" s="472"/>
      <c r="E32" s="546"/>
      <c r="F32" s="546"/>
      <c r="G32" s="546"/>
      <c r="H32" s="546">
        <v>-476</v>
      </c>
      <c r="I32" s="546"/>
      <c r="J32" s="546">
        <v>-476</v>
      </c>
    </row>
    <row r="33" spans="1:10" s="956" customFormat="1" ht="15.95" customHeight="1" x14ac:dyDescent="0.2">
      <c r="A33" s="489" t="s">
        <v>43</v>
      </c>
      <c r="B33" s="8" t="s">
        <v>1081</v>
      </c>
      <c r="C33" s="27">
        <v>-3</v>
      </c>
      <c r="D33" s="472"/>
      <c r="E33" s="546"/>
      <c r="F33" s="546"/>
      <c r="G33" s="546"/>
      <c r="H33" s="546">
        <v>-3</v>
      </c>
      <c r="I33" s="546"/>
      <c r="J33" s="546">
        <v>-3</v>
      </c>
    </row>
    <row r="34" spans="1:10" ht="15.95" customHeight="1" x14ac:dyDescent="0.2">
      <c r="A34" s="489" t="s">
        <v>123</v>
      </c>
      <c r="B34" s="8" t="s">
        <v>1013</v>
      </c>
      <c r="C34" s="27"/>
      <c r="D34" s="472"/>
      <c r="E34" s="546"/>
      <c r="F34" s="546">
        <v>3552</v>
      </c>
      <c r="G34" s="546"/>
      <c r="H34" s="546"/>
      <c r="I34" s="546"/>
      <c r="J34" s="546">
        <v>3552</v>
      </c>
    </row>
    <row r="35" spans="1:10" ht="15.95" customHeight="1" x14ac:dyDescent="0.2">
      <c r="A35" s="489" t="s">
        <v>124</v>
      </c>
      <c r="B35" s="8" t="s">
        <v>1014</v>
      </c>
      <c r="C35" s="27"/>
      <c r="D35" s="472"/>
      <c r="E35" s="546"/>
      <c r="F35" s="546">
        <v>62</v>
      </c>
      <c r="G35" s="546"/>
      <c r="H35" s="546"/>
      <c r="I35" s="546"/>
      <c r="J35" s="546">
        <v>62</v>
      </c>
    </row>
    <row r="36" spans="1:10" ht="15.95" customHeight="1" x14ac:dyDescent="0.2">
      <c r="A36" s="489" t="s">
        <v>125</v>
      </c>
      <c r="B36" s="8" t="s">
        <v>1015</v>
      </c>
      <c r="C36" s="27"/>
      <c r="D36" s="472"/>
      <c r="E36" s="546"/>
      <c r="F36" s="546">
        <v>45</v>
      </c>
      <c r="G36" s="546"/>
      <c r="H36" s="546"/>
      <c r="I36" s="546"/>
      <c r="J36" s="546">
        <v>45</v>
      </c>
    </row>
    <row r="37" spans="1:10" ht="15.95" customHeight="1" x14ac:dyDescent="0.2">
      <c r="A37" s="489" t="s">
        <v>126</v>
      </c>
      <c r="B37" s="8" t="s">
        <v>1016</v>
      </c>
      <c r="C37" s="27"/>
      <c r="D37" s="472"/>
      <c r="E37" s="546"/>
      <c r="F37" s="546">
        <v>34</v>
      </c>
      <c r="G37" s="546"/>
      <c r="H37" s="546"/>
      <c r="I37" s="546"/>
      <c r="J37" s="546">
        <v>34</v>
      </c>
    </row>
    <row r="38" spans="1:10" ht="15.95" customHeight="1" x14ac:dyDescent="0.2">
      <c r="A38" s="489" t="s">
        <v>713</v>
      </c>
      <c r="B38" s="8" t="s">
        <v>1017</v>
      </c>
      <c r="C38" s="27"/>
      <c r="D38" s="472"/>
      <c r="E38" s="546"/>
      <c r="F38" s="546">
        <v>91</v>
      </c>
      <c r="G38" s="546"/>
      <c r="H38" s="546"/>
      <c r="I38" s="546"/>
      <c r="J38" s="546">
        <v>91</v>
      </c>
    </row>
    <row r="39" spans="1:10" ht="15.95" customHeight="1" x14ac:dyDescent="0.2">
      <c r="A39" s="489" t="s">
        <v>715</v>
      </c>
      <c r="B39" s="8" t="s">
        <v>1018</v>
      </c>
      <c r="C39" s="27"/>
      <c r="D39" s="472"/>
      <c r="E39" s="546"/>
      <c r="F39" s="546">
        <v>75</v>
      </c>
      <c r="G39" s="546"/>
      <c r="H39" s="546"/>
      <c r="I39" s="546"/>
      <c r="J39" s="546">
        <v>75</v>
      </c>
    </row>
    <row r="40" spans="1:10" ht="15.95" customHeight="1" x14ac:dyDescent="0.2">
      <c r="A40" s="489" t="s">
        <v>717</v>
      </c>
      <c r="B40" s="475" t="s">
        <v>704</v>
      </c>
      <c r="C40" s="27"/>
      <c r="D40" s="472">
        <v>500</v>
      </c>
      <c r="E40" s="546">
        <v>500</v>
      </c>
      <c r="F40" s="546"/>
      <c r="G40" s="546"/>
      <c r="H40" s="546"/>
      <c r="I40" s="546"/>
      <c r="J40" s="546">
        <v>500</v>
      </c>
    </row>
    <row r="41" spans="1:10" ht="15.95" customHeight="1" x14ac:dyDescent="0.2">
      <c r="A41" s="489" t="s">
        <v>719</v>
      </c>
      <c r="B41" s="475" t="s">
        <v>705</v>
      </c>
      <c r="C41" s="27"/>
      <c r="D41" s="472">
        <v>200</v>
      </c>
      <c r="E41" s="546">
        <v>200</v>
      </c>
      <c r="F41" s="546"/>
      <c r="G41" s="546"/>
      <c r="H41" s="546"/>
      <c r="I41" s="546"/>
      <c r="J41" s="546">
        <v>200</v>
      </c>
    </row>
    <row r="42" spans="1:10" ht="15.95" customHeight="1" x14ac:dyDescent="0.2">
      <c r="A42" s="489" t="s">
        <v>721</v>
      </c>
      <c r="B42" s="475" t="s">
        <v>706</v>
      </c>
      <c r="C42" s="27"/>
      <c r="D42" s="472">
        <v>1600</v>
      </c>
      <c r="E42" s="546">
        <v>1600</v>
      </c>
      <c r="F42" s="546"/>
      <c r="G42" s="546"/>
      <c r="H42" s="546"/>
      <c r="I42" s="546"/>
      <c r="J42" s="546">
        <v>1600</v>
      </c>
    </row>
    <row r="43" spans="1:10" ht="15.95" customHeight="1" x14ac:dyDescent="0.2">
      <c r="A43" s="489" t="s">
        <v>723</v>
      </c>
      <c r="B43" s="475" t="s">
        <v>707</v>
      </c>
      <c r="C43" s="27"/>
      <c r="D43" s="472">
        <v>677</v>
      </c>
      <c r="E43" s="546">
        <v>1441</v>
      </c>
      <c r="F43" s="546">
        <v>-1441</v>
      </c>
      <c r="G43" s="546"/>
      <c r="H43" s="546"/>
      <c r="I43" s="546"/>
      <c r="J43" s="546">
        <v>0</v>
      </c>
    </row>
    <row r="44" spans="1:10" s="919" customFormat="1" ht="15.95" customHeight="1" x14ac:dyDescent="0.2">
      <c r="A44" s="489" t="s">
        <v>725</v>
      </c>
      <c r="B44" s="475" t="s">
        <v>707</v>
      </c>
      <c r="C44" s="498"/>
      <c r="D44" s="499"/>
      <c r="E44" s="953">
        <v>1441</v>
      </c>
      <c r="F44" s="953">
        <v>-22</v>
      </c>
      <c r="G44" s="953"/>
      <c r="H44" s="953"/>
      <c r="I44" s="953"/>
      <c r="J44" s="953">
        <v>1419</v>
      </c>
    </row>
    <row r="45" spans="1:10" ht="15.95" customHeight="1" x14ac:dyDescent="0.2">
      <c r="A45" s="489" t="s">
        <v>727</v>
      </c>
      <c r="B45" s="475" t="s">
        <v>1019</v>
      </c>
      <c r="C45" s="27"/>
      <c r="D45" s="913"/>
      <c r="E45" s="914"/>
      <c r="F45" s="914">
        <v>300</v>
      </c>
      <c r="G45" s="914"/>
      <c r="H45" s="914">
        <v>-300</v>
      </c>
      <c r="I45" s="914"/>
      <c r="J45" s="914">
        <v>0</v>
      </c>
    </row>
    <row r="46" spans="1:10" s="919" customFormat="1" ht="15.95" customHeight="1" x14ac:dyDescent="0.2">
      <c r="A46" s="489" t="s">
        <v>730</v>
      </c>
      <c r="B46" s="475" t="s">
        <v>1047</v>
      </c>
      <c r="C46" s="27"/>
      <c r="D46" s="913"/>
      <c r="E46" s="914"/>
      <c r="F46" s="914"/>
      <c r="G46" s="914">
        <v>203</v>
      </c>
      <c r="H46" s="914"/>
      <c r="I46" s="914"/>
      <c r="J46" s="914">
        <v>203</v>
      </c>
    </row>
    <row r="47" spans="1:10" s="919" customFormat="1" ht="15.95" customHeight="1" x14ac:dyDescent="0.2">
      <c r="A47" s="489" t="s">
        <v>732</v>
      </c>
      <c r="B47" s="475" t="s">
        <v>1048</v>
      </c>
      <c r="C47" s="27"/>
      <c r="D47" s="913"/>
      <c r="E47" s="914"/>
      <c r="F47" s="914"/>
      <c r="G47" s="914">
        <v>573</v>
      </c>
      <c r="H47" s="914"/>
      <c r="I47" s="914"/>
      <c r="J47" s="914">
        <v>573</v>
      </c>
    </row>
    <row r="48" spans="1:10" s="919" customFormat="1" ht="15.95" customHeight="1" x14ac:dyDescent="0.2">
      <c r="A48" s="489" t="s">
        <v>957</v>
      </c>
      <c r="B48" s="475" t="s">
        <v>1049</v>
      </c>
      <c r="C48" s="27"/>
      <c r="D48" s="913"/>
      <c r="E48" s="914"/>
      <c r="F48" s="914"/>
      <c r="G48" s="914">
        <v>254</v>
      </c>
      <c r="H48" s="914"/>
      <c r="I48" s="914"/>
      <c r="J48" s="914">
        <v>254</v>
      </c>
    </row>
    <row r="49" spans="1:10" s="919" customFormat="1" ht="15.95" customHeight="1" x14ac:dyDescent="0.2">
      <c r="A49" s="489" t="s">
        <v>735</v>
      </c>
      <c r="B49" s="475" t="s">
        <v>1051</v>
      </c>
      <c r="C49" s="27"/>
      <c r="D49" s="913"/>
      <c r="E49" s="914"/>
      <c r="F49" s="914"/>
      <c r="G49" s="914">
        <v>2327</v>
      </c>
      <c r="H49" s="914"/>
      <c r="I49" s="914"/>
      <c r="J49" s="914">
        <v>2327</v>
      </c>
    </row>
    <row r="50" spans="1:10" s="919" customFormat="1" ht="15.95" customHeight="1" x14ac:dyDescent="0.2">
      <c r="A50" s="489" t="s">
        <v>737</v>
      </c>
      <c r="B50" s="475" t="s">
        <v>1050</v>
      </c>
      <c r="C50" s="27"/>
      <c r="D50" s="913"/>
      <c r="E50" s="914"/>
      <c r="F50" s="914"/>
      <c r="G50" s="914">
        <v>38</v>
      </c>
      <c r="H50" s="914"/>
      <c r="I50" s="914"/>
      <c r="J50" s="914">
        <v>38</v>
      </c>
    </row>
    <row r="51" spans="1:10" s="919" customFormat="1" ht="15.95" customHeight="1" x14ac:dyDescent="0.2">
      <c r="A51" s="489" t="s">
        <v>739</v>
      </c>
      <c r="B51" s="475" t="s">
        <v>1052</v>
      </c>
      <c r="C51" s="27"/>
      <c r="D51" s="913"/>
      <c r="E51" s="914"/>
      <c r="F51" s="914"/>
      <c r="G51" s="914">
        <v>150</v>
      </c>
      <c r="H51" s="914"/>
      <c r="I51" s="914"/>
      <c r="J51" s="914">
        <v>150</v>
      </c>
    </row>
    <row r="52" spans="1:10" s="919" customFormat="1" ht="15.95" customHeight="1" x14ac:dyDescent="0.2">
      <c r="A52" s="489" t="s">
        <v>741</v>
      </c>
      <c r="B52" s="475" t="s">
        <v>1053</v>
      </c>
      <c r="C52" s="27"/>
      <c r="D52" s="913"/>
      <c r="E52" s="914"/>
      <c r="F52" s="914"/>
      <c r="G52" s="914">
        <v>91</v>
      </c>
      <c r="H52" s="914"/>
      <c r="I52" s="914"/>
      <c r="J52" s="914">
        <v>91</v>
      </c>
    </row>
    <row r="53" spans="1:10" s="919" customFormat="1" ht="15.95" customHeight="1" x14ac:dyDescent="0.2">
      <c r="A53" s="489" t="s">
        <v>743</v>
      </c>
      <c r="B53" s="475" t="s">
        <v>1054</v>
      </c>
      <c r="C53" s="27"/>
      <c r="D53" s="913"/>
      <c r="E53" s="914"/>
      <c r="F53" s="914"/>
      <c r="G53" s="914">
        <v>56</v>
      </c>
      <c r="H53" s="914"/>
      <c r="I53" s="914"/>
      <c r="J53" s="914">
        <v>56</v>
      </c>
    </row>
    <row r="54" spans="1:10" s="956" customFormat="1" x14ac:dyDescent="0.2">
      <c r="A54" s="489" t="s">
        <v>745</v>
      </c>
      <c r="B54" s="475" t="s">
        <v>1082</v>
      </c>
      <c r="C54" s="27"/>
      <c r="D54" s="913"/>
      <c r="E54" s="914"/>
      <c r="F54" s="914"/>
      <c r="G54" s="914"/>
      <c r="H54" s="914">
        <v>230</v>
      </c>
      <c r="I54" s="914"/>
      <c r="J54" s="914">
        <v>230</v>
      </c>
    </row>
    <row r="55" spans="1:10" s="956" customFormat="1" x14ac:dyDescent="0.2">
      <c r="A55" s="489" t="s">
        <v>747</v>
      </c>
      <c r="B55" s="475" t="s">
        <v>1083</v>
      </c>
      <c r="C55" s="27"/>
      <c r="D55" s="913"/>
      <c r="E55" s="914"/>
      <c r="F55" s="914"/>
      <c r="G55" s="914"/>
      <c r="H55" s="914">
        <v>1973</v>
      </c>
      <c r="I55" s="914"/>
      <c r="J55" s="914">
        <v>1973</v>
      </c>
    </row>
    <row r="56" spans="1:10" s="956" customFormat="1" x14ac:dyDescent="0.2">
      <c r="A56" s="489" t="s">
        <v>911</v>
      </c>
      <c r="B56" s="475" t="s">
        <v>1084</v>
      </c>
      <c r="C56" s="27"/>
      <c r="D56" s="913"/>
      <c r="E56" s="914"/>
      <c r="F56" s="914"/>
      <c r="G56" s="914"/>
      <c r="H56" s="914">
        <v>38</v>
      </c>
      <c r="I56" s="914"/>
      <c r="J56" s="914">
        <v>38</v>
      </c>
    </row>
    <row r="57" spans="1:10" s="956" customFormat="1" x14ac:dyDescent="0.2">
      <c r="A57" s="489" t="s">
        <v>749</v>
      </c>
      <c r="B57" s="475" t="s">
        <v>1085</v>
      </c>
      <c r="C57" s="27"/>
      <c r="D57" s="913"/>
      <c r="E57" s="914"/>
      <c r="F57" s="914"/>
      <c r="G57" s="914"/>
      <c r="H57" s="914">
        <v>101</v>
      </c>
      <c r="I57" s="914"/>
      <c r="J57" s="914">
        <v>101</v>
      </c>
    </row>
    <row r="58" spans="1:10" s="997" customFormat="1" x14ac:dyDescent="0.2">
      <c r="A58" s="489" t="s">
        <v>750</v>
      </c>
      <c r="B58" s="475" t="s">
        <v>1086</v>
      </c>
      <c r="C58" s="27"/>
      <c r="D58" s="472"/>
      <c r="E58" s="1013"/>
      <c r="F58" s="914"/>
      <c r="G58" s="914"/>
      <c r="H58" s="914">
        <v>55</v>
      </c>
      <c r="I58" s="1018">
        <v>1</v>
      </c>
      <c r="J58" s="914">
        <v>56</v>
      </c>
    </row>
    <row r="59" spans="1:10" s="997" customFormat="1" ht="15.95" customHeight="1" x14ac:dyDescent="0.2">
      <c r="A59" s="489" t="s">
        <v>752</v>
      </c>
      <c r="B59" s="910" t="s">
        <v>1087</v>
      </c>
      <c r="C59" s="911"/>
      <c r="D59" s="1014"/>
      <c r="E59" s="1016"/>
      <c r="F59" s="1016"/>
      <c r="G59" s="1016"/>
      <c r="H59" s="964">
        <v>1660</v>
      </c>
      <c r="I59" s="964"/>
      <c r="J59" s="964">
        <v>1660</v>
      </c>
    </row>
    <row r="60" spans="1:10" s="997" customFormat="1" ht="15.95" customHeight="1" x14ac:dyDescent="0.2">
      <c r="A60" s="489" t="s">
        <v>754</v>
      </c>
      <c r="B60" s="475" t="s">
        <v>1121</v>
      </c>
      <c r="C60" s="27"/>
      <c r="D60" s="472"/>
      <c r="E60" s="914"/>
      <c r="F60" s="914"/>
      <c r="G60" s="914"/>
      <c r="H60" s="914"/>
      <c r="I60" s="914">
        <v>1928</v>
      </c>
      <c r="J60" s="914">
        <v>1928</v>
      </c>
    </row>
    <row r="61" spans="1:10" s="997" customFormat="1" ht="15.95" customHeight="1" x14ac:dyDescent="0.2">
      <c r="A61" s="489" t="s">
        <v>756</v>
      </c>
      <c r="B61" s="475" t="s">
        <v>1122</v>
      </c>
      <c r="C61" s="27"/>
      <c r="D61" s="472"/>
      <c r="E61" s="914"/>
      <c r="F61" s="914"/>
      <c r="G61" s="914"/>
      <c r="H61" s="914"/>
      <c r="I61" s="914">
        <v>1126</v>
      </c>
      <c r="J61" s="914">
        <v>1126</v>
      </c>
    </row>
    <row r="62" spans="1:10" s="997" customFormat="1" x14ac:dyDescent="0.2">
      <c r="A62" s="489" t="s">
        <v>758</v>
      </c>
      <c r="B62" s="475" t="s">
        <v>1123</v>
      </c>
      <c r="C62" s="27"/>
      <c r="D62" s="472"/>
      <c r="E62" s="914"/>
      <c r="F62" s="914"/>
      <c r="G62" s="914"/>
      <c r="H62" s="914"/>
      <c r="I62" s="914">
        <v>-1540</v>
      </c>
      <c r="J62" s="914">
        <v>-1540</v>
      </c>
    </row>
    <row r="63" spans="1:10" s="997" customFormat="1" x14ac:dyDescent="0.2">
      <c r="A63" s="489" t="s">
        <v>760</v>
      </c>
      <c r="B63" s="475" t="s">
        <v>1124</v>
      </c>
      <c r="C63" s="27"/>
      <c r="D63" s="472"/>
      <c r="E63" s="914"/>
      <c r="F63" s="914"/>
      <c r="G63" s="914"/>
      <c r="H63" s="914"/>
      <c r="I63" s="914">
        <v>285</v>
      </c>
      <c r="J63" s="914">
        <v>285</v>
      </c>
    </row>
    <row r="64" spans="1:10" s="997" customFormat="1" ht="15.95" customHeight="1" x14ac:dyDescent="0.2">
      <c r="A64" s="489" t="s">
        <v>762</v>
      </c>
      <c r="B64" s="475" t="s">
        <v>1125</v>
      </c>
      <c r="C64" s="27"/>
      <c r="D64" s="472"/>
      <c r="E64" s="914"/>
      <c r="F64" s="914"/>
      <c r="G64" s="914"/>
      <c r="H64" s="914"/>
      <c r="I64" s="914">
        <v>1190</v>
      </c>
      <c r="J64" s="914">
        <v>1190</v>
      </c>
    </row>
    <row r="65" spans="1:10" s="997" customFormat="1" ht="15.95" customHeight="1" x14ac:dyDescent="0.2">
      <c r="A65" s="489" t="s">
        <v>764</v>
      </c>
      <c r="B65" s="475" t="s">
        <v>1126</v>
      </c>
      <c r="C65" s="27"/>
      <c r="D65" s="472"/>
      <c r="E65" s="914"/>
      <c r="F65" s="914"/>
      <c r="G65" s="914"/>
      <c r="H65" s="914"/>
      <c r="I65" s="914">
        <v>672</v>
      </c>
      <c r="J65" s="914">
        <v>672</v>
      </c>
    </row>
    <row r="66" spans="1:10" s="997" customFormat="1" x14ac:dyDescent="0.2">
      <c r="A66" s="489" t="s">
        <v>766</v>
      </c>
      <c r="B66" s="475" t="s">
        <v>1127</v>
      </c>
      <c r="C66" s="27"/>
      <c r="D66" s="472"/>
      <c r="E66" s="914"/>
      <c r="F66" s="914"/>
      <c r="G66" s="914"/>
      <c r="H66" s="914"/>
      <c r="I66" s="914">
        <v>12</v>
      </c>
      <c r="J66" s="914">
        <v>12</v>
      </c>
    </row>
    <row r="67" spans="1:10" s="997" customFormat="1" x14ac:dyDescent="0.2">
      <c r="A67" s="489" t="s">
        <v>768</v>
      </c>
      <c r="B67" s="475" t="s">
        <v>1128</v>
      </c>
      <c r="C67" s="27"/>
      <c r="D67" s="472"/>
      <c r="E67" s="914"/>
      <c r="F67" s="914"/>
      <c r="G67" s="914"/>
      <c r="H67" s="914"/>
      <c r="I67" s="914">
        <v>34</v>
      </c>
      <c r="J67" s="914">
        <v>34</v>
      </c>
    </row>
    <row r="68" spans="1:10" s="997" customFormat="1" ht="15.95" customHeight="1" x14ac:dyDescent="0.2">
      <c r="A68" s="489" t="s">
        <v>769</v>
      </c>
      <c r="B68" s="475" t="s">
        <v>1129</v>
      </c>
      <c r="C68" s="27"/>
      <c r="D68" s="472"/>
      <c r="E68" s="914"/>
      <c r="F68" s="914"/>
      <c r="G68" s="914"/>
      <c r="H68" s="914"/>
      <c r="I68" s="914">
        <v>18</v>
      </c>
      <c r="J68" s="914">
        <v>18</v>
      </c>
    </row>
    <row r="69" spans="1:10" s="997" customFormat="1" ht="15.95" customHeight="1" x14ac:dyDescent="0.2">
      <c r="A69" s="489" t="s">
        <v>771</v>
      </c>
      <c r="B69" s="475" t="s">
        <v>1130</v>
      </c>
      <c r="C69" s="27"/>
      <c r="D69" s="472"/>
      <c r="E69" s="914"/>
      <c r="F69" s="914"/>
      <c r="G69" s="914"/>
      <c r="H69" s="914"/>
      <c r="I69" s="914">
        <v>-7153</v>
      </c>
      <c r="J69" s="914">
        <v>-7153</v>
      </c>
    </row>
    <row r="70" spans="1:10" s="997" customFormat="1" ht="13.5" thickBot="1" x14ac:dyDescent="0.25">
      <c r="A70" s="489" t="s">
        <v>773</v>
      </c>
      <c r="B70" s="475" t="s">
        <v>1131</v>
      </c>
      <c r="C70" s="27"/>
      <c r="D70" s="472"/>
      <c r="E70" s="914"/>
      <c r="F70" s="914"/>
      <c r="G70" s="914"/>
      <c r="H70" s="914"/>
      <c r="I70" s="914">
        <v>-5187</v>
      </c>
      <c r="J70" s="914">
        <v>-5187</v>
      </c>
    </row>
    <row r="71" spans="1:10" ht="15.95" customHeight="1" thickBot="1" x14ac:dyDescent="0.25">
      <c r="A71" s="489" t="s">
        <v>775</v>
      </c>
      <c r="B71" s="501" t="s">
        <v>708</v>
      </c>
      <c r="C71" s="494"/>
      <c r="D71" s="495">
        <f>SUM(D72:D98)</f>
        <v>135543</v>
      </c>
      <c r="E71" s="496">
        <f>SUM(E72:E98)</f>
        <v>163143</v>
      </c>
      <c r="F71" s="496">
        <f>SUM(F72:F104)</f>
        <v>18716</v>
      </c>
      <c r="G71" s="496">
        <f>SUM(G72:G107)</f>
        <v>-1050</v>
      </c>
      <c r="H71" s="496"/>
      <c r="I71" s="1011">
        <v>565</v>
      </c>
      <c r="J71" s="965">
        <f>SUM(J72:J108)</f>
        <v>186124</v>
      </c>
    </row>
    <row r="72" spans="1:10" ht="15.95" customHeight="1" x14ac:dyDescent="0.2">
      <c r="A72" s="489" t="s">
        <v>912</v>
      </c>
      <c r="B72" s="500" t="s">
        <v>709</v>
      </c>
      <c r="C72" s="491"/>
      <c r="D72" s="492">
        <v>1050</v>
      </c>
      <c r="E72" s="492">
        <v>800</v>
      </c>
      <c r="F72" s="492"/>
      <c r="G72" s="492"/>
      <c r="H72" s="492"/>
      <c r="I72" s="492"/>
      <c r="J72" s="492">
        <v>800</v>
      </c>
    </row>
    <row r="73" spans="1:10" ht="15.95" customHeight="1" x14ac:dyDescent="0.2">
      <c r="A73" s="489" t="s">
        <v>913</v>
      </c>
      <c r="B73" s="476" t="s">
        <v>710</v>
      </c>
      <c r="C73" s="27"/>
      <c r="D73" s="472">
        <v>200</v>
      </c>
      <c r="E73" s="472">
        <v>0</v>
      </c>
      <c r="F73" s="472"/>
      <c r="G73" s="472"/>
      <c r="H73" s="472"/>
      <c r="I73" s="472"/>
      <c r="J73" s="472">
        <v>0</v>
      </c>
    </row>
    <row r="74" spans="1:10" ht="15.95" customHeight="1" x14ac:dyDescent="0.2">
      <c r="A74" s="489" t="s">
        <v>914</v>
      </c>
      <c r="B74" s="476" t="s">
        <v>711</v>
      </c>
      <c r="C74" s="27"/>
      <c r="D74" s="472">
        <v>9000</v>
      </c>
      <c r="E74" s="472">
        <v>9000</v>
      </c>
      <c r="F74" s="472"/>
      <c r="G74" s="472"/>
      <c r="H74" s="472"/>
      <c r="I74" s="472"/>
      <c r="J74" s="472">
        <v>9000</v>
      </c>
    </row>
    <row r="75" spans="1:10" ht="15.95" customHeight="1" x14ac:dyDescent="0.2">
      <c r="A75" s="489" t="s">
        <v>933</v>
      </c>
      <c r="B75" s="476" t="s">
        <v>712</v>
      </c>
      <c r="C75" s="27"/>
      <c r="D75" s="472">
        <v>300</v>
      </c>
      <c r="E75" s="472">
        <v>300</v>
      </c>
      <c r="F75" s="472"/>
      <c r="G75" s="472"/>
      <c r="H75" s="472"/>
      <c r="I75" s="472"/>
      <c r="J75" s="472">
        <v>300</v>
      </c>
    </row>
    <row r="76" spans="1:10" ht="15.95" customHeight="1" x14ac:dyDescent="0.2">
      <c r="A76" s="489" t="s">
        <v>1133</v>
      </c>
      <c r="B76" s="477" t="s">
        <v>714</v>
      </c>
      <c r="C76" s="27"/>
      <c r="D76" s="472">
        <v>250</v>
      </c>
      <c r="E76" s="472">
        <v>250</v>
      </c>
      <c r="F76" s="472"/>
      <c r="G76" s="472"/>
      <c r="H76" s="472"/>
      <c r="I76" s="472"/>
      <c r="J76" s="472">
        <v>250</v>
      </c>
    </row>
    <row r="77" spans="1:10" ht="15.95" customHeight="1" x14ac:dyDescent="0.2">
      <c r="A77" s="489" t="s">
        <v>1134</v>
      </c>
      <c r="B77" s="478" t="s">
        <v>716</v>
      </c>
      <c r="C77" s="27"/>
      <c r="D77" s="472">
        <v>700</v>
      </c>
      <c r="E77" s="472">
        <v>700</v>
      </c>
      <c r="F77" s="472"/>
      <c r="G77" s="472"/>
      <c r="H77" s="472"/>
      <c r="I77" s="472"/>
      <c r="J77" s="472">
        <v>700</v>
      </c>
    </row>
    <row r="78" spans="1:10" ht="15.95" customHeight="1" x14ac:dyDescent="0.2">
      <c r="A78" s="489" t="s">
        <v>1135</v>
      </c>
      <c r="B78" s="478" t="s">
        <v>901</v>
      </c>
      <c r="C78" s="27"/>
      <c r="D78" s="546">
        <v>3770</v>
      </c>
      <c r="E78" s="472">
        <v>4000</v>
      </c>
      <c r="F78" s="472"/>
      <c r="G78" s="472">
        <v>-2000</v>
      </c>
      <c r="H78" s="472"/>
      <c r="I78" s="472"/>
      <c r="J78" s="472">
        <v>2000</v>
      </c>
    </row>
    <row r="79" spans="1:10" ht="15.95" customHeight="1" x14ac:dyDescent="0.2">
      <c r="A79" s="489" t="s">
        <v>1136</v>
      </c>
      <c r="B79" s="478" t="s">
        <v>955</v>
      </c>
      <c r="C79" s="27"/>
      <c r="D79" s="546"/>
      <c r="E79" s="472">
        <v>300</v>
      </c>
      <c r="F79" s="472"/>
      <c r="G79" s="472"/>
      <c r="H79" s="472"/>
      <c r="I79" s="472"/>
      <c r="J79" s="472">
        <v>300</v>
      </c>
    </row>
    <row r="80" spans="1:10" x14ac:dyDescent="0.2">
      <c r="A80" s="489" t="s">
        <v>1137</v>
      </c>
      <c r="B80" s="478" t="s">
        <v>718</v>
      </c>
      <c r="C80" s="27"/>
      <c r="D80" s="472">
        <v>400</v>
      </c>
      <c r="E80" s="472">
        <v>400</v>
      </c>
      <c r="F80" s="472"/>
      <c r="G80" s="472"/>
      <c r="H80" s="472"/>
      <c r="I80" s="472"/>
      <c r="J80" s="472">
        <v>400</v>
      </c>
    </row>
    <row r="81" spans="1:10" x14ac:dyDescent="0.2">
      <c r="A81" s="489" t="s">
        <v>1138</v>
      </c>
      <c r="B81" s="478" t="s">
        <v>720</v>
      </c>
      <c r="C81" s="27"/>
      <c r="D81" s="472">
        <v>1300</v>
      </c>
      <c r="E81" s="472">
        <v>1300</v>
      </c>
      <c r="F81" s="472"/>
      <c r="G81" s="472"/>
      <c r="H81" s="472"/>
      <c r="I81" s="472"/>
      <c r="J81" s="472">
        <v>1300</v>
      </c>
    </row>
    <row r="82" spans="1:10" x14ac:dyDescent="0.2">
      <c r="A82" s="489" t="s">
        <v>1139</v>
      </c>
      <c r="B82" s="478" t="s">
        <v>722</v>
      </c>
      <c r="C82" s="27"/>
      <c r="D82" s="472">
        <v>400</v>
      </c>
      <c r="E82" s="472">
        <v>400</v>
      </c>
      <c r="F82" s="472"/>
      <c r="G82" s="472"/>
      <c r="H82" s="472"/>
      <c r="I82" s="472"/>
      <c r="J82" s="472">
        <v>400</v>
      </c>
    </row>
    <row r="83" spans="1:10" x14ac:dyDescent="0.2">
      <c r="A83" s="489" t="s">
        <v>1140</v>
      </c>
      <c r="B83" s="478" t="s">
        <v>724</v>
      </c>
      <c r="C83" s="27"/>
      <c r="D83" s="472">
        <v>300</v>
      </c>
      <c r="E83" s="472">
        <v>300</v>
      </c>
      <c r="F83" s="472"/>
      <c r="G83" s="472"/>
      <c r="H83" s="472"/>
      <c r="I83" s="472"/>
      <c r="J83" s="472">
        <v>300</v>
      </c>
    </row>
    <row r="84" spans="1:10" x14ac:dyDescent="0.2">
      <c r="A84" s="489" t="s">
        <v>1141</v>
      </c>
      <c r="B84" s="478" t="s">
        <v>726</v>
      </c>
      <c r="C84" s="27"/>
      <c r="D84" s="472">
        <v>1000</v>
      </c>
      <c r="E84" s="472">
        <v>1000</v>
      </c>
      <c r="F84" s="472"/>
      <c r="G84" s="472">
        <v>-150</v>
      </c>
      <c r="H84" s="472"/>
      <c r="I84" s="472"/>
      <c r="J84" s="472">
        <v>1000</v>
      </c>
    </row>
    <row r="85" spans="1:10" x14ac:dyDescent="0.2">
      <c r="A85" s="489" t="s">
        <v>1142</v>
      </c>
      <c r="B85" s="478" t="s">
        <v>728</v>
      </c>
      <c r="C85" s="27"/>
      <c r="D85" s="472">
        <v>600</v>
      </c>
      <c r="E85" s="472">
        <v>600</v>
      </c>
      <c r="F85" s="472"/>
      <c r="G85" s="472">
        <v>450</v>
      </c>
      <c r="H85" s="472"/>
      <c r="I85" s="472"/>
      <c r="J85" s="472">
        <v>900</v>
      </c>
    </row>
    <row r="86" spans="1:10" x14ac:dyDescent="0.2">
      <c r="A86" s="489" t="s">
        <v>1143</v>
      </c>
      <c r="B86" s="475" t="s">
        <v>729</v>
      </c>
      <c r="C86" s="27"/>
      <c r="D86" s="472">
        <v>50</v>
      </c>
      <c r="E86" s="472"/>
      <c r="F86" s="472"/>
      <c r="G86" s="472"/>
      <c r="H86" s="472"/>
      <c r="I86" s="472"/>
      <c r="J86" s="472"/>
    </row>
    <row r="87" spans="1:10" x14ac:dyDescent="0.2">
      <c r="A87" s="489" t="s">
        <v>1144</v>
      </c>
      <c r="B87" s="224" t="s">
        <v>731</v>
      </c>
      <c r="C87" s="27"/>
      <c r="D87" s="472">
        <v>15477</v>
      </c>
      <c r="E87" s="472">
        <v>23569</v>
      </c>
      <c r="F87" s="472"/>
      <c r="G87" s="472"/>
      <c r="H87" s="472"/>
      <c r="I87" s="472">
        <v>500</v>
      </c>
      <c r="J87" s="472">
        <v>24069</v>
      </c>
    </row>
    <row r="88" spans="1:10" x14ac:dyDescent="0.2">
      <c r="A88" s="489" t="s">
        <v>1145</v>
      </c>
      <c r="B88" s="224" t="s">
        <v>733</v>
      </c>
      <c r="C88" s="27"/>
      <c r="D88" s="472">
        <v>472</v>
      </c>
      <c r="E88" s="472">
        <v>697</v>
      </c>
      <c r="F88" s="472"/>
      <c r="G88" s="472"/>
      <c r="H88" s="472"/>
      <c r="I88" s="472"/>
      <c r="J88" s="472">
        <v>697</v>
      </c>
    </row>
    <row r="89" spans="1:10" ht="22.5" x14ac:dyDescent="0.2">
      <c r="A89" s="489" t="s">
        <v>1146</v>
      </c>
      <c r="B89" s="224" t="s">
        <v>734</v>
      </c>
      <c r="C89" s="27"/>
      <c r="D89" s="472"/>
      <c r="E89" s="472"/>
      <c r="F89" s="472"/>
      <c r="G89" s="472"/>
      <c r="H89" s="472"/>
      <c r="I89" s="472"/>
      <c r="J89" s="472"/>
    </row>
    <row r="90" spans="1:10" ht="22.5" x14ac:dyDescent="0.2">
      <c r="A90" s="489" t="s">
        <v>1147</v>
      </c>
      <c r="B90" s="224" t="s">
        <v>736</v>
      </c>
      <c r="C90" s="27"/>
      <c r="D90" s="472">
        <v>2951</v>
      </c>
      <c r="E90" s="472">
        <v>2112</v>
      </c>
      <c r="F90" s="472"/>
      <c r="G90" s="472"/>
      <c r="H90" s="472"/>
      <c r="I90" s="472"/>
      <c r="J90" s="472">
        <v>2112</v>
      </c>
    </row>
    <row r="91" spans="1:10" x14ac:dyDescent="0.2">
      <c r="A91" s="489" t="s">
        <v>1148</v>
      </c>
      <c r="B91" s="479" t="s">
        <v>738</v>
      </c>
      <c r="C91" s="27"/>
      <c r="D91" s="472">
        <v>32023</v>
      </c>
      <c r="E91" s="472">
        <v>36198</v>
      </c>
      <c r="F91" s="472"/>
      <c r="G91" s="472"/>
      <c r="H91" s="472">
        <v>1750</v>
      </c>
      <c r="I91" s="472"/>
      <c r="J91" s="472">
        <v>37948</v>
      </c>
    </row>
    <row r="92" spans="1:10" x14ac:dyDescent="0.2">
      <c r="A92" s="489" t="s">
        <v>1149</v>
      </c>
      <c r="B92" s="479" t="s">
        <v>740</v>
      </c>
      <c r="C92" s="27"/>
      <c r="D92" s="472">
        <v>39700</v>
      </c>
      <c r="E92" s="546">
        <v>48800</v>
      </c>
      <c r="F92" s="546"/>
      <c r="G92" s="546"/>
      <c r="H92" s="546">
        <v>1843</v>
      </c>
      <c r="I92" s="546"/>
      <c r="J92" s="546">
        <v>50643</v>
      </c>
    </row>
    <row r="93" spans="1:10" x14ac:dyDescent="0.2">
      <c r="A93" s="489" t="s">
        <v>1150</v>
      </c>
      <c r="B93" s="479" t="s">
        <v>742</v>
      </c>
      <c r="C93" s="27"/>
      <c r="D93" s="472">
        <v>3050</v>
      </c>
      <c r="E93" s="546">
        <v>4300</v>
      </c>
      <c r="F93" s="546"/>
      <c r="G93" s="546"/>
      <c r="H93" s="546">
        <v>163</v>
      </c>
      <c r="I93" s="546"/>
      <c r="J93" s="546">
        <v>4463</v>
      </c>
    </row>
    <row r="94" spans="1:10" x14ac:dyDescent="0.2">
      <c r="A94" s="489" t="s">
        <v>1151</v>
      </c>
      <c r="B94" s="479" t="s">
        <v>744</v>
      </c>
      <c r="C94" s="27"/>
      <c r="D94" s="472">
        <v>8670</v>
      </c>
      <c r="E94" s="546">
        <v>11300</v>
      </c>
      <c r="F94" s="546"/>
      <c r="G94" s="546"/>
      <c r="H94" s="546">
        <v>427</v>
      </c>
      <c r="I94" s="546"/>
      <c r="J94" s="546">
        <v>11727</v>
      </c>
    </row>
    <row r="95" spans="1:10" x14ac:dyDescent="0.2">
      <c r="A95" s="489" t="s">
        <v>1152</v>
      </c>
      <c r="B95" s="479" t="s">
        <v>746</v>
      </c>
      <c r="C95" s="27"/>
      <c r="D95" s="472">
        <v>11500</v>
      </c>
      <c r="E95" s="546">
        <v>15020</v>
      </c>
      <c r="F95" s="546"/>
      <c r="G95" s="546"/>
      <c r="H95" s="546">
        <v>567</v>
      </c>
      <c r="I95" s="546"/>
      <c r="J95" s="546">
        <v>15587</v>
      </c>
    </row>
    <row r="96" spans="1:10" x14ac:dyDescent="0.2">
      <c r="A96" s="489" t="s">
        <v>1153</v>
      </c>
      <c r="B96" s="479" t="s">
        <v>748</v>
      </c>
      <c r="C96" s="27"/>
      <c r="D96" s="472">
        <v>2380</v>
      </c>
      <c r="E96" s="472">
        <v>1647</v>
      </c>
      <c r="F96" s="472"/>
      <c r="G96" s="472"/>
      <c r="H96" s="472"/>
      <c r="I96" s="1017">
        <v>-1</v>
      </c>
      <c r="J96" s="472">
        <v>1646</v>
      </c>
    </row>
    <row r="97" spans="1:10" x14ac:dyDescent="0.2">
      <c r="A97" s="489" t="s">
        <v>1154</v>
      </c>
      <c r="B97" s="514" t="s">
        <v>934</v>
      </c>
      <c r="C97" s="498"/>
      <c r="D97" s="499"/>
      <c r="E97" s="499">
        <v>50</v>
      </c>
      <c r="F97" s="499"/>
      <c r="G97" s="499"/>
      <c r="H97" s="499"/>
      <c r="I97" s="499"/>
      <c r="J97" s="499">
        <v>50</v>
      </c>
    </row>
    <row r="98" spans="1:10" x14ac:dyDescent="0.2">
      <c r="A98" s="489" t="s">
        <v>1155</v>
      </c>
      <c r="B98" s="475" t="s">
        <v>935</v>
      </c>
      <c r="C98" s="27"/>
      <c r="D98" s="472"/>
      <c r="E98" s="472">
        <v>100</v>
      </c>
      <c r="F98" s="472"/>
      <c r="G98" s="472"/>
      <c r="H98" s="472"/>
      <c r="I98" s="472"/>
      <c r="J98" s="472">
        <v>100</v>
      </c>
    </row>
    <row r="99" spans="1:10" x14ac:dyDescent="0.2">
      <c r="A99" s="489" t="s">
        <v>1156</v>
      </c>
      <c r="B99" s="475" t="s">
        <v>1020</v>
      </c>
      <c r="C99" s="27"/>
      <c r="D99" s="913"/>
      <c r="E99" s="914"/>
      <c r="F99" s="914">
        <v>1050</v>
      </c>
      <c r="G99" s="914"/>
      <c r="H99" s="914"/>
      <c r="I99" s="914"/>
      <c r="J99" s="914">
        <v>1050</v>
      </c>
    </row>
    <row r="100" spans="1:10" x14ac:dyDescent="0.2">
      <c r="A100" s="489" t="s">
        <v>1157</v>
      </c>
      <c r="B100" s="475" t="s">
        <v>1021</v>
      </c>
      <c r="C100" s="27"/>
      <c r="D100" s="913"/>
      <c r="E100" s="914"/>
      <c r="F100" s="914">
        <v>50</v>
      </c>
      <c r="G100" s="914"/>
      <c r="H100" s="914"/>
      <c r="I100" s="914"/>
      <c r="J100" s="914">
        <v>50</v>
      </c>
    </row>
    <row r="101" spans="1:10" x14ac:dyDescent="0.2">
      <c r="A101" s="489" t="s">
        <v>1158</v>
      </c>
      <c r="B101" s="475" t="s">
        <v>1022</v>
      </c>
      <c r="C101" s="27"/>
      <c r="D101" s="913"/>
      <c r="E101" s="914"/>
      <c r="F101" s="914">
        <v>100</v>
      </c>
      <c r="G101" s="914"/>
      <c r="H101" s="914"/>
      <c r="I101" s="914"/>
      <c r="J101" s="914">
        <v>100</v>
      </c>
    </row>
    <row r="102" spans="1:10" x14ac:dyDescent="0.2">
      <c r="A102" s="489" t="s">
        <v>1159</v>
      </c>
      <c r="B102" s="475" t="s">
        <v>1023</v>
      </c>
      <c r="C102" s="27"/>
      <c r="D102" s="913"/>
      <c r="E102" s="914"/>
      <c r="F102" s="914">
        <v>4731</v>
      </c>
      <c r="G102" s="914"/>
      <c r="H102" s="914"/>
      <c r="I102" s="914"/>
      <c r="J102" s="914">
        <v>4731</v>
      </c>
    </row>
    <row r="103" spans="1:10" x14ac:dyDescent="0.2">
      <c r="A103" s="489" t="s">
        <v>1160</v>
      </c>
      <c r="B103" s="475" t="s">
        <v>1024</v>
      </c>
      <c r="C103" s="27"/>
      <c r="D103" s="913"/>
      <c r="E103" s="914"/>
      <c r="F103" s="914">
        <v>812</v>
      </c>
      <c r="G103" s="914"/>
      <c r="H103" s="914"/>
      <c r="I103" s="914"/>
      <c r="J103" s="914">
        <v>812</v>
      </c>
    </row>
    <row r="104" spans="1:10" x14ac:dyDescent="0.2">
      <c r="A104" s="489" t="s">
        <v>1161</v>
      </c>
      <c r="B104" s="475" t="s">
        <v>1025</v>
      </c>
      <c r="C104" s="27"/>
      <c r="D104" s="913"/>
      <c r="E104" s="914"/>
      <c r="F104" s="914">
        <v>11973</v>
      </c>
      <c r="G104" s="914"/>
      <c r="H104" s="914"/>
      <c r="I104" s="914"/>
      <c r="J104" s="914">
        <v>11973</v>
      </c>
    </row>
    <row r="105" spans="1:10" s="919" customFormat="1" x14ac:dyDescent="0.2">
      <c r="A105" s="489" t="s">
        <v>1162</v>
      </c>
      <c r="B105" s="475" t="s">
        <v>1055</v>
      </c>
      <c r="C105" s="27"/>
      <c r="D105" s="913"/>
      <c r="E105" s="914"/>
      <c r="F105" s="914"/>
      <c r="G105" s="914">
        <v>50</v>
      </c>
      <c r="H105" s="914"/>
      <c r="I105" s="914"/>
      <c r="J105" s="914">
        <v>50</v>
      </c>
    </row>
    <row r="106" spans="1:10" s="919" customFormat="1" x14ac:dyDescent="0.2">
      <c r="A106" s="489" t="s">
        <v>1163</v>
      </c>
      <c r="B106" s="475" t="s">
        <v>1056</v>
      </c>
      <c r="C106" s="27"/>
      <c r="D106" s="913"/>
      <c r="E106" s="914"/>
      <c r="F106" s="914"/>
      <c r="G106" s="914">
        <v>100</v>
      </c>
      <c r="H106" s="914"/>
      <c r="I106" s="914"/>
      <c r="J106" s="914">
        <v>100</v>
      </c>
    </row>
    <row r="107" spans="1:10" s="919" customFormat="1" x14ac:dyDescent="0.2">
      <c r="A107" s="489" t="s">
        <v>1164</v>
      </c>
      <c r="B107" s="475" t="s">
        <v>1057</v>
      </c>
      <c r="C107" s="27"/>
      <c r="D107" s="913"/>
      <c r="E107" s="914"/>
      <c r="F107" s="914"/>
      <c r="G107" s="914">
        <v>500</v>
      </c>
      <c r="H107" s="914"/>
      <c r="I107" s="914"/>
      <c r="J107" s="914">
        <v>500</v>
      </c>
    </row>
    <row r="108" spans="1:10" s="919" customFormat="1" ht="13.5" thickBot="1" x14ac:dyDescent="0.25">
      <c r="A108" s="489" t="s">
        <v>1165</v>
      </c>
      <c r="B108" s="910" t="s">
        <v>1132</v>
      </c>
      <c r="C108" s="911"/>
      <c r="D108" s="912"/>
      <c r="E108" s="954"/>
      <c r="F108" s="954"/>
      <c r="G108" s="954"/>
      <c r="H108" s="954"/>
      <c r="I108" s="954">
        <v>66</v>
      </c>
      <c r="J108" s="954">
        <v>66</v>
      </c>
    </row>
    <row r="109" spans="1:10" ht="13.5" thickBot="1" x14ac:dyDescent="0.25">
      <c r="A109" s="489" t="s">
        <v>1166</v>
      </c>
      <c r="B109" s="502" t="s">
        <v>751</v>
      </c>
      <c r="C109" s="494"/>
      <c r="D109" s="495">
        <f>SUM(D110:D118)</f>
        <v>8658</v>
      </c>
      <c r="E109" s="496">
        <f>SUM(E110:E118)</f>
        <v>5396</v>
      </c>
      <c r="F109" s="496"/>
      <c r="G109" s="496"/>
      <c r="H109" s="496"/>
      <c r="I109" s="496"/>
      <c r="J109" s="496">
        <f>SUM(J110:J118)</f>
        <v>3763</v>
      </c>
    </row>
    <row r="110" spans="1:10" x14ac:dyDescent="0.2">
      <c r="A110" s="489" t="s">
        <v>1167</v>
      </c>
      <c r="B110" s="306" t="s">
        <v>753</v>
      </c>
      <c r="C110" s="491"/>
      <c r="D110" s="492">
        <v>5147</v>
      </c>
      <c r="E110" s="545">
        <v>1627</v>
      </c>
      <c r="F110" s="545"/>
      <c r="G110" s="545"/>
      <c r="H110" s="545"/>
      <c r="I110" s="545">
        <v>598</v>
      </c>
      <c r="J110" s="545">
        <v>2225</v>
      </c>
    </row>
    <row r="111" spans="1:10" x14ac:dyDescent="0.2">
      <c r="A111" s="489" t="s">
        <v>1168</v>
      </c>
      <c r="B111" s="480" t="s">
        <v>755</v>
      </c>
      <c r="C111" s="27"/>
      <c r="D111" s="472">
        <v>356</v>
      </c>
      <c r="E111" s="546">
        <v>527</v>
      </c>
      <c r="F111" s="546"/>
      <c r="G111" s="546"/>
      <c r="H111" s="546"/>
      <c r="I111" s="546"/>
      <c r="J111" s="546">
        <v>527</v>
      </c>
    </row>
    <row r="112" spans="1:10" x14ac:dyDescent="0.2">
      <c r="A112" s="489" t="s">
        <v>1169</v>
      </c>
      <c r="B112" s="480" t="s">
        <v>757</v>
      </c>
      <c r="C112" s="27"/>
      <c r="D112" s="472">
        <v>292</v>
      </c>
      <c r="E112" s="546">
        <v>305</v>
      </c>
      <c r="F112" s="546"/>
      <c r="G112" s="546"/>
      <c r="H112" s="546"/>
      <c r="I112" s="546"/>
      <c r="J112" s="546">
        <v>305</v>
      </c>
    </row>
    <row r="113" spans="1:10" x14ac:dyDescent="0.2">
      <c r="A113" s="489" t="s">
        <v>1170</v>
      </c>
      <c r="B113" s="480" t="s">
        <v>759</v>
      </c>
      <c r="C113" s="27"/>
      <c r="D113" s="472">
        <v>855</v>
      </c>
      <c r="E113" s="546">
        <v>576</v>
      </c>
      <c r="F113" s="546"/>
      <c r="G113" s="546"/>
      <c r="H113" s="546"/>
      <c r="I113" s="546"/>
      <c r="J113" s="546">
        <v>576</v>
      </c>
    </row>
    <row r="114" spans="1:10" x14ac:dyDescent="0.2">
      <c r="A114" s="489" t="s">
        <v>1171</v>
      </c>
      <c r="B114" s="480" t="s">
        <v>761</v>
      </c>
      <c r="C114" s="27"/>
      <c r="D114" s="472">
        <v>401</v>
      </c>
      <c r="E114" s="546">
        <v>148</v>
      </c>
      <c r="F114" s="546"/>
      <c r="G114" s="546"/>
      <c r="H114" s="546"/>
      <c r="I114" s="546"/>
      <c r="J114" s="546">
        <v>148</v>
      </c>
    </row>
    <row r="115" spans="1:10" x14ac:dyDescent="0.2">
      <c r="A115" s="489" t="s">
        <v>1172</v>
      </c>
      <c r="B115" s="480" t="s">
        <v>763</v>
      </c>
      <c r="C115" s="27"/>
      <c r="D115" s="472">
        <v>935</v>
      </c>
      <c r="E115" s="546">
        <v>1213</v>
      </c>
      <c r="F115" s="546"/>
      <c r="G115" s="546"/>
      <c r="H115" s="546"/>
      <c r="I115" s="1017">
        <v>-2231</v>
      </c>
      <c r="J115" s="546">
        <v>-1018</v>
      </c>
    </row>
    <row r="116" spans="1:10" x14ac:dyDescent="0.2">
      <c r="A116" s="489" t="s">
        <v>1173</v>
      </c>
      <c r="B116" s="480" t="s">
        <v>765</v>
      </c>
      <c r="C116" s="27"/>
      <c r="D116" s="472">
        <v>325</v>
      </c>
      <c r="E116" s="546">
        <v>465</v>
      </c>
      <c r="F116" s="546"/>
      <c r="G116" s="546"/>
      <c r="H116" s="546"/>
      <c r="I116" s="546"/>
      <c r="J116" s="546">
        <v>465</v>
      </c>
    </row>
    <row r="117" spans="1:10" x14ac:dyDescent="0.2">
      <c r="A117" s="489" t="s">
        <v>1174</v>
      </c>
      <c r="B117" s="480" t="s">
        <v>767</v>
      </c>
      <c r="C117" s="27"/>
      <c r="D117" s="472">
        <v>347</v>
      </c>
      <c r="E117" s="546">
        <v>535</v>
      </c>
      <c r="F117" s="546"/>
      <c r="G117" s="546"/>
      <c r="H117" s="546"/>
      <c r="I117" s="546"/>
      <c r="J117" s="546">
        <v>535</v>
      </c>
    </row>
    <row r="118" spans="1:10" ht="13.5" thickBot="1" x14ac:dyDescent="0.25">
      <c r="A118" s="489" t="s">
        <v>1175</v>
      </c>
      <c r="B118" s="497"/>
      <c r="C118" s="498"/>
      <c r="D118" s="499"/>
      <c r="E118" s="499"/>
      <c r="F118" s="499"/>
      <c r="G118" s="499"/>
      <c r="H118" s="499"/>
      <c r="I118" s="499"/>
      <c r="J118" s="499"/>
    </row>
    <row r="119" spans="1:10" ht="13.5" thickBot="1" x14ac:dyDescent="0.25">
      <c r="A119" s="489" t="s">
        <v>1176</v>
      </c>
      <c r="B119" s="502" t="s">
        <v>770</v>
      </c>
      <c r="C119" s="494"/>
      <c r="D119" s="496">
        <f>D120+D121+D122</f>
        <v>1168</v>
      </c>
      <c r="E119" s="496">
        <f>E120+E121+E122</f>
        <v>2446</v>
      </c>
      <c r="F119" s="496">
        <v>-859</v>
      </c>
      <c r="G119" s="496">
        <f>SUM(G120:G122)</f>
        <v>35775</v>
      </c>
      <c r="H119" s="496"/>
      <c r="I119" s="496">
        <v>462</v>
      </c>
      <c r="J119" s="496">
        <f>SUM(E119:I119)</f>
        <v>37824</v>
      </c>
    </row>
    <row r="120" spans="1:10" x14ac:dyDescent="0.2">
      <c r="A120" s="489" t="s">
        <v>1177</v>
      </c>
      <c r="B120" s="503" t="s">
        <v>772</v>
      </c>
      <c r="C120" s="491"/>
      <c r="D120" s="492"/>
      <c r="E120" s="492"/>
      <c r="F120" s="492"/>
      <c r="G120" s="492"/>
      <c r="H120" s="492"/>
      <c r="I120" s="492"/>
      <c r="J120" s="492"/>
    </row>
    <row r="121" spans="1:10" x14ac:dyDescent="0.2">
      <c r="A121" s="489" t="s">
        <v>1178</v>
      </c>
      <c r="B121" s="224" t="s">
        <v>774</v>
      </c>
      <c r="C121" s="27"/>
      <c r="D121" s="472">
        <v>1168</v>
      </c>
      <c r="E121" s="472">
        <v>2446</v>
      </c>
      <c r="F121" s="472">
        <v>-859</v>
      </c>
      <c r="G121" s="472"/>
      <c r="H121" s="472"/>
      <c r="I121" s="472"/>
      <c r="J121" s="472">
        <v>1587</v>
      </c>
    </row>
    <row r="122" spans="1:10" x14ac:dyDescent="0.2">
      <c r="A122" s="489" t="s">
        <v>1179</v>
      </c>
      <c r="B122" s="475" t="s">
        <v>1058</v>
      </c>
      <c r="C122" s="27"/>
      <c r="D122" s="472"/>
      <c r="E122" s="472"/>
      <c r="F122" s="472"/>
      <c r="G122" s="472">
        <v>35775</v>
      </c>
      <c r="H122" s="472"/>
      <c r="I122" s="472"/>
      <c r="J122" s="472">
        <v>35775</v>
      </c>
    </row>
    <row r="123" spans="1:10" s="997" customFormat="1" x14ac:dyDescent="0.2">
      <c r="A123" s="489" t="s">
        <v>1180</v>
      </c>
      <c r="B123" s="1021" t="s">
        <v>1182</v>
      </c>
      <c r="C123" s="1022"/>
      <c r="D123" s="472"/>
      <c r="E123" s="1013"/>
      <c r="F123" s="1013"/>
      <c r="G123" s="1013"/>
      <c r="H123" s="1013"/>
      <c r="I123" s="1013">
        <v>300</v>
      </c>
      <c r="J123" s="1013">
        <v>300</v>
      </c>
    </row>
    <row r="124" spans="1:10" s="997" customFormat="1" ht="13.5" thickBot="1" x14ac:dyDescent="0.25">
      <c r="A124" s="489" t="s">
        <v>1181</v>
      </c>
      <c r="B124" s="1019" t="s">
        <v>1183</v>
      </c>
      <c r="C124" s="1020"/>
      <c r="D124" s="1015"/>
      <c r="E124" s="1012"/>
      <c r="F124" s="1012"/>
      <c r="G124" s="1012"/>
      <c r="H124" s="1012"/>
      <c r="I124" s="1012">
        <v>162</v>
      </c>
      <c r="J124" s="1012">
        <v>162</v>
      </c>
    </row>
    <row r="125" spans="1:10" ht="13.5" thickBot="1" x14ac:dyDescent="0.25">
      <c r="A125" s="1161" t="s">
        <v>50</v>
      </c>
      <c r="B125" s="1162"/>
      <c r="C125" s="481"/>
      <c r="D125" s="482">
        <f>D119+D109+D71+D5</f>
        <v>483094</v>
      </c>
      <c r="E125" s="482">
        <f>E119+E109+E71+E5</f>
        <v>558319</v>
      </c>
      <c r="F125" s="482">
        <f>F119+F109+F71+F5</f>
        <v>20553</v>
      </c>
      <c r="G125" s="482"/>
      <c r="H125" s="482"/>
      <c r="I125" s="482"/>
      <c r="J125" s="482">
        <f>J119+J109+J71+J5</f>
        <v>616264</v>
      </c>
    </row>
  </sheetData>
  <mergeCells count="2">
    <mergeCell ref="A2:D2"/>
    <mergeCell ref="A125:B125"/>
  </mergeCells>
  <phoneticPr fontId="32" type="noConversion"/>
  <conditionalFormatting sqref="D125">
    <cfRule type="cellIs" dxfId="3" priority="3" stopIfTrue="1" operator="equal">
      <formula>0</formula>
    </cfRule>
  </conditionalFormatting>
  <conditionalFormatting sqref="E125">
    <cfRule type="cellIs" dxfId="2" priority="4" stopIfTrue="1" operator="equal">
      <formula>0</formula>
    </cfRule>
  </conditionalFormatting>
  <conditionalFormatting sqref="F125:I125">
    <cfRule type="cellIs" dxfId="1" priority="2" stopIfTrue="1" operator="equal">
      <formula>0</formula>
    </cfRule>
  </conditionalFormatting>
  <conditionalFormatting sqref="J12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fitToHeight="2" orientation="portrait" r:id="rId1"/>
  <headerFooter alignWithMargins="0">
    <oddFooter>&amp;C&amp;P</oddFooter>
  </headerFooter>
  <rowBreaks count="1" manualBreakCount="1">
    <brk id="7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F51"/>
  <sheetViews>
    <sheetView zoomScale="120" zoomScaleNormal="120" zoomScaleSheetLayoutView="100" workbookViewId="0">
      <selection activeCell="N29" sqref="N29"/>
    </sheetView>
  </sheetViews>
  <sheetFormatPr defaultColWidth="9.33203125" defaultRowHeight="15.75" x14ac:dyDescent="0.25"/>
  <cols>
    <col min="1" max="1" width="9" style="33" customWidth="1"/>
    <col min="2" max="2" width="66.33203125" style="33" bestFit="1" customWidth="1"/>
    <col min="3" max="3" width="15.5" style="286" customWidth="1"/>
    <col min="4" max="5" width="15.5" style="33" customWidth="1"/>
    <col min="6" max="6" width="9" style="33" customWidth="1"/>
    <col min="7" max="16384" width="9.33203125" style="33"/>
  </cols>
  <sheetData>
    <row r="1" spans="1:5" x14ac:dyDescent="0.25">
      <c r="C1" s="441"/>
      <c r="D1" s="439"/>
      <c r="E1" s="444" t="str">
        <f>CONCATENATE("7. tájékoztató tábla ",ALAPADATOK!A7," ",ALAPADATOK!B7," ",ALAPADATOK!C7," ",ALAPADATOK!D7," ",ALAPADATOK!E7," ",ALAPADATOK!F7," ",ALAPADATOK!G7," ",ALAPADATOK!H7)</f>
        <v>7. tájékoztató tábla a 7 / 2019 ( III.14. ) önkormányzati rendelethez</v>
      </c>
    </row>
    <row r="2" spans="1:5" x14ac:dyDescent="0.25">
      <c r="A2" s="1163" t="str">
        <f>CONCATENATE(ALAPADATOK!A3)</f>
        <v>BÁTASZÉK VÁROS ÖNKORMÁNYZATA</v>
      </c>
      <c r="B2" s="1164"/>
      <c r="C2" s="1164"/>
      <c r="D2" s="1164"/>
      <c r="E2" s="1164"/>
    </row>
    <row r="3" spans="1:5" x14ac:dyDescent="0.25">
      <c r="A3" s="1138" t="s">
        <v>567</v>
      </c>
      <c r="B3" s="1165"/>
      <c r="C3" s="1165"/>
      <c r="D3" s="1165"/>
      <c r="E3" s="1165"/>
    </row>
    <row r="4" spans="1:5" ht="15.95" customHeight="1" x14ac:dyDescent="0.25">
      <c r="A4" s="1068" t="s">
        <v>566</v>
      </c>
      <c r="B4" s="1068"/>
      <c r="C4" s="1068"/>
      <c r="D4" s="1068"/>
      <c r="E4" s="1068"/>
    </row>
    <row r="5" spans="1:5" ht="15.95" customHeight="1" thickBot="1" x14ac:dyDescent="0.3">
      <c r="A5" s="1061" t="s">
        <v>147</v>
      </c>
      <c r="B5" s="1061"/>
      <c r="D5" s="104"/>
      <c r="E5" s="235" t="str">
        <f>'KV_4.sz.tájékoztató_t.'!O3</f>
        <v>E Forint!</v>
      </c>
    </row>
    <row r="6" spans="1:5" ht="38.1" customHeight="1" thickBot="1" x14ac:dyDescent="0.3">
      <c r="A6" s="23" t="s">
        <v>65</v>
      </c>
      <c r="B6" s="24" t="s">
        <v>14</v>
      </c>
      <c r="C6" s="24" t="str">
        <f>+CONCATENATE(LEFT(KV_ÖSSZEFÜGGÉSEK!A5,4)+1,". évi")</f>
        <v>2020. évi</v>
      </c>
      <c r="D6" s="301" t="str">
        <f>+CONCATENATE(LEFT(KV_ÖSSZEFÜGGÉSEK!A5,4)+2,". évi")</f>
        <v>2021. évi</v>
      </c>
      <c r="E6" s="121" t="str">
        <f>+CONCATENATE(LEFT(KV_ÖSSZEFÜGGÉSEK!A5,4)+3,". évi")</f>
        <v>2022. évi</v>
      </c>
    </row>
    <row r="7" spans="1:5" s="34" customFormat="1" ht="12" customHeight="1" thickBot="1" x14ac:dyDescent="0.25">
      <c r="A7" s="28" t="s">
        <v>476</v>
      </c>
      <c r="B7" s="29" t="s">
        <v>477</v>
      </c>
      <c r="C7" s="29" t="s">
        <v>478</v>
      </c>
      <c r="D7" s="29" t="s">
        <v>480</v>
      </c>
      <c r="E7" s="333" t="s">
        <v>479</v>
      </c>
    </row>
    <row r="8" spans="1:5" s="1" customFormat="1" ht="12" customHeight="1" thickBot="1" x14ac:dyDescent="0.25">
      <c r="A8" s="20" t="s">
        <v>15</v>
      </c>
      <c r="B8" s="21" t="s">
        <v>509</v>
      </c>
      <c r="C8" s="343">
        <v>495000</v>
      </c>
      <c r="D8" s="343">
        <v>512000</v>
      </c>
      <c r="E8" s="344">
        <v>520000</v>
      </c>
    </row>
    <row r="9" spans="1:5" s="1" customFormat="1" ht="12" customHeight="1" thickBot="1" x14ac:dyDescent="0.25">
      <c r="A9" s="20" t="s">
        <v>16</v>
      </c>
      <c r="B9" s="223" t="s">
        <v>365</v>
      </c>
      <c r="C9" s="343">
        <v>93000</v>
      </c>
      <c r="D9" s="343">
        <v>95000</v>
      </c>
      <c r="E9" s="344">
        <v>97000</v>
      </c>
    </row>
    <row r="10" spans="1:5" s="1" customFormat="1" ht="12" customHeight="1" thickBot="1" x14ac:dyDescent="0.25">
      <c r="A10" s="20" t="s">
        <v>17</v>
      </c>
      <c r="B10" s="21" t="s">
        <v>372</v>
      </c>
      <c r="C10" s="343">
        <v>45000</v>
      </c>
      <c r="D10" s="343">
        <v>53000</v>
      </c>
      <c r="E10" s="344">
        <v>60000</v>
      </c>
    </row>
    <row r="11" spans="1:5" s="1" customFormat="1" ht="12" customHeight="1" thickBot="1" x14ac:dyDescent="0.25">
      <c r="A11" s="20" t="s">
        <v>165</v>
      </c>
      <c r="B11" s="21" t="s">
        <v>258</v>
      </c>
      <c r="C11" s="300">
        <f>SUM(C12:C18)</f>
        <v>315820</v>
      </c>
      <c r="D11" s="300">
        <f>SUM(D12:D18)</f>
        <v>621900</v>
      </c>
      <c r="E11" s="332">
        <f>SUM(E12:E18)</f>
        <v>633100</v>
      </c>
    </row>
    <row r="12" spans="1:5" s="1" customFormat="1" ht="12" customHeight="1" x14ac:dyDescent="0.2">
      <c r="A12" s="15" t="s">
        <v>259</v>
      </c>
      <c r="B12" s="306" t="s">
        <v>531</v>
      </c>
      <c r="C12" s="296"/>
      <c r="D12" s="296">
        <f>+D13+D14+D15</f>
        <v>299200</v>
      </c>
      <c r="E12" s="200">
        <f>+E13+E14+E15</f>
        <v>304200</v>
      </c>
    </row>
    <row r="13" spans="1:5" s="1" customFormat="1" ht="12" customHeight="1" x14ac:dyDescent="0.2">
      <c r="A13" s="14" t="s">
        <v>260</v>
      </c>
      <c r="B13" s="307" t="s">
        <v>909</v>
      </c>
      <c r="C13" s="295">
        <v>33000</v>
      </c>
      <c r="D13" s="295">
        <v>34000</v>
      </c>
      <c r="E13" s="199">
        <v>35000</v>
      </c>
    </row>
    <row r="14" spans="1:5" s="1" customFormat="1" ht="12" customHeight="1" x14ac:dyDescent="0.2">
      <c r="A14" s="14" t="s">
        <v>261</v>
      </c>
      <c r="B14" s="307" t="s">
        <v>532</v>
      </c>
      <c r="C14" s="295">
        <v>260000</v>
      </c>
      <c r="D14" s="295">
        <v>265000</v>
      </c>
      <c r="E14" s="199">
        <v>269000</v>
      </c>
    </row>
    <row r="15" spans="1:5" s="1" customFormat="1" ht="12" customHeight="1" x14ac:dyDescent="0.2">
      <c r="A15" s="14" t="s">
        <v>262</v>
      </c>
      <c r="B15" s="307" t="s">
        <v>533</v>
      </c>
      <c r="C15" s="295">
        <v>220</v>
      </c>
      <c r="D15" s="295">
        <v>200</v>
      </c>
      <c r="E15" s="199">
        <v>200</v>
      </c>
    </row>
    <row r="16" spans="1:5" s="1" customFormat="1" ht="12" customHeight="1" x14ac:dyDescent="0.2">
      <c r="A16" s="14" t="s">
        <v>528</v>
      </c>
      <c r="B16" s="307" t="s">
        <v>263</v>
      </c>
      <c r="C16" s="295">
        <v>21000</v>
      </c>
      <c r="D16" s="295">
        <v>22000</v>
      </c>
      <c r="E16" s="199">
        <v>23000</v>
      </c>
    </row>
    <row r="17" spans="1:5" s="1" customFormat="1" ht="12" customHeight="1" x14ac:dyDescent="0.2">
      <c r="A17" s="14" t="s">
        <v>529</v>
      </c>
      <c r="B17" s="307" t="s">
        <v>264</v>
      </c>
      <c r="C17" s="295"/>
      <c r="D17" s="295"/>
      <c r="E17" s="199"/>
    </row>
    <row r="18" spans="1:5" s="1" customFormat="1" ht="12" customHeight="1" thickBot="1" x14ac:dyDescent="0.25">
      <c r="A18" s="16" t="s">
        <v>530</v>
      </c>
      <c r="B18" s="308" t="s">
        <v>265</v>
      </c>
      <c r="C18" s="297">
        <v>1600</v>
      </c>
      <c r="D18" s="297">
        <v>1500</v>
      </c>
      <c r="E18" s="201">
        <v>1700</v>
      </c>
    </row>
    <row r="19" spans="1:5" s="1" customFormat="1" ht="12" customHeight="1" thickBot="1" x14ac:dyDescent="0.25">
      <c r="A19" s="20" t="s">
        <v>19</v>
      </c>
      <c r="B19" s="21" t="s">
        <v>512</v>
      </c>
      <c r="C19" s="343">
        <v>81000</v>
      </c>
      <c r="D19" s="343">
        <v>85000</v>
      </c>
      <c r="E19" s="344">
        <v>86000</v>
      </c>
    </row>
    <row r="20" spans="1:5" s="1" customFormat="1" ht="12" customHeight="1" thickBot="1" x14ac:dyDescent="0.25">
      <c r="A20" s="20" t="s">
        <v>20</v>
      </c>
      <c r="B20" s="21" t="s">
        <v>8</v>
      </c>
      <c r="C20" s="343">
        <v>2000</v>
      </c>
      <c r="D20" s="343">
        <v>3000</v>
      </c>
      <c r="E20" s="344">
        <v>4000</v>
      </c>
    </row>
    <row r="21" spans="1:5" s="1" customFormat="1" ht="12" customHeight="1" thickBot="1" x14ac:dyDescent="0.25">
      <c r="A21" s="20" t="s">
        <v>172</v>
      </c>
      <c r="B21" s="21" t="s">
        <v>511</v>
      </c>
      <c r="C21" s="343">
        <v>11000</v>
      </c>
      <c r="D21" s="343">
        <v>12000</v>
      </c>
      <c r="E21" s="344">
        <v>12000</v>
      </c>
    </row>
    <row r="22" spans="1:5" s="1" customFormat="1" ht="12" customHeight="1" thickBot="1" x14ac:dyDescent="0.25">
      <c r="A22" s="20" t="s">
        <v>22</v>
      </c>
      <c r="B22" s="223" t="s">
        <v>510</v>
      </c>
      <c r="C22" s="343">
        <v>3000</v>
      </c>
      <c r="D22" s="343">
        <v>3500</v>
      </c>
      <c r="E22" s="344">
        <v>3200</v>
      </c>
    </row>
    <row r="23" spans="1:5" s="1" customFormat="1" ht="12" customHeight="1" thickBot="1" x14ac:dyDescent="0.25">
      <c r="A23" s="20" t="s">
        <v>23</v>
      </c>
      <c r="B23" s="21" t="s">
        <v>298</v>
      </c>
      <c r="C23" s="300">
        <f>+C8+C9+C10+C11+C19+C20+C21+C22</f>
        <v>1045820</v>
      </c>
      <c r="D23" s="300">
        <f>+D8+D9+D10+D11+D19+D20+D21+D22</f>
        <v>1385400</v>
      </c>
      <c r="E23" s="231">
        <f>+E8+E9+E10+E11+E19+E20+E21+E22</f>
        <v>1415300</v>
      </c>
    </row>
    <row r="24" spans="1:5" s="1" customFormat="1" ht="12" customHeight="1" thickBot="1" x14ac:dyDescent="0.25">
      <c r="A24" s="20" t="s">
        <v>24</v>
      </c>
      <c r="B24" s="21" t="s">
        <v>513</v>
      </c>
      <c r="C24" s="381">
        <v>90000</v>
      </c>
      <c r="D24" s="381">
        <v>80000</v>
      </c>
      <c r="E24" s="382">
        <v>70000</v>
      </c>
    </row>
    <row r="25" spans="1:5" s="1" customFormat="1" ht="12" customHeight="1" thickBot="1" x14ac:dyDescent="0.25">
      <c r="A25" s="20" t="s">
        <v>25</v>
      </c>
      <c r="B25" s="21" t="s">
        <v>514</v>
      </c>
      <c r="C25" s="300">
        <f>+C23+C24</f>
        <v>1135820</v>
      </c>
      <c r="D25" s="300">
        <f>+D23+D24</f>
        <v>1465400</v>
      </c>
      <c r="E25" s="332">
        <f>+E23+E24</f>
        <v>1485300</v>
      </c>
    </row>
    <row r="26" spans="1:5" s="1" customFormat="1" ht="12" customHeight="1" x14ac:dyDescent="0.2">
      <c r="A26" s="278"/>
      <c r="B26" s="279"/>
      <c r="C26" s="280"/>
      <c r="D26" s="379"/>
      <c r="E26" s="380"/>
    </row>
    <row r="27" spans="1:5" s="1" customFormat="1" ht="12" customHeight="1" x14ac:dyDescent="0.2">
      <c r="A27" s="1068" t="s">
        <v>44</v>
      </c>
      <c r="B27" s="1068"/>
      <c r="C27" s="1068"/>
      <c r="D27" s="1068"/>
      <c r="E27" s="1068"/>
    </row>
    <row r="28" spans="1:5" s="1" customFormat="1" ht="12" customHeight="1" thickBot="1" x14ac:dyDescent="0.25">
      <c r="A28" s="1069" t="s">
        <v>148</v>
      </c>
      <c r="B28" s="1069"/>
      <c r="C28" s="286"/>
      <c r="D28" s="104"/>
      <c r="E28" s="235"/>
    </row>
    <row r="29" spans="1:5" s="1" customFormat="1" ht="24" customHeight="1" thickBot="1" x14ac:dyDescent="0.25">
      <c r="A29" s="23" t="s">
        <v>13</v>
      </c>
      <c r="B29" s="24" t="s">
        <v>45</v>
      </c>
      <c r="C29" s="24" t="str">
        <f>+C6</f>
        <v>2020. évi</v>
      </c>
      <c r="D29" s="24" t="str">
        <f>+D6</f>
        <v>2021. évi</v>
      </c>
      <c r="E29" s="121" t="str">
        <f>+E6</f>
        <v>2022. évi</v>
      </c>
    </row>
    <row r="30" spans="1:5" s="1" customFormat="1" ht="12" customHeight="1" thickBot="1" x14ac:dyDescent="0.25">
      <c r="A30" s="303" t="s">
        <v>476</v>
      </c>
      <c r="B30" s="304" t="s">
        <v>477</v>
      </c>
      <c r="C30" s="304" t="s">
        <v>478</v>
      </c>
      <c r="D30" s="304" t="s">
        <v>480</v>
      </c>
      <c r="E30" s="375" t="s">
        <v>479</v>
      </c>
    </row>
    <row r="31" spans="1:5" s="1" customFormat="1" ht="15.2" customHeight="1" thickBot="1" x14ac:dyDescent="0.25">
      <c r="A31" s="20" t="s">
        <v>15</v>
      </c>
      <c r="B31" s="25" t="s">
        <v>515</v>
      </c>
      <c r="C31" s="343">
        <v>980000</v>
      </c>
      <c r="D31" s="343">
        <v>1280000</v>
      </c>
      <c r="E31" s="339">
        <v>1300000</v>
      </c>
    </row>
    <row r="32" spans="1:5" ht="12" customHeight="1" thickBot="1" x14ac:dyDescent="0.3">
      <c r="A32" s="357" t="s">
        <v>16</v>
      </c>
      <c r="B32" s="376" t="s">
        <v>520</v>
      </c>
      <c r="C32" s="377">
        <f>+C33+C34+C35</f>
        <v>155820</v>
      </c>
      <c r="D32" s="377">
        <f>+D33+D34+D35</f>
        <v>185400</v>
      </c>
      <c r="E32" s="378">
        <f>+E33+E34+E35</f>
        <v>185300</v>
      </c>
    </row>
    <row r="33" spans="1:6" ht="12" customHeight="1" x14ac:dyDescent="0.25">
      <c r="A33" s="15" t="s">
        <v>100</v>
      </c>
      <c r="B33" s="8" t="s">
        <v>221</v>
      </c>
      <c r="C33" s="296">
        <v>120000</v>
      </c>
      <c r="D33" s="296">
        <v>100200</v>
      </c>
      <c r="E33" s="200">
        <v>119000</v>
      </c>
    </row>
    <row r="34" spans="1:6" ht="12" customHeight="1" x14ac:dyDescent="0.25">
      <c r="A34" s="15" t="s">
        <v>101</v>
      </c>
      <c r="B34" s="12" t="s">
        <v>179</v>
      </c>
      <c r="C34" s="295">
        <v>29820</v>
      </c>
      <c r="D34" s="295">
        <v>79000</v>
      </c>
      <c r="E34" s="199">
        <v>60000</v>
      </c>
    </row>
    <row r="35" spans="1:6" ht="12" customHeight="1" thickBot="1" x14ac:dyDescent="0.3">
      <c r="A35" s="15" t="s">
        <v>102</v>
      </c>
      <c r="B35" s="225" t="s">
        <v>223</v>
      </c>
      <c r="C35" s="295">
        <v>6000</v>
      </c>
      <c r="D35" s="295">
        <v>6200</v>
      </c>
      <c r="E35" s="199">
        <v>6300</v>
      </c>
    </row>
    <row r="36" spans="1:6" ht="12" customHeight="1" thickBot="1" x14ac:dyDescent="0.3">
      <c r="A36" s="20" t="s">
        <v>17</v>
      </c>
      <c r="B36" s="95" t="s">
        <v>431</v>
      </c>
      <c r="C36" s="294">
        <f>+C31+C32</f>
        <v>1135820</v>
      </c>
      <c r="D36" s="294">
        <f>+D31+D32</f>
        <v>1465400</v>
      </c>
      <c r="E36" s="198">
        <f>+E31+E32</f>
        <v>1485300</v>
      </c>
    </row>
    <row r="37" spans="1:6" ht="15.2" customHeight="1" thickBot="1" x14ac:dyDescent="0.3">
      <c r="A37" s="20" t="s">
        <v>18</v>
      </c>
      <c r="B37" s="95" t="s">
        <v>516</v>
      </c>
      <c r="C37" s="383"/>
      <c r="D37" s="383"/>
      <c r="E37" s="384"/>
      <c r="F37" s="96"/>
    </row>
    <row r="38" spans="1:6" s="1" customFormat="1" ht="12.95" customHeight="1" thickBot="1" x14ac:dyDescent="0.25">
      <c r="A38" s="226" t="s">
        <v>19</v>
      </c>
      <c r="B38" s="285" t="s">
        <v>517</v>
      </c>
      <c r="C38" s="374">
        <f>+C36+C37</f>
        <v>1135820</v>
      </c>
      <c r="D38" s="374">
        <f>+D36+D37</f>
        <v>1465400</v>
      </c>
      <c r="E38" s="368">
        <f>+E36+E37</f>
        <v>1485300</v>
      </c>
    </row>
    <row r="39" spans="1:6" x14ac:dyDescent="0.25">
      <c r="C39" s="446">
        <f>C25-C38</f>
        <v>0</v>
      </c>
      <c r="D39" s="446">
        <f>D25-D38</f>
        <v>0</v>
      </c>
      <c r="E39" s="446">
        <f>E25-E38</f>
        <v>0</v>
      </c>
    </row>
    <row r="40" spans="1:6" x14ac:dyDescent="0.25">
      <c r="C40" s="33"/>
    </row>
    <row r="41" spans="1:6" x14ac:dyDescent="0.25">
      <c r="C41" s="33"/>
    </row>
    <row r="42" spans="1:6" ht="16.5" customHeight="1" x14ac:dyDescent="0.25">
      <c r="C42" s="33"/>
    </row>
    <row r="43" spans="1:6" x14ac:dyDescent="0.25">
      <c r="C43" s="33"/>
    </row>
    <row r="44" spans="1:6" x14ac:dyDescent="0.25">
      <c r="C44" s="33"/>
    </row>
    <row r="45" spans="1:6" x14ac:dyDescent="0.25">
      <c r="C45" s="33"/>
    </row>
    <row r="46" spans="1:6" x14ac:dyDescent="0.25">
      <c r="C46" s="33"/>
    </row>
    <row r="47" spans="1:6" x14ac:dyDescent="0.25">
      <c r="C47" s="33"/>
    </row>
    <row r="48" spans="1:6" x14ac:dyDescent="0.25">
      <c r="C48" s="33"/>
    </row>
    <row r="49" s="33" customFormat="1" x14ac:dyDescent="0.25"/>
    <row r="50" s="33" customFormat="1" x14ac:dyDescent="0.25"/>
    <row r="51" s="33" customFormat="1" x14ac:dyDescent="0.25"/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76"/>
  <sheetViews>
    <sheetView zoomScaleNormal="100" workbookViewId="0">
      <selection activeCell="O21" sqref="O21"/>
    </sheetView>
  </sheetViews>
  <sheetFormatPr defaultRowHeight="20.100000000000001" customHeight="1" x14ac:dyDescent="0.2"/>
  <cols>
    <col min="2" max="2" width="52.33203125" customWidth="1"/>
    <col min="3" max="3" width="16.33203125" bestFit="1" customWidth="1"/>
    <col min="4" max="5" width="17.1640625" bestFit="1" customWidth="1"/>
    <col min="6" max="6" width="17.1640625" style="919" customWidth="1"/>
    <col min="7" max="7" width="17.1640625" style="956" customWidth="1"/>
    <col min="8" max="8" width="17.1640625" style="997" customWidth="1"/>
    <col min="9" max="9" width="17.1640625" bestFit="1" customWidth="1"/>
  </cols>
  <sheetData>
    <row r="1" spans="1:10" ht="20.100000000000001" customHeight="1" thickBot="1" x14ac:dyDescent="0.3">
      <c r="A1" s="433"/>
      <c r="B1" s="1166" t="s">
        <v>1038</v>
      </c>
      <c r="C1" s="1167"/>
      <c r="D1" s="434"/>
      <c r="E1" s="434"/>
      <c r="F1" s="434"/>
      <c r="G1" s="434"/>
      <c r="H1" s="434"/>
      <c r="I1" s="434" t="s">
        <v>777</v>
      </c>
    </row>
    <row r="2" spans="1:10" ht="38.25" x14ac:dyDescent="0.2">
      <c r="A2" s="617"/>
      <c r="B2" s="640" t="s">
        <v>778</v>
      </c>
      <c r="C2" s="626" t="s">
        <v>779</v>
      </c>
      <c r="D2" s="626" t="s">
        <v>826</v>
      </c>
      <c r="E2" s="626" t="s">
        <v>986</v>
      </c>
      <c r="F2" s="626" t="s">
        <v>1041</v>
      </c>
      <c r="G2" s="626" t="s">
        <v>1072</v>
      </c>
      <c r="H2" s="626" t="s">
        <v>1103</v>
      </c>
      <c r="I2" s="626" t="s">
        <v>1027</v>
      </c>
    </row>
    <row r="3" spans="1:10" ht="20.100000000000001" customHeight="1" x14ac:dyDescent="0.2">
      <c r="A3" s="618">
        <v>1</v>
      </c>
      <c r="B3" s="625">
        <v>2</v>
      </c>
      <c r="C3" s="627">
        <v>3</v>
      </c>
      <c r="D3" s="627">
        <v>4</v>
      </c>
      <c r="E3" s="627">
        <v>4</v>
      </c>
      <c r="F3" s="627"/>
      <c r="G3" s="627"/>
      <c r="H3" s="627"/>
      <c r="I3" s="627">
        <v>4</v>
      </c>
    </row>
    <row r="4" spans="1:10" ht="20.100000000000001" customHeight="1" x14ac:dyDescent="0.2">
      <c r="A4" s="654" t="s">
        <v>780</v>
      </c>
      <c r="B4" s="655" t="s">
        <v>781</v>
      </c>
      <c r="C4" s="656">
        <f>C5+C8+C12+C19</f>
        <v>98539</v>
      </c>
      <c r="D4" s="656">
        <f>D5+D8+D12+D19</f>
        <v>91243</v>
      </c>
      <c r="E4" s="656">
        <f t="shared" ref="E4:H4" si="0">E5+E8+E12+E19</f>
        <v>2059</v>
      </c>
      <c r="F4" s="656">
        <f t="shared" si="0"/>
        <v>22661</v>
      </c>
      <c r="G4" s="656">
        <f t="shared" si="0"/>
        <v>6134</v>
      </c>
      <c r="H4" s="656">
        <f t="shared" si="0"/>
        <v>3877</v>
      </c>
      <c r="I4" s="656">
        <f>I5+I8+I12+I19</f>
        <v>121448</v>
      </c>
    </row>
    <row r="5" spans="1:10" ht="20.100000000000001" customHeight="1" x14ac:dyDescent="0.2">
      <c r="A5" s="620" t="s">
        <v>782</v>
      </c>
      <c r="B5" s="641" t="s">
        <v>783</v>
      </c>
      <c r="C5" s="629">
        <f>C6+C7</f>
        <v>7000</v>
      </c>
      <c r="D5" s="629">
        <f>D6+D7</f>
        <v>0</v>
      </c>
      <c r="E5" s="629">
        <f>E6+E7</f>
        <v>0</v>
      </c>
      <c r="F5" s="629"/>
      <c r="G5" s="629"/>
      <c r="H5" s="629"/>
      <c r="I5" s="629">
        <f>I6+I7</f>
        <v>0</v>
      </c>
    </row>
    <row r="6" spans="1:10" ht="20.100000000000001" customHeight="1" x14ac:dyDescent="0.2">
      <c r="A6" s="14" t="s">
        <v>784</v>
      </c>
      <c r="B6" s="642" t="s">
        <v>785</v>
      </c>
      <c r="C6" s="630">
        <v>7000</v>
      </c>
      <c r="D6" s="630"/>
      <c r="E6" s="630"/>
      <c r="F6" s="630"/>
      <c r="G6" s="630"/>
      <c r="H6" s="630"/>
      <c r="I6" s="630"/>
    </row>
    <row r="7" spans="1:10" ht="20.100000000000001" customHeight="1" x14ac:dyDescent="0.2">
      <c r="A7" s="14" t="s">
        <v>786</v>
      </c>
      <c r="B7" s="642"/>
      <c r="C7" s="630"/>
      <c r="D7" s="630"/>
      <c r="E7" s="630"/>
      <c r="F7" s="630"/>
      <c r="G7" s="630"/>
      <c r="H7" s="630"/>
      <c r="I7" s="630"/>
    </row>
    <row r="8" spans="1:10" ht="20.100000000000001" customHeight="1" x14ac:dyDescent="0.2">
      <c r="A8" s="621" t="s">
        <v>787</v>
      </c>
      <c r="B8" s="641" t="s">
        <v>788</v>
      </c>
      <c r="C8" s="629">
        <f>SUM(C9:C10)</f>
        <v>0</v>
      </c>
      <c r="D8" s="629">
        <f>SUM(D9:D10)</f>
        <v>4846</v>
      </c>
      <c r="E8" s="629">
        <f>SUM(E9:E10)</f>
        <v>0</v>
      </c>
      <c r="F8" s="629"/>
      <c r="G8" s="629"/>
      <c r="H8" s="629">
        <v>6877</v>
      </c>
      <c r="I8" s="629">
        <f>SUM(I9:I11)</f>
        <v>6877</v>
      </c>
    </row>
    <row r="9" spans="1:10" ht="20.100000000000001" customHeight="1" x14ac:dyDescent="0.2">
      <c r="A9" s="14"/>
      <c r="B9" s="644" t="s">
        <v>929</v>
      </c>
      <c r="C9" s="630"/>
      <c r="D9" s="630">
        <v>4846</v>
      </c>
      <c r="E9" s="630">
        <v>0</v>
      </c>
      <c r="F9" s="630"/>
      <c r="G9" s="630"/>
      <c r="H9" s="630">
        <v>-4846</v>
      </c>
      <c r="I9" s="630">
        <v>0</v>
      </c>
      <c r="J9" t="s">
        <v>941</v>
      </c>
    </row>
    <row r="10" spans="1:10" ht="20.100000000000001" customHeight="1" x14ac:dyDescent="0.2">
      <c r="A10" s="14"/>
      <c r="B10" s="1008" t="s">
        <v>815</v>
      </c>
      <c r="C10" s="630"/>
      <c r="D10" s="630"/>
      <c r="E10" s="630"/>
      <c r="F10" s="630"/>
      <c r="G10" s="630"/>
      <c r="H10" s="630">
        <v>1023</v>
      </c>
      <c r="I10" s="630">
        <v>1023</v>
      </c>
    </row>
    <row r="11" spans="1:10" s="997" customFormat="1" ht="20.100000000000001" customHeight="1" x14ac:dyDescent="0.2">
      <c r="A11" s="14"/>
      <c r="B11" s="1010" t="s">
        <v>1114</v>
      </c>
      <c r="C11" s="1009"/>
      <c r="D11" s="630"/>
      <c r="E11" s="630"/>
      <c r="F11" s="630"/>
      <c r="G11" s="630"/>
      <c r="H11" s="630">
        <v>5854</v>
      </c>
      <c r="I11" s="630">
        <v>5854</v>
      </c>
    </row>
    <row r="12" spans="1:10" ht="20.100000000000001" customHeight="1" x14ac:dyDescent="0.2">
      <c r="A12" s="620" t="s">
        <v>789</v>
      </c>
      <c r="B12" s="641" t="s">
        <v>790</v>
      </c>
      <c r="C12" s="629">
        <f>C13+C14+C15</f>
        <v>68638</v>
      </c>
      <c r="D12" s="629">
        <f>D13+D14+D15</f>
        <v>59894</v>
      </c>
      <c r="E12" s="629">
        <f>E13+E14+E15</f>
        <v>0</v>
      </c>
      <c r="F12" s="629">
        <v>13626</v>
      </c>
      <c r="G12" s="629">
        <v>1490</v>
      </c>
      <c r="H12" s="629"/>
      <c r="I12" s="629">
        <f>I13+I14+I15+I16+I17+I18</f>
        <v>75010</v>
      </c>
    </row>
    <row r="13" spans="1:10" ht="20.100000000000001" customHeight="1" x14ac:dyDescent="0.2">
      <c r="A13" s="14"/>
      <c r="B13" s="643" t="s">
        <v>791</v>
      </c>
      <c r="C13" s="630">
        <v>60075</v>
      </c>
      <c r="D13" s="630">
        <v>50075</v>
      </c>
      <c r="E13" s="630">
        <v>0</v>
      </c>
      <c r="F13" s="630">
        <v>11000</v>
      </c>
      <c r="G13" s="630"/>
      <c r="H13" s="630"/>
      <c r="I13" s="630">
        <v>61075</v>
      </c>
    </row>
    <row r="14" spans="1:10" ht="20.100000000000001" customHeight="1" x14ac:dyDescent="0.2">
      <c r="A14" s="14"/>
      <c r="B14" s="643" t="s">
        <v>792</v>
      </c>
      <c r="C14" s="630">
        <v>8563</v>
      </c>
      <c r="D14" s="630">
        <v>3271</v>
      </c>
      <c r="E14" s="630">
        <v>0</v>
      </c>
      <c r="F14" s="630"/>
      <c r="G14" s="630"/>
      <c r="H14" s="630"/>
      <c r="I14" s="630">
        <v>3271</v>
      </c>
    </row>
    <row r="15" spans="1:10" ht="20.100000000000001" customHeight="1" x14ac:dyDescent="0.2">
      <c r="A15" s="14"/>
      <c r="B15" s="643" t="s">
        <v>936</v>
      </c>
      <c r="C15" s="630"/>
      <c r="D15" s="630">
        <v>6548</v>
      </c>
      <c r="E15" s="630">
        <v>0</v>
      </c>
      <c r="F15" s="630"/>
      <c r="G15" s="630"/>
      <c r="H15" s="630"/>
      <c r="I15" s="630">
        <v>6548</v>
      </c>
    </row>
    <row r="16" spans="1:10" s="919" customFormat="1" ht="20.100000000000001" customHeight="1" x14ac:dyDescent="0.2">
      <c r="A16" s="14"/>
      <c r="B16" s="643" t="s">
        <v>1063</v>
      </c>
      <c r="C16" s="630"/>
      <c r="D16" s="630"/>
      <c r="E16" s="630"/>
      <c r="F16" s="630">
        <v>2626</v>
      </c>
      <c r="G16" s="630"/>
      <c r="H16" s="630"/>
      <c r="I16" s="630">
        <v>2626</v>
      </c>
    </row>
    <row r="17" spans="1:10" s="956" customFormat="1" ht="20.100000000000001" customHeight="1" x14ac:dyDescent="0.2">
      <c r="A17" s="14"/>
      <c r="B17" s="643" t="s">
        <v>1088</v>
      </c>
      <c r="C17" s="630"/>
      <c r="D17" s="630"/>
      <c r="E17" s="630"/>
      <c r="F17" s="630"/>
      <c r="G17" s="630">
        <v>990</v>
      </c>
      <c r="H17" s="630"/>
      <c r="I17" s="630">
        <v>990</v>
      </c>
    </row>
    <row r="18" spans="1:10" s="919" customFormat="1" ht="20.100000000000001" customHeight="1" x14ac:dyDescent="0.2">
      <c r="A18" s="14"/>
      <c r="B18" s="643" t="s">
        <v>1064</v>
      </c>
      <c r="C18" s="630"/>
      <c r="D18" s="630"/>
      <c r="E18" s="630"/>
      <c r="F18" s="630"/>
      <c r="G18" s="630">
        <v>500</v>
      </c>
      <c r="H18" s="630"/>
      <c r="I18" s="630">
        <v>500</v>
      </c>
    </row>
    <row r="19" spans="1:10" ht="20.100000000000001" customHeight="1" x14ac:dyDescent="0.2">
      <c r="A19" s="620" t="s">
        <v>787</v>
      </c>
      <c r="B19" s="641" t="s">
        <v>793</v>
      </c>
      <c r="C19" s="629">
        <f t="shared" ref="C19:I19" si="1">C21+C29+C41+C45</f>
        <v>22901</v>
      </c>
      <c r="D19" s="629">
        <f t="shared" si="1"/>
        <v>26503</v>
      </c>
      <c r="E19" s="629">
        <f t="shared" si="1"/>
        <v>2059</v>
      </c>
      <c r="F19" s="629">
        <f t="shared" si="1"/>
        <v>9035</v>
      </c>
      <c r="G19" s="629">
        <f t="shared" si="1"/>
        <v>4644</v>
      </c>
      <c r="H19" s="629">
        <f t="shared" si="1"/>
        <v>-3000</v>
      </c>
      <c r="I19" s="629">
        <f t="shared" si="1"/>
        <v>39561</v>
      </c>
    </row>
    <row r="20" spans="1:10" s="919" customFormat="1" ht="20.100000000000001" customHeight="1" x14ac:dyDescent="0.2">
      <c r="A20" s="14"/>
      <c r="B20" s="643"/>
      <c r="C20" s="630"/>
      <c r="D20" s="630"/>
      <c r="E20" s="630"/>
      <c r="F20" s="630"/>
      <c r="G20" s="630"/>
      <c r="H20" s="630"/>
      <c r="I20" s="630"/>
    </row>
    <row r="21" spans="1:10" ht="20.100000000000001" customHeight="1" x14ac:dyDescent="0.2">
      <c r="A21" s="622" t="s">
        <v>794</v>
      </c>
      <c r="B21" s="646" t="s">
        <v>795</v>
      </c>
      <c r="C21" s="631">
        <f>SUM(C22:C28)</f>
        <v>3000</v>
      </c>
      <c r="D21" s="631">
        <f>SUM(D22:D28)</f>
        <v>3000</v>
      </c>
      <c r="E21" s="631">
        <f>SUM(E22:E28)</f>
        <v>2059</v>
      </c>
      <c r="F21" s="631">
        <v>3068</v>
      </c>
      <c r="G21" s="631">
        <v>2984</v>
      </c>
      <c r="H21" s="631">
        <v>-3000</v>
      </c>
      <c r="I21" s="631">
        <f>SUM(I22:I28)</f>
        <v>8431</v>
      </c>
    </row>
    <row r="22" spans="1:10" ht="20.100000000000001" customHeight="1" x14ac:dyDescent="0.2">
      <c r="A22" s="14"/>
      <c r="B22" s="643" t="s">
        <v>796</v>
      </c>
      <c r="C22" s="630"/>
      <c r="D22" s="630"/>
      <c r="E22" s="630"/>
      <c r="F22" s="630"/>
      <c r="G22" s="630"/>
      <c r="H22" s="630"/>
      <c r="I22" s="630"/>
    </row>
    <row r="23" spans="1:10" ht="20.100000000000001" customHeight="1" x14ac:dyDescent="0.2">
      <c r="A23" s="14"/>
      <c r="B23" s="644" t="s">
        <v>797</v>
      </c>
      <c r="C23" s="633">
        <v>3000</v>
      </c>
      <c r="D23" s="633">
        <v>3000</v>
      </c>
      <c r="E23" s="633">
        <v>0</v>
      </c>
      <c r="F23" s="633"/>
      <c r="G23" s="633"/>
      <c r="H23" s="633">
        <v>-3000</v>
      </c>
      <c r="I23" s="633">
        <v>0</v>
      </c>
    </row>
    <row r="24" spans="1:10" ht="20.100000000000001" customHeight="1" x14ac:dyDescent="0.2">
      <c r="A24" s="14"/>
      <c r="B24" s="644" t="s">
        <v>1065</v>
      </c>
      <c r="C24" s="630"/>
      <c r="D24" s="630"/>
      <c r="E24" s="630">
        <v>0</v>
      </c>
      <c r="F24" s="630">
        <v>3000</v>
      </c>
      <c r="G24" s="630"/>
      <c r="H24" s="630"/>
      <c r="I24" s="630">
        <v>3000</v>
      </c>
    </row>
    <row r="25" spans="1:10" s="919" customFormat="1" ht="20.100000000000001" customHeight="1" x14ac:dyDescent="0.2">
      <c r="A25" s="14"/>
      <c r="B25" s="644"/>
      <c r="C25" s="630"/>
      <c r="D25" s="630"/>
      <c r="E25" s="630"/>
      <c r="F25" s="630"/>
      <c r="G25" s="630"/>
      <c r="H25" s="630"/>
      <c r="I25" s="630"/>
    </row>
    <row r="26" spans="1:10" ht="20.100000000000001" customHeight="1" x14ac:dyDescent="0.2">
      <c r="A26" s="14"/>
      <c r="B26" s="644" t="s">
        <v>1026</v>
      </c>
      <c r="C26" s="630"/>
      <c r="D26" s="630"/>
      <c r="E26" s="630">
        <v>2059</v>
      </c>
      <c r="F26" s="630">
        <v>68</v>
      </c>
      <c r="G26" s="630"/>
      <c r="H26" s="630"/>
      <c r="I26" s="630">
        <v>2127</v>
      </c>
      <c r="J26" t="s">
        <v>940</v>
      </c>
    </row>
    <row r="27" spans="1:10" s="919" customFormat="1" ht="20.100000000000001" customHeight="1" x14ac:dyDescent="0.2">
      <c r="A27" s="14"/>
      <c r="B27" s="644" t="s">
        <v>1089</v>
      </c>
      <c r="C27" s="630"/>
      <c r="D27" s="630"/>
      <c r="E27" s="630"/>
      <c r="F27" s="630"/>
      <c r="G27" s="630">
        <v>2984</v>
      </c>
      <c r="H27" s="630">
        <v>320</v>
      </c>
      <c r="I27" s="630">
        <v>3304</v>
      </c>
      <c r="J27" s="919" t="s">
        <v>940</v>
      </c>
    </row>
    <row r="28" spans="1:10" ht="20.100000000000001" customHeight="1" x14ac:dyDescent="0.2">
      <c r="A28" s="14"/>
      <c r="B28" s="644"/>
      <c r="C28" s="630"/>
      <c r="D28" s="630"/>
      <c r="E28" s="630">
        <v>0</v>
      </c>
      <c r="F28" s="630"/>
      <c r="G28" s="630"/>
      <c r="H28" s="630"/>
      <c r="I28" s="630"/>
    </row>
    <row r="29" spans="1:10" ht="20.100000000000001" customHeight="1" x14ac:dyDescent="0.2">
      <c r="A29" s="622" t="s">
        <v>798</v>
      </c>
      <c r="B29" s="646" t="s">
        <v>799</v>
      </c>
      <c r="C29" s="631">
        <f>SUM(C30:C40)</f>
        <v>19901</v>
      </c>
      <c r="D29" s="631">
        <f>SUM(D30:D40)</f>
        <v>23503</v>
      </c>
      <c r="E29" s="631">
        <f>SUM(E30:E40)</f>
        <v>0</v>
      </c>
      <c r="F29" s="631">
        <v>3060</v>
      </c>
      <c r="G29" s="631">
        <v>1660</v>
      </c>
      <c r="H29" s="631"/>
      <c r="I29" s="631">
        <f>SUM(I30:I40)</f>
        <v>28223</v>
      </c>
    </row>
    <row r="30" spans="1:10" ht="20.100000000000001" customHeight="1" x14ac:dyDescent="0.2">
      <c r="A30" s="14"/>
      <c r="B30" s="643" t="s">
        <v>1096</v>
      </c>
      <c r="C30" s="630"/>
      <c r="D30" s="630"/>
      <c r="E30" s="630"/>
      <c r="F30" s="630"/>
      <c r="G30" s="630">
        <v>1660</v>
      </c>
      <c r="H30" s="630"/>
      <c r="I30" s="630">
        <v>1660</v>
      </c>
      <c r="J30" t="s">
        <v>940</v>
      </c>
    </row>
    <row r="31" spans="1:10" ht="20.100000000000001" customHeight="1" x14ac:dyDescent="0.2">
      <c r="A31" s="14"/>
      <c r="B31" s="643" t="s">
        <v>800</v>
      </c>
      <c r="C31" s="632"/>
      <c r="D31" s="632"/>
      <c r="E31" s="632"/>
      <c r="F31" s="632"/>
      <c r="G31" s="632"/>
      <c r="H31" s="632"/>
      <c r="I31" s="632"/>
    </row>
    <row r="32" spans="1:10" ht="20.100000000000001" customHeight="1" x14ac:dyDescent="0.2">
      <c r="A32" s="14"/>
      <c r="B32" s="643" t="s">
        <v>801</v>
      </c>
      <c r="C32" s="632"/>
      <c r="D32" s="632"/>
      <c r="E32" s="632"/>
      <c r="F32" s="632"/>
      <c r="G32" s="632"/>
      <c r="H32" s="632"/>
      <c r="I32" s="632"/>
    </row>
    <row r="33" spans="1:9" ht="20.100000000000001" customHeight="1" x14ac:dyDescent="0.2">
      <c r="A33" s="14"/>
      <c r="B33" s="643" t="s">
        <v>802</v>
      </c>
      <c r="C33" s="632"/>
      <c r="D33" s="632"/>
      <c r="E33" s="632"/>
      <c r="F33" s="632"/>
      <c r="G33" s="632"/>
      <c r="H33" s="632"/>
      <c r="I33" s="632"/>
    </row>
    <row r="34" spans="1:9" ht="20.100000000000001" customHeight="1" x14ac:dyDescent="0.2">
      <c r="A34" s="14"/>
      <c r="B34" s="643" t="s">
        <v>803</v>
      </c>
      <c r="C34" s="632">
        <v>5191</v>
      </c>
      <c r="D34" s="632">
        <v>5983</v>
      </c>
      <c r="E34" s="632">
        <v>0</v>
      </c>
      <c r="F34" s="632"/>
      <c r="G34" s="632"/>
      <c r="H34" s="632"/>
      <c r="I34" s="632">
        <v>5983</v>
      </c>
    </row>
    <row r="35" spans="1:9" ht="22.5" x14ac:dyDescent="0.2">
      <c r="A35" s="14"/>
      <c r="B35" s="643" t="s">
        <v>804</v>
      </c>
      <c r="C35" s="632">
        <v>3571</v>
      </c>
      <c r="D35" s="632">
        <v>4116</v>
      </c>
      <c r="E35" s="632">
        <v>0</v>
      </c>
      <c r="F35" s="632"/>
      <c r="G35" s="632"/>
      <c r="H35" s="632"/>
      <c r="I35" s="632">
        <v>4116</v>
      </c>
    </row>
    <row r="36" spans="1:9" ht="22.5" x14ac:dyDescent="0.2">
      <c r="A36" s="14"/>
      <c r="B36" s="643" t="s">
        <v>805</v>
      </c>
      <c r="C36" s="632">
        <v>0</v>
      </c>
      <c r="D36" s="632"/>
      <c r="E36" s="632">
        <v>0</v>
      </c>
      <c r="F36" s="632"/>
      <c r="G36" s="632"/>
      <c r="H36" s="632"/>
      <c r="I36" s="632"/>
    </row>
    <row r="37" spans="1:9" ht="20.100000000000001" customHeight="1" x14ac:dyDescent="0.2">
      <c r="A37" s="14"/>
      <c r="B37" s="643" t="s">
        <v>806</v>
      </c>
      <c r="C37" s="632">
        <v>5565</v>
      </c>
      <c r="D37" s="632">
        <v>6635</v>
      </c>
      <c r="E37" s="632">
        <v>0</v>
      </c>
      <c r="F37" s="632"/>
      <c r="G37" s="632"/>
      <c r="H37" s="632"/>
      <c r="I37" s="632">
        <v>6635</v>
      </c>
    </row>
    <row r="38" spans="1:9" ht="20.100000000000001" customHeight="1" x14ac:dyDescent="0.2">
      <c r="A38" s="14"/>
      <c r="B38" s="643" t="s">
        <v>807</v>
      </c>
      <c r="C38" s="632">
        <v>5574</v>
      </c>
      <c r="D38" s="632">
        <v>6769</v>
      </c>
      <c r="E38" s="632">
        <v>0</v>
      </c>
      <c r="F38" s="632"/>
      <c r="G38" s="632"/>
      <c r="H38" s="632"/>
      <c r="I38" s="632">
        <v>6769</v>
      </c>
    </row>
    <row r="39" spans="1:9" s="919" customFormat="1" ht="20.100000000000001" customHeight="1" x14ac:dyDescent="0.2">
      <c r="A39" s="14"/>
      <c r="B39" s="643" t="s">
        <v>1062</v>
      </c>
      <c r="C39" s="632"/>
      <c r="D39" s="632"/>
      <c r="E39" s="632"/>
      <c r="F39" s="632">
        <v>3060</v>
      </c>
      <c r="G39" s="632"/>
      <c r="H39" s="632"/>
      <c r="I39" s="632">
        <v>3060</v>
      </c>
    </row>
    <row r="40" spans="1:9" ht="20.100000000000001" customHeight="1" x14ac:dyDescent="0.2">
      <c r="A40" s="14"/>
      <c r="B40" s="643"/>
      <c r="C40" s="632"/>
      <c r="D40" s="632"/>
      <c r="E40" s="632"/>
      <c r="F40" s="632"/>
      <c r="G40" s="632"/>
      <c r="H40" s="632"/>
      <c r="I40" s="632"/>
    </row>
    <row r="41" spans="1:9" ht="20.100000000000001" customHeight="1" x14ac:dyDescent="0.2">
      <c r="A41" s="622" t="s">
        <v>808</v>
      </c>
      <c r="B41" s="646" t="s">
        <v>1059</v>
      </c>
      <c r="C41" s="634">
        <f>SUM(C42:C44)</f>
        <v>0</v>
      </c>
      <c r="D41" s="634">
        <f>SUM(D42:D44)</f>
        <v>0</v>
      </c>
      <c r="E41" s="634">
        <f>SUM(E42:E44)</f>
        <v>0</v>
      </c>
      <c r="F41" s="634">
        <v>2907</v>
      </c>
      <c r="G41" s="634"/>
      <c r="H41" s="634"/>
      <c r="I41" s="634">
        <f>SUM(I42:I44)</f>
        <v>2907</v>
      </c>
    </row>
    <row r="42" spans="1:9" ht="20.100000000000001" customHeight="1" x14ac:dyDescent="0.2">
      <c r="A42" s="14"/>
      <c r="B42" s="643" t="s">
        <v>1060</v>
      </c>
      <c r="C42" s="630"/>
      <c r="D42" s="630"/>
      <c r="E42" s="630"/>
      <c r="F42" s="630">
        <v>564</v>
      </c>
      <c r="G42" s="630"/>
      <c r="H42" s="630"/>
      <c r="I42" s="630">
        <v>564</v>
      </c>
    </row>
    <row r="43" spans="1:9" s="919" customFormat="1" ht="20.100000000000001" customHeight="1" x14ac:dyDescent="0.2">
      <c r="A43" s="14"/>
      <c r="B43" s="643" t="s">
        <v>1061</v>
      </c>
      <c r="C43" s="630"/>
      <c r="D43" s="630"/>
      <c r="E43" s="630"/>
      <c r="F43" s="630">
        <v>2343</v>
      </c>
      <c r="G43" s="630"/>
      <c r="H43" s="630"/>
      <c r="I43" s="630">
        <v>2343</v>
      </c>
    </row>
    <row r="44" spans="1:9" ht="20.100000000000001" customHeight="1" x14ac:dyDescent="0.2">
      <c r="A44" s="623"/>
      <c r="B44" s="643"/>
      <c r="C44" s="633"/>
      <c r="D44" s="633"/>
      <c r="E44" s="633"/>
      <c r="F44" s="633"/>
      <c r="G44" s="633"/>
      <c r="H44" s="633"/>
      <c r="I44" s="633"/>
    </row>
    <row r="45" spans="1:9" ht="20.100000000000001" customHeight="1" x14ac:dyDescent="0.2">
      <c r="A45" s="622" t="s">
        <v>809</v>
      </c>
      <c r="B45" s="646" t="s">
        <v>810</v>
      </c>
      <c r="C45" s="631"/>
      <c r="D45" s="631"/>
      <c r="E45" s="631"/>
      <c r="F45" s="631"/>
      <c r="G45" s="631"/>
      <c r="H45" s="631"/>
      <c r="I45" s="631"/>
    </row>
    <row r="46" spans="1:9" ht="20.100000000000001" customHeight="1" x14ac:dyDescent="0.2">
      <c r="A46" s="621" t="s">
        <v>91</v>
      </c>
      <c r="B46" s="647" t="s">
        <v>811</v>
      </c>
      <c r="C46" s="635">
        <f>C47+C49+C57+C63+C60</f>
        <v>468762</v>
      </c>
      <c r="D46" s="635">
        <f>D47+D49+D57+D63+D60</f>
        <v>179656</v>
      </c>
      <c r="E46" s="635">
        <f>E47+E49+E57+E63+E60</f>
        <v>77550</v>
      </c>
      <c r="F46" s="635"/>
      <c r="G46" s="635"/>
      <c r="H46" s="635"/>
      <c r="I46" s="635">
        <f>I47+I49+I57+I63+I60</f>
        <v>138006</v>
      </c>
    </row>
    <row r="47" spans="1:9" ht="20.100000000000001" customHeight="1" x14ac:dyDescent="0.2">
      <c r="A47" s="622" t="s">
        <v>812</v>
      </c>
      <c r="B47" s="648" t="s">
        <v>783</v>
      </c>
      <c r="C47" s="636"/>
      <c r="D47" s="636"/>
      <c r="E47" s="636"/>
      <c r="F47" s="636"/>
      <c r="G47" s="636"/>
      <c r="H47" s="636"/>
      <c r="I47" s="636"/>
    </row>
    <row r="48" spans="1:9" ht="20.100000000000001" customHeight="1" x14ac:dyDescent="0.2">
      <c r="A48" s="14"/>
      <c r="B48" s="643"/>
      <c r="C48" s="630"/>
      <c r="D48" s="630"/>
      <c r="E48" s="630"/>
      <c r="F48" s="630"/>
      <c r="G48" s="630"/>
      <c r="H48" s="630"/>
      <c r="I48" s="630"/>
    </row>
    <row r="49" spans="1:10" ht="20.100000000000001" customHeight="1" x14ac:dyDescent="0.2">
      <c r="A49" s="622" t="s">
        <v>813</v>
      </c>
      <c r="B49" s="648" t="s">
        <v>814</v>
      </c>
      <c r="C49" s="636">
        <f>SUM(C50:C55)</f>
        <v>426324</v>
      </c>
      <c r="D49" s="636">
        <f>SUM(D50:D55)</f>
        <v>127218</v>
      </c>
      <c r="E49" s="636">
        <f>SUM(E50:E55)</f>
        <v>62163</v>
      </c>
      <c r="F49" s="636"/>
      <c r="G49" s="636"/>
      <c r="H49" s="636">
        <v>-117121</v>
      </c>
      <c r="I49" s="636">
        <f>SUM(I50:I56)</f>
        <v>81181</v>
      </c>
    </row>
    <row r="50" spans="1:10" ht="20.100000000000001" customHeight="1" x14ac:dyDescent="0.2">
      <c r="A50" s="622"/>
      <c r="B50" s="1008" t="s">
        <v>815</v>
      </c>
      <c r="C50" s="633">
        <v>426324</v>
      </c>
      <c r="D50" s="633">
        <v>62141</v>
      </c>
      <c r="E50" s="633">
        <v>62163</v>
      </c>
      <c r="F50" s="633"/>
      <c r="G50" s="633"/>
      <c r="H50" s="633">
        <v>-59895</v>
      </c>
      <c r="I50" s="633">
        <v>64409</v>
      </c>
    </row>
    <row r="51" spans="1:10" ht="20.100000000000001" customHeight="1" x14ac:dyDescent="0.2">
      <c r="A51" s="622"/>
      <c r="B51" s="644" t="s">
        <v>932</v>
      </c>
      <c r="C51" s="633"/>
      <c r="D51" s="633">
        <v>15541</v>
      </c>
      <c r="E51" s="633">
        <v>0</v>
      </c>
      <c r="F51" s="633"/>
      <c r="G51" s="633"/>
      <c r="H51" s="633">
        <v>-13000</v>
      </c>
      <c r="I51" s="633">
        <v>2541</v>
      </c>
    </row>
    <row r="52" spans="1:10" ht="20.100000000000001" customHeight="1" x14ac:dyDescent="0.2">
      <c r="A52" s="622"/>
      <c r="B52" s="644" t="s">
        <v>931</v>
      </c>
      <c r="C52" s="633"/>
      <c r="D52" s="633">
        <v>1696</v>
      </c>
      <c r="E52" s="633">
        <v>0</v>
      </c>
      <c r="F52" s="633"/>
      <c r="G52" s="633"/>
      <c r="H52" s="633"/>
      <c r="I52" s="633">
        <v>1696</v>
      </c>
    </row>
    <row r="53" spans="1:10" ht="20.100000000000001" customHeight="1" x14ac:dyDescent="0.2">
      <c r="A53" s="622"/>
      <c r="B53" s="644" t="s">
        <v>930</v>
      </c>
      <c r="C53" s="633"/>
      <c r="D53" s="633">
        <v>45690</v>
      </c>
      <c r="E53" s="633">
        <v>0</v>
      </c>
      <c r="F53" s="633"/>
      <c r="G53" s="633"/>
      <c r="H53" s="633">
        <v>-45690</v>
      </c>
      <c r="I53" s="633">
        <v>0</v>
      </c>
    </row>
    <row r="54" spans="1:10" ht="20.100000000000001" customHeight="1" x14ac:dyDescent="0.2">
      <c r="A54" s="622"/>
      <c r="B54" s="644" t="s">
        <v>929</v>
      </c>
      <c r="C54" s="633"/>
      <c r="D54" s="633">
        <v>2150</v>
      </c>
      <c r="E54" s="633">
        <v>0</v>
      </c>
      <c r="F54" s="633"/>
      <c r="G54" s="633"/>
      <c r="H54" s="633">
        <v>-1584</v>
      </c>
      <c r="I54" s="633">
        <v>566</v>
      </c>
      <c r="J54" t="s">
        <v>941</v>
      </c>
    </row>
    <row r="55" spans="1:10" ht="20.100000000000001" customHeight="1" x14ac:dyDescent="0.2">
      <c r="A55" s="622"/>
      <c r="B55" s="645" t="s">
        <v>1115</v>
      </c>
      <c r="C55" s="633"/>
      <c r="D55" s="633"/>
      <c r="E55" s="633"/>
      <c r="F55" s="633"/>
      <c r="G55" s="633">
        <v>8921</v>
      </c>
      <c r="H55" s="633"/>
      <c r="I55" s="633">
        <v>8921</v>
      </c>
    </row>
    <row r="56" spans="1:10" s="997" customFormat="1" ht="20.100000000000001" customHeight="1" x14ac:dyDescent="0.2">
      <c r="A56" s="622"/>
      <c r="B56" s="1010" t="s">
        <v>1114</v>
      </c>
      <c r="C56" s="633"/>
      <c r="D56" s="633"/>
      <c r="E56" s="633"/>
      <c r="F56" s="633"/>
      <c r="G56" s="633"/>
      <c r="H56" s="633">
        <v>3048</v>
      </c>
      <c r="I56" s="633">
        <v>3048</v>
      </c>
    </row>
    <row r="57" spans="1:10" ht="20.100000000000001" customHeight="1" x14ac:dyDescent="0.2">
      <c r="A57" s="622" t="s">
        <v>816</v>
      </c>
      <c r="B57" s="648" t="s">
        <v>790</v>
      </c>
      <c r="C57" s="636">
        <f>C58+C59</f>
        <v>20000</v>
      </c>
      <c r="D57" s="636">
        <f>D58+D59</f>
        <v>30000</v>
      </c>
      <c r="E57" s="636">
        <f>E58+E59</f>
        <v>0</v>
      </c>
      <c r="F57" s="636">
        <v>-11000</v>
      </c>
      <c r="G57" s="636"/>
      <c r="H57" s="636"/>
      <c r="I57" s="636">
        <f>I58+I59</f>
        <v>19000</v>
      </c>
    </row>
    <row r="58" spans="1:10" ht="20.100000000000001" customHeight="1" x14ac:dyDescent="0.2">
      <c r="A58" s="14"/>
      <c r="B58" s="649" t="s">
        <v>817</v>
      </c>
      <c r="C58" s="633">
        <v>20000</v>
      </c>
      <c r="D58" s="633">
        <v>30000</v>
      </c>
      <c r="E58" s="633">
        <v>0</v>
      </c>
      <c r="F58" s="633">
        <v>-11000</v>
      </c>
      <c r="G58" s="633"/>
      <c r="H58" s="633"/>
      <c r="I58" s="633">
        <v>19000</v>
      </c>
    </row>
    <row r="59" spans="1:10" ht="20.100000000000001" customHeight="1" x14ac:dyDescent="0.2">
      <c r="A59" s="14"/>
      <c r="B59" s="644"/>
      <c r="C59" s="633"/>
      <c r="D59" s="633"/>
      <c r="E59" s="633"/>
      <c r="F59" s="633"/>
      <c r="G59" s="633"/>
      <c r="H59" s="633"/>
      <c r="I59" s="633"/>
    </row>
    <row r="60" spans="1:10" ht="20.100000000000001" customHeight="1" x14ac:dyDescent="0.2">
      <c r="A60" s="622" t="s">
        <v>818</v>
      </c>
      <c r="B60" s="648" t="s">
        <v>819</v>
      </c>
      <c r="C60" s="636">
        <f>C61+C62</f>
        <v>0</v>
      </c>
      <c r="D60" s="636">
        <f>D61+D62</f>
        <v>0</v>
      </c>
      <c r="E60" s="636">
        <f>E61+E62</f>
        <v>0</v>
      </c>
      <c r="F60" s="636"/>
      <c r="G60" s="636"/>
      <c r="H60" s="636"/>
      <c r="I60" s="636">
        <f>I61+I62</f>
        <v>0</v>
      </c>
    </row>
    <row r="61" spans="1:10" ht="20.100000000000001" customHeight="1" x14ac:dyDescent="0.2">
      <c r="A61" s="14"/>
      <c r="B61" s="649"/>
      <c r="C61" s="633"/>
      <c r="D61" s="633"/>
      <c r="E61" s="633"/>
      <c r="F61" s="633"/>
      <c r="G61" s="633"/>
      <c r="H61" s="633"/>
      <c r="I61" s="633"/>
    </row>
    <row r="62" spans="1:10" ht="20.100000000000001" customHeight="1" x14ac:dyDescent="0.2">
      <c r="A62" s="624"/>
      <c r="B62" s="644"/>
      <c r="C62" s="633"/>
      <c r="D62" s="633"/>
      <c r="E62" s="633"/>
      <c r="F62" s="633"/>
      <c r="G62" s="633"/>
      <c r="H62" s="633"/>
      <c r="I62" s="633"/>
    </row>
    <row r="63" spans="1:10" ht="20.100000000000001" customHeight="1" x14ac:dyDescent="0.2">
      <c r="A63" s="622" t="s">
        <v>820</v>
      </c>
      <c r="B63" s="648" t="s">
        <v>821</v>
      </c>
      <c r="C63" s="636">
        <f>SUM(C64:C64)</f>
        <v>22438</v>
      </c>
      <c r="D63" s="636">
        <f>SUM(D64:D64)</f>
        <v>22438</v>
      </c>
      <c r="E63" s="636">
        <f>SUM(E64:E64)</f>
        <v>15387</v>
      </c>
      <c r="F63" s="636"/>
      <c r="G63" s="636"/>
      <c r="H63" s="636"/>
      <c r="I63" s="636">
        <f>SUM(I64:I64)</f>
        <v>37825</v>
      </c>
    </row>
    <row r="64" spans="1:10" ht="20.100000000000001" customHeight="1" x14ac:dyDescent="0.2">
      <c r="A64" s="14"/>
      <c r="B64" s="1008" t="s">
        <v>815</v>
      </c>
      <c r="C64" s="630">
        <v>22438</v>
      </c>
      <c r="D64" s="630">
        <v>22438</v>
      </c>
      <c r="E64" s="630">
        <v>15387</v>
      </c>
      <c r="F64" s="630"/>
      <c r="G64" s="630"/>
      <c r="H64" s="630"/>
      <c r="I64" s="630">
        <v>37825</v>
      </c>
    </row>
    <row r="65" spans="1:9" ht="20.100000000000001" customHeight="1" x14ac:dyDescent="0.2">
      <c r="A65" s="619" t="s">
        <v>279</v>
      </c>
      <c r="B65" s="650" t="s">
        <v>822</v>
      </c>
      <c r="C65" s="628">
        <f>SUM(C66:C71)</f>
        <v>0</v>
      </c>
      <c r="D65" s="628">
        <f>SUM(D66:D71)</f>
        <v>0</v>
      </c>
      <c r="E65" s="628">
        <f>SUM(E66:E71)</f>
        <v>0</v>
      </c>
      <c r="F65" s="628">
        <v>500</v>
      </c>
      <c r="G65" s="628"/>
      <c r="H65" s="628"/>
      <c r="I65" s="628">
        <f>SUM(I66:I71)</f>
        <v>4310</v>
      </c>
    </row>
    <row r="66" spans="1:9" ht="20.100000000000001" customHeight="1" x14ac:dyDescent="0.2">
      <c r="A66" s="14"/>
      <c r="B66" s="643" t="s">
        <v>1057</v>
      </c>
      <c r="C66" s="630"/>
      <c r="D66" s="630"/>
      <c r="E66" s="630"/>
      <c r="F66" s="630">
        <v>500</v>
      </c>
      <c r="G66" s="630"/>
      <c r="H66" s="630"/>
      <c r="I66" s="630">
        <v>500</v>
      </c>
    </row>
    <row r="67" spans="1:9" s="997" customFormat="1" ht="20.100000000000001" customHeight="1" x14ac:dyDescent="0.2">
      <c r="A67" s="14"/>
      <c r="B67" s="643" t="s">
        <v>1116</v>
      </c>
      <c r="C67" s="630"/>
      <c r="D67" s="630"/>
      <c r="E67" s="630"/>
      <c r="F67" s="630"/>
      <c r="G67" s="630"/>
      <c r="H67" s="630">
        <v>2100</v>
      </c>
      <c r="I67" s="630">
        <v>2100</v>
      </c>
    </row>
    <row r="68" spans="1:9" s="997" customFormat="1" ht="20.100000000000001" customHeight="1" x14ac:dyDescent="0.2">
      <c r="A68" s="14"/>
      <c r="B68" s="643" t="s">
        <v>1117</v>
      </c>
      <c r="C68" s="630"/>
      <c r="D68" s="630"/>
      <c r="E68" s="630"/>
      <c r="F68" s="630"/>
      <c r="G68" s="630"/>
      <c r="H68" s="630">
        <v>1220</v>
      </c>
      <c r="I68" s="630">
        <v>1220</v>
      </c>
    </row>
    <row r="69" spans="1:9" s="997" customFormat="1" ht="20.100000000000001" customHeight="1" x14ac:dyDescent="0.2">
      <c r="A69" s="14"/>
      <c r="B69" s="643" t="s">
        <v>1118</v>
      </c>
      <c r="C69" s="630"/>
      <c r="D69" s="630"/>
      <c r="E69" s="630"/>
      <c r="F69" s="630"/>
      <c r="G69" s="630"/>
      <c r="H69" s="630">
        <v>295</v>
      </c>
      <c r="I69" s="630">
        <v>295</v>
      </c>
    </row>
    <row r="70" spans="1:9" ht="20.100000000000001" customHeight="1" x14ac:dyDescent="0.2">
      <c r="A70" s="14"/>
      <c r="B70" s="643" t="s">
        <v>1119</v>
      </c>
      <c r="C70" s="630"/>
      <c r="D70" s="630"/>
      <c r="E70" s="630"/>
      <c r="F70" s="630"/>
      <c r="G70" s="630"/>
      <c r="H70" s="630">
        <v>195</v>
      </c>
      <c r="I70" s="630">
        <v>195</v>
      </c>
    </row>
    <row r="71" spans="1:9" ht="20.100000000000001" customHeight="1" x14ac:dyDescent="0.2">
      <c r="A71" s="14"/>
      <c r="B71" s="643"/>
      <c r="C71" s="630"/>
      <c r="D71" s="630"/>
      <c r="E71" s="630"/>
      <c r="F71" s="630"/>
      <c r="G71" s="630"/>
      <c r="H71" s="630"/>
      <c r="I71" s="630"/>
    </row>
    <row r="72" spans="1:9" ht="20.100000000000001" customHeight="1" x14ac:dyDescent="0.2">
      <c r="A72" s="619" t="s">
        <v>280</v>
      </c>
      <c r="B72" s="650" t="s">
        <v>823</v>
      </c>
      <c r="C72" s="628">
        <f>SUM(C73:C75)</f>
        <v>4650</v>
      </c>
      <c r="D72" s="628">
        <f>SUM(D73:D75)</f>
        <v>4650</v>
      </c>
      <c r="E72" s="628">
        <f>SUM(E73:E75)</f>
        <v>0</v>
      </c>
      <c r="F72" s="628"/>
      <c r="G72" s="628"/>
      <c r="H72" s="628"/>
      <c r="I72" s="628">
        <f>SUM(I73:I75)</f>
        <v>4650</v>
      </c>
    </row>
    <row r="73" spans="1:9" ht="20.100000000000001" customHeight="1" x14ac:dyDescent="0.2">
      <c r="A73" s="14"/>
      <c r="B73" s="649" t="s">
        <v>824</v>
      </c>
      <c r="C73" s="637">
        <v>4650</v>
      </c>
      <c r="D73" s="637">
        <v>4650</v>
      </c>
      <c r="E73" s="637">
        <v>0</v>
      </c>
      <c r="F73" s="637"/>
      <c r="G73" s="637"/>
      <c r="H73" s="637"/>
      <c r="I73" s="637">
        <v>4650</v>
      </c>
    </row>
    <row r="74" spans="1:9" ht="20.100000000000001" customHeight="1" x14ac:dyDescent="0.2">
      <c r="A74" s="14"/>
      <c r="B74" s="649"/>
      <c r="C74" s="637"/>
      <c r="D74" s="637"/>
      <c r="E74" s="637"/>
      <c r="F74" s="637"/>
      <c r="G74" s="637"/>
      <c r="H74" s="637"/>
      <c r="I74" s="637"/>
    </row>
    <row r="75" spans="1:9" ht="20.100000000000001" customHeight="1" thickBot="1" x14ac:dyDescent="0.25">
      <c r="A75" s="18"/>
      <c r="B75" s="651"/>
      <c r="C75" s="638"/>
      <c r="D75" s="638"/>
      <c r="E75" s="638"/>
      <c r="F75" s="638"/>
      <c r="G75" s="638"/>
      <c r="H75" s="638"/>
      <c r="I75" s="638"/>
    </row>
    <row r="76" spans="1:9" ht="20.100000000000001" customHeight="1" thickBot="1" x14ac:dyDescent="0.25">
      <c r="A76" s="652" t="s">
        <v>20</v>
      </c>
      <c r="B76" s="653" t="s">
        <v>825</v>
      </c>
      <c r="C76" s="639">
        <f>C4+C46+C65+C72</f>
        <v>571951</v>
      </c>
      <c r="D76" s="639">
        <f>D4+D46+D65+D72</f>
        <v>275549</v>
      </c>
      <c r="E76" s="639">
        <f>E4+E46+E65+E72</f>
        <v>79609</v>
      </c>
      <c r="F76" s="639"/>
      <c r="G76" s="639"/>
      <c r="H76" s="639"/>
      <c r="I76" s="639">
        <f>I4+I46+I65+I72</f>
        <v>268414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>
    <oddFooter>&amp;C&amp;P</oddFooter>
  </headerFooter>
  <rowBreaks count="1" manualBreakCount="1">
    <brk id="40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6"/>
  <sheetViews>
    <sheetView zoomScaleNormal="100" workbookViewId="0">
      <selection activeCell="T44" sqref="T44"/>
    </sheetView>
  </sheetViews>
  <sheetFormatPr defaultRowHeight="24.95" customHeight="1" x14ac:dyDescent="0.2"/>
  <cols>
    <col min="1" max="1" width="5.5" customWidth="1"/>
    <col min="2" max="2" width="64" customWidth="1"/>
    <col min="3" max="3" width="22.83203125" customWidth="1"/>
    <col min="4" max="4" width="23.5" bestFit="1" customWidth="1"/>
    <col min="5" max="5" width="19.1640625" customWidth="1"/>
  </cols>
  <sheetData>
    <row r="1" spans="1:5" ht="24.95" customHeight="1" thickBot="1" x14ac:dyDescent="0.25">
      <c r="A1" s="1168" t="s">
        <v>827</v>
      </c>
      <c r="B1" s="1169"/>
      <c r="C1" s="1169"/>
      <c r="D1" s="1170"/>
      <c r="E1" s="1024"/>
    </row>
    <row r="2" spans="1:5" ht="45" x14ac:dyDescent="0.2">
      <c r="A2" s="666" t="s">
        <v>828</v>
      </c>
      <c r="B2" s="667" t="s">
        <v>57</v>
      </c>
      <c r="C2" s="661" t="s">
        <v>829</v>
      </c>
      <c r="D2" s="661" t="s">
        <v>877</v>
      </c>
      <c r="E2" s="661" t="s">
        <v>1184</v>
      </c>
    </row>
    <row r="3" spans="1:5" ht="24.95" customHeight="1" x14ac:dyDescent="0.2">
      <c r="A3" s="657">
        <v>1</v>
      </c>
      <c r="B3" s="658">
        <v>2</v>
      </c>
      <c r="C3" s="662">
        <v>4</v>
      </c>
      <c r="D3" s="662">
        <v>4</v>
      </c>
      <c r="E3" s="662">
        <v>4</v>
      </c>
    </row>
    <row r="4" spans="1:5" ht="25.5" x14ac:dyDescent="0.2">
      <c r="A4" s="659" t="s">
        <v>15</v>
      </c>
      <c r="B4" s="668" t="s">
        <v>830</v>
      </c>
      <c r="C4" s="663">
        <v>3000</v>
      </c>
      <c r="D4" s="663">
        <v>3000</v>
      </c>
      <c r="E4" s="663">
        <v>0</v>
      </c>
    </row>
    <row r="5" spans="1:5" ht="24.95" customHeight="1" x14ac:dyDescent="0.2">
      <c r="A5" s="659" t="s">
        <v>16</v>
      </c>
      <c r="B5" s="668" t="s">
        <v>831</v>
      </c>
      <c r="C5" s="663"/>
      <c r="D5" s="663"/>
      <c r="E5" s="663"/>
    </row>
    <row r="6" spans="1:5" ht="24.95" customHeight="1" x14ac:dyDescent="0.2">
      <c r="A6" s="659" t="s">
        <v>17</v>
      </c>
      <c r="B6" s="668" t="s">
        <v>832</v>
      </c>
      <c r="C6" s="663"/>
      <c r="D6" s="663"/>
      <c r="E6" s="663"/>
    </row>
    <row r="7" spans="1:5" ht="24.95" customHeight="1" x14ac:dyDescent="0.2">
      <c r="A7" s="659" t="s">
        <v>18</v>
      </c>
      <c r="B7" s="668" t="s">
        <v>833</v>
      </c>
      <c r="C7" s="663"/>
      <c r="D7" s="663"/>
      <c r="E7" s="663"/>
    </row>
    <row r="8" spans="1:5" ht="24.95" customHeight="1" x14ac:dyDescent="0.2">
      <c r="A8" s="659" t="s">
        <v>19</v>
      </c>
      <c r="B8" s="669" t="s">
        <v>834</v>
      </c>
      <c r="C8" s="664">
        <f>SUM(C4:C7)</f>
        <v>3000</v>
      </c>
      <c r="D8" s="664">
        <f>SUM(D4:D7)</f>
        <v>3000</v>
      </c>
      <c r="E8" s="664">
        <f>SUM(E4:E7)</f>
        <v>0</v>
      </c>
    </row>
    <row r="9" spans="1:5" ht="24.95" customHeight="1" x14ac:dyDescent="0.2">
      <c r="A9" s="659" t="s">
        <v>20</v>
      </c>
      <c r="B9" s="668" t="s">
        <v>835</v>
      </c>
      <c r="C9" s="663">
        <v>5000</v>
      </c>
      <c r="D9" s="663">
        <v>4500</v>
      </c>
      <c r="E9" s="663">
        <v>4500</v>
      </c>
    </row>
    <row r="10" spans="1:5" ht="24.95" customHeight="1" x14ac:dyDescent="0.2">
      <c r="A10" s="659" t="s">
        <v>21</v>
      </c>
      <c r="B10" s="668" t="s">
        <v>836</v>
      </c>
      <c r="C10" s="663">
        <v>5000</v>
      </c>
      <c r="D10" s="663">
        <v>5800</v>
      </c>
      <c r="E10" s="663">
        <v>5800</v>
      </c>
    </row>
    <row r="11" spans="1:5" ht="24.95" customHeight="1" x14ac:dyDescent="0.2">
      <c r="A11" s="659" t="s">
        <v>22</v>
      </c>
      <c r="B11" s="668" t="s">
        <v>837</v>
      </c>
      <c r="C11" s="663">
        <v>2500</v>
      </c>
      <c r="D11" s="663">
        <v>3500</v>
      </c>
      <c r="E11" s="663">
        <v>2300</v>
      </c>
    </row>
    <row r="12" spans="1:5" ht="24.95" customHeight="1" x14ac:dyDescent="0.2">
      <c r="A12" s="659" t="s">
        <v>23</v>
      </c>
      <c r="B12" s="668" t="s">
        <v>838</v>
      </c>
      <c r="C12" s="663">
        <v>1000</v>
      </c>
      <c r="D12" s="663">
        <v>1000</v>
      </c>
      <c r="E12" s="663">
        <v>1000</v>
      </c>
    </row>
    <row r="13" spans="1:5" ht="24.95" customHeight="1" x14ac:dyDescent="0.2">
      <c r="A13" s="659" t="s">
        <v>24</v>
      </c>
      <c r="B13" s="668" t="s">
        <v>839</v>
      </c>
      <c r="C13" s="663"/>
      <c r="D13" s="663"/>
      <c r="E13" s="663"/>
    </row>
    <row r="14" spans="1:5" ht="24.95" customHeight="1" x14ac:dyDescent="0.2">
      <c r="A14" s="659" t="s">
        <v>25</v>
      </c>
      <c r="B14" s="668" t="s">
        <v>840</v>
      </c>
      <c r="C14" s="663">
        <v>200</v>
      </c>
      <c r="D14" s="663">
        <v>200</v>
      </c>
      <c r="E14" s="663">
        <v>200</v>
      </c>
    </row>
    <row r="15" spans="1:5" ht="24.95" customHeight="1" x14ac:dyDescent="0.2">
      <c r="A15" s="659" t="s">
        <v>26</v>
      </c>
      <c r="B15" s="668" t="s">
        <v>841</v>
      </c>
      <c r="C15" s="663"/>
      <c r="D15" s="663"/>
      <c r="E15" s="663"/>
    </row>
    <row r="16" spans="1:5" ht="24.95" customHeight="1" x14ac:dyDescent="0.2">
      <c r="A16" s="659" t="s">
        <v>27</v>
      </c>
      <c r="B16" s="668" t="s">
        <v>842</v>
      </c>
      <c r="C16" s="663">
        <v>3211</v>
      </c>
      <c r="D16" s="663">
        <v>3211</v>
      </c>
      <c r="E16" s="663"/>
    </row>
    <row r="17" spans="1:5" ht="24.95" customHeight="1" x14ac:dyDescent="0.2">
      <c r="A17" s="659" t="s">
        <v>28</v>
      </c>
      <c r="B17" s="668" t="s">
        <v>843</v>
      </c>
      <c r="C17" s="663">
        <v>250</v>
      </c>
      <c r="D17" s="663">
        <v>250</v>
      </c>
      <c r="E17" s="663">
        <v>250</v>
      </c>
    </row>
    <row r="18" spans="1:5" ht="24.95" customHeight="1" x14ac:dyDescent="0.2">
      <c r="A18" s="659" t="s">
        <v>29</v>
      </c>
      <c r="B18" s="670" t="s">
        <v>844</v>
      </c>
      <c r="C18" s="663"/>
      <c r="D18" s="663"/>
      <c r="E18" s="663"/>
    </row>
    <row r="19" spans="1:5" ht="24.95" customHeight="1" x14ac:dyDescent="0.2">
      <c r="A19" s="659" t="s">
        <v>30</v>
      </c>
      <c r="B19" s="668" t="s">
        <v>845</v>
      </c>
      <c r="C19" s="663">
        <v>200</v>
      </c>
      <c r="D19" s="663">
        <v>200</v>
      </c>
      <c r="E19" s="663"/>
    </row>
    <row r="20" spans="1:5" ht="24.95" customHeight="1" x14ac:dyDescent="0.2">
      <c r="A20" s="659" t="s">
        <v>31</v>
      </c>
      <c r="B20" s="668" t="s">
        <v>846</v>
      </c>
      <c r="C20" s="663">
        <v>300</v>
      </c>
      <c r="D20" s="663">
        <v>500</v>
      </c>
      <c r="E20" s="663">
        <v>500</v>
      </c>
    </row>
    <row r="21" spans="1:5" ht="24.95" customHeight="1" x14ac:dyDescent="0.2">
      <c r="A21" s="659" t="s">
        <v>32</v>
      </c>
      <c r="B21" s="669" t="s">
        <v>847</v>
      </c>
      <c r="C21" s="664">
        <f>SUM(C9:C20)</f>
        <v>17661</v>
      </c>
      <c r="D21" s="664">
        <f>SUM(D9:D20)</f>
        <v>19161</v>
      </c>
      <c r="E21" s="664">
        <f>SUM(E9:E20)</f>
        <v>14550</v>
      </c>
    </row>
    <row r="22" spans="1:5" ht="24.95" customHeight="1" x14ac:dyDescent="0.2">
      <c r="A22" s="659" t="s">
        <v>33</v>
      </c>
      <c r="B22" s="668" t="s">
        <v>848</v>
      </c>
      <c r="C22" s="663">
        <v>800</v>
      </c>
      <c r="D22" s="663">
        <v>1000</v>
      </c>
      <c r="E22" s="663">
        <v>1000</v>
      </c>
    </row>
    <row r="23" spans="1:5" ht="24.95" customHeight="1" x14ac:dyDescent="0.2">
      <c r="A23" s="659" t="s">
        <v>34</v>
      </c>
      <c r="B23" s="668" t="s">
        <v>849</v>
      </c>
      <c r="C23" s="663">
        <v>250</v>
      </c>
      <c r="D23" s="663">
        <v>250</v>
      </c>
      <c r="E23" s="663">
        <v>250</v>
      </c>
    </row>
    <row r="24" spans="1:5" ht="24.95" customHeight="1" x14ac:dyDescent="0.2">
      <c r="A24" s="659" t="s">
        <v>35</v>
      </c>
      <c r="B24" s="668" t="s">
        <v>850</v>
      </c>
      <c r="C24" s="663">
        <v>220</v>
      </c>
      <c r="D24" s="663">
        <v>220</v>
      </c>
      <c r="E24" s="663">
        <v>220</v>
      </c>
    </row>
    <row r="25" spans="1:5" ht="24.95" customHeight="1" x14ac:dyDescent="0.2">
      <c r="A25" s="659" t="s">
        <v>36</v>
      </c>
      <c r="B25" s="668" t="s">
        <v>851</v>
      </c>
      <c r="C25" s="663">
        <v>200</v>
      </c>
      <c r="D25" s="663"/>
      <c r="E25" s="663"/>
    </row>
    <row r="26" spans="1:5" ht="24.95" customHeight="1" x14ac:dyDescent="0.2">
      <c r="A26" s="659" t="s">
        <v>37</v>
      </c>
      <c r="B26" s="668" t="s">
        <v>852</v>
      </c>
      <c r="C26" s="663">
        <v>2000</v>
      </c>
      <c r="D26" s="663">
        <v>1000</v>
      </c>
      <c r="E26" s="663"/>
    </row>
    <row r="27" spans="1:5" ht="24.95" customHeight="1" x14ac:dyDescent="0.2">
      <c r="A27" s="659" t="s">
        <v>38</v>
      </c>
      <c r="B27" s="668" t="s">
        <v>876</v>
      </c>
      <c r="C27" s="663"/>
      <c r="D27" s="663"/>
      <c r="E27" s="663"/>
    </row>
    <row r="28" spans="1:5" ht="24.95" customHeight="1" x14ac:dyDescent="0.2">
      <c r="A28" s="659" t="s">
        <v>39</v>
      </c>
      <c r="B28" s="669" t="s">
        <v>853</v>
      </c>
      <c r="C28" s="664">
        <f>SUM(C22:C26)</f>
        <v>3470</v>
      </c>
      <c r="D28" s="664">
        <f>SUM(D22:D27)</f>
        <v>2470</v>
      </c>
      <c r="E28" s="664">
        <f>SUM(E22:E27)</f>
        <v>1470</v>
      </c>
    </row>
    <row r="29" spans="1:5" ht="24.95" customHeight="1" thickBot="1" x14ac:dyDescent="0.25">
      <c r="A29" s="660" t="s">
        <v>40</v>
      </c>
      <c r="B29" s="671" t="s">
        <v>854</v>
      </c>
      <c r="C29" s="665">
        <f>C8+C21+C28</f>
        <v>24131</v>
      </c>
      <c r="D29" s="665">
        <f>D8+D21+D28</f>
        <v>24631</v>
      </c>
      <c r="E29" s="665">
        <f>E8+E21+E28</f>
        <v>16020</v>
      </c>
    </row>
    <row r="30" spans="1:5" ht="24.95" customHeight="1" x14ac:dyDescent="0.2">
      <c r="E30" s="1007"/>
    </row>
    <row r="31" spans="1:5" ht="24.95" customHeight="1" x14ac:dyDescent="0.2">
      <c r="A31" s="487" t="s">
        <v>855</v>
      </c>
      <c r="B31" s="484" t="s">
        <v>839</v>
      </c>
      <c r="C31" s="488">
        <v>1600</v>
      </c>
      <c r="D31" s="488">
        <v>1600</v>
      </c>
      <c r="E31" s="488">
        <v>1600</v>
      </c>
    </row>
    <row r="32" spans="1:5" ht="24.95" customHeight="1" x14ac:dyDescent="0.2">
      <c r="A32" s="487" t="s">
        <v>855</v>
      </c>
      <c r="B32" s="486" t="s">
        <v>844</v>
      </c>
      <c r="C32" s="488">
        <v>2000</v>
      </c>
      <c r="D32" s="488">
        <v>1000</v>
      </c>
      <c r="E32" s="488">
        <v>2200</v>
      </c>
    </row>
    <row r="33" spans="1:5" ht="24.95" customHeight="1" x14ac:dyDescent="0.2">
      <c r="A33" s="487" t="s">
        <v>855</v>
      </c>
      <c r="B33" s="484" t="s">
        <v>876</v>
      </c>
      <c r="C33" s="485"/>
      <c r="D33" s="1023">
        <v>2328</v>
      </c>
      <c r="E33" s="1023">
        <v>2328</v>
      </c>
    </row>
    <row r="34" spans="1:5" s="1007" customFormat="1" ht="24.95" customHeight="1" x14ac:dyDescent="0.2">
      <c r="A34" s="659" t="s">
        <v>855</v>
      </c>
      <c r="B34" s="484" t="s">
        <v>842</v>
      </c>
      <c r="C34" s="485"/>
      <c r="D34" s="485"/>
      <c r="E34" s="485">
        <v>3211</v>
      </c>
    </row>
    <row r="35" spans="1:5" ht="24.95" customHeight="1" x14ac:dyDescent="0.2">
      <c r="A35" s="659" t="s">
        <v>855</v>
      </c>
      <c r="B35" s="484" t="s">
        <v>852</v>
      </c>
      <c r="C35" s="996"/>
      <c r="D35" s="996"/>
      <c r="E35" s="996">
        <v>1000</v>
      </c>
    </row>
    <row r="36" spans="1:5" ht="24.95" customHeight="1" x14ac:dyDescent="0.2">
      <c r="A36" s="659" t="s">
        <v>855</v>
      </c>
      <c r="B36" s="484" t="s">
        <v>845</v>
      </c>
      <c r="C36" s="996"/>
      <c r="D36" s="996"/>
      <c r="E36" s="996">
        <v>200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&amp;LBátaszék Város Önkormányzata&amp;R9. sz. tájékoztató tábla a 7 /2019 ( III.14. ) költségvetési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67"/>
  <sheetViews>
    <sheetView tabSelected="1" zoomScaleNormal="100" workbookViewId="0">
      <selection activeCell="G16" sqref="G16"/>
    </sheetView>
  </sheetViews>
  <sheetFormatPr defaultRowHeight="24.95" customHeight="1" x14ac:dyDescent="0.2"/>
  <cols>
    <col min="1" max="1" width="83.1640625" customWidth="1"/>
    <col min="2" max="2" width="11" customWidth="1"/>
  </cols>
  <sheetData>
    <row r="1" spans="1:2" s="919" customFormat="1" ht="24.95" customHeight="1" x14ac:dyDescent="0.2">
      <c r="A1" s="966" t="s">
        <v>856</v>
      </c>
      <c r="B1" s="967" t="s">
        <v>857</v>
      </c>
    </row>
    <row r="2" spans="1:2" ht="24.95" customHeight="1" x14ac:dyDescent="0.25">
      <c r="A2" s="968" t="s">
        <v>858</v>
      </c>
      <c r="B2" s="969">
        <v>2500</v>
      </c>
    </row>
    <row r="3" spans="1:2" ht="24.95" customHeight="1" x14ac:dyDescent="0.25">
      <c r="A3" s="970" t="s">
        <v>1090</v>
      </c>
      <c r="B3" s="971">
        <v>-595</v>
      </c>
    </row>
    <row r="4" spans="1:2" ht="15" x14ac:dyDescent="0.25">
      <c r="A4" s="970" t="s">
        <v>1091</v>
      </c>
      <c r="B4" s="971">
        <v>-1765</v>
      </c>
    </row>
    <row r="5" spans="1:2" ht="15" x14ac:dyDescent="0.25">
      <c r="A5" s="1025" t="s">
        <v>1185</v>
      </c>
      <c r="B5" s="1026">
        <v>165</v>
      </c>
    </row>
    <row r="6" spans="1:2" ht="15" x14ac:dyDescent="0.25">
      <c r="A6" s="1027" t="s">
        <v>1186</v>
      </c>
      <c r="B6" s="1028">
        <v>-305</v>
      </c>
    </row>
    <row r="7" spans="1:2" ht="24.95" customHeight="1" x14ac:dyDescent="0.25">
      <c r="A7" s="970"/>
      <c r="B7" s="971"/>
    </row>
    <row r="8" spans="1:2" ht="24.95" customHeight="1" x14ac:dyDescent="0.25">
      <c r="A8" s="968" t="s">
        <v>859</v>
      </c>
      <c r="B8" s="969">
        <v>1250</v>
      </c>
    </row>
    <row r="9" spans="1:2" ht="15" x14ac:dyDescent="0.25">
      <c r="A9" s="970" t="s">
        <v>1092</v>
      </c>
      <c r="B9" s="971">
        <v>-718</v>
      </c>
    </row>
    <row r="10" spans="1:2" ht="15" x14ac:dyDescent="0.25">
      <c r="A10" s="1025" t="s">
        <v>1187</v>
      </c>
      <c r="B10" s="1028">
        <v>-532</v>
      </c>
    </row>
    <row r="11" spans="1:2" ht="24.95" customHeight="1" x14ac:dyDescent="0.25">
      <c r="A11" s="972" t="s">
        <v>948</v>
      </c>
      <c r="B11" s="969">
        <v>3147</v>
      </c>
    </row>
    <row r="12" spans="1:2" ht="24.95" customHeight="1" x14ac:dyDescent="0.25">
      <c r="A12" s="972" t="s">
        <v>947</v>
      </c>
      <c r="B12" s="969">
        <v>1930</v>
      </c>
    </row>
    <row r="13" spans="1:2" ht="24.95" customHeight="1" x14ac:dyDescent="0.25">
      <c r="A13" s="973" t="s">
        <v>1066</v>
      </c>
      <c r="B13" s="974">
        <v>-3170</v>
      </c>
    </row>
    <row r="14" spans="1:2" ht="24.95" customHeight="1" x14ac:dyDescent="0.25">
      <c r="A14" s="968" t="s">
        <v>945</v>
      </c>
      <c r="B14" s="969">
        <v>5435</v>
      </c>
    </row>
    <row r="15" spans="1:2" ht="24.95" customHeight="1" x14ac:dyDescent="0.25">
      <c r="A15" s="968" t="s">
        <v>946</v>
      </c>
      <c r="B15" s="969">
        <v>500</v>
      </c>
    </row>
    <row r="16" spans="1:2" ht="24.95" customHeight="1" x14ac:dyDescent="0.25">
      <c r="A16" s="955" t="s">
        <v>1067</v>
      </c>
      <c r="B16" s="974">
        <v>-150</v>
      </c>
    </row>
    <row r="17" spans="1:2" ht="24.95" customHeight="1" x14ac:dyDescent="0.25">
      <c r="A17" s="955" t="s">
        <v>1068</v>
      </c>
      <c r="B17" s="974">
        <v>-350</v>
      </c>
    </row>
    <row r="18" spans="1:2" ht="24.95" customHeight="1" x14ac:dyDescent="0.25">
      <c r="A18" s="968" t="s">
        <v>902</v>
      </c>
      <c r="B18" s="969">
        <v>5997</v>
      </c>
    </row>
    <row r="19" spans="1:2" ht="24.95" customHeight="1" x14ac:dyDescent="0.25">
      <c r="A19" s="973" t="s">
        <v>1069</v>
      </c>
      <c r="B19" s="974">
        <v>-1974</v>
      </c>
    </row>
    <row r="20" spans="1:2" ht="24.95" customHeight="1" x14ac:dyDescent="0.25">
      <c r="A20" s="1029" t="s">
        <v>1188</v>
      </c>
      <c r="B20" s="1030">
        <v>-4023</v>
      </c>
    </row>
    <row r="21" spans="1:2" ht="24.95" customHeight="1" x14ac:dyDescent="0.25">
      <c r="A21" s="968" t="s">
        <v>903</v>
      </c>
      <c r="B21" s="969">
        <v>1664</v>
      </c>
    </row>
    <row r="22" spans="1:2" ht="24.95" customHeight="1" x14ac:dyDescent="0.25">
      <c r="A22" s="968" t="s">
        <v>904</v>
      </c>
      <c r="B22" s="969">
        <v>1000</v>
      </c>
    </row>
    <row r="23" spans="1:2" ht="24.95" customHeight="1" x14ac:dyDescent="0.25">
      <c r="A23" s="975" t="s">
        <v>1028</v>
      </c>
      <c r="B23" s="974">
        <v>-1000</v>
      </c>
    </row>
    <row r="24" spans="1:2" ht="24.95" customHeight="1" x14ac:dyDescent="0.25">
      <c r="A24" s="968" t="s">
        <v>905</v>
      </c>
      <c r="B24" s="969">
        <v>6000</v>
      </c>
    </row>
    <row r="25" spans="1:2" ht="24.95" customHeight="1" x14ac:dyDescent="0.25">
      <c r="A25" s="975" t="s">
        <v>1029</v>
      </c>
      <c r="B25" s="974">
        <v>-6000</v>
      </c>
    </row>
    <row r="26" spans="1:2" ht="24.95" customHeight="1" x14ac:dyDescent="0.25">
      <c r="A26" s="968" t="s">
        <v>860</v>
      </c>
      <c r="B26" s="976">
        <v>3000</v>
      </c>
    </row>
    <row r="27" spans="1:2" ht="30" x14ac:dyDescent="0.25">
      <c r="A27" s="973" t="s">
        <v>1030</v>
      </c>
      <c r="B27" s="974">
        <v>-461</v>
      </c>
    </row>
    <row r="28" spans="1:2" ht="30" x14ac:dyDescent="0.25">
      <c r="A28" s="973" t="s">
        <v>1031</v>
      </c>
      <c r="B28" s="977">
        <v>-500</v>
      </c>
    </row>
    <row r="29" spans="1:2" ht="24.95" customHeight="1" x14ac:dyDescent="0.25">
      <c r="A29" s="978" t="s">
        <v>1032</v>
      </c>
      <c r="B29" s="1031">
        <v>-572</v>
      </c>
    </row>
    <row r="30" spans="1:2" ht="24.95" customHeight="1" x14ac:dyDescent="0.25">
      <c r="A30" s="970" t="s">
        <v>1093</v>
      </c>
      <c r="B30" s="979">
        <v>-708</v>
      </c>
    </row>
    <row r="31" spans="1:2" ht="24.95" customHeight="1" x14ac:dyDescent="0.25">
      <c r="A31" s="970" t="s">
        <v>1094</v>
      </c>
      <c r="B31" s="1032">
        <v>-635</v>
      </c>
    </row>
    <row r="32" spans="1:2" ht="24.95" customHeight="1" x14ac:dyDescent="0.25">
      <c r="A32" s="968" t="s">
        <v>878</v>
      </c>
      <c r="B32" s="976">
        <v>3500</v>
      </c>
    </row>
    <row r="33" spans="1:2" ht="24.95" customHeight="1" x14ac:dyDescent="0.25">
      <c r="A33" s="972" t="s">
        <v>861</v>
      </c>
      <c r="B33" s="969">
        <v>5083</v>
      </c>
    </row>
    <row r="34" spans="1:2" ht="24.95" customHeight="1" x14ac:dyDescent="0.25">
      <c r="A34" s="972" t="s">
        <v>862</v>
      </c>
      <c r="B34" s="969"/>
    </row>
    <row r="35" spans="1:2" ht="24.95" customHeight="1" x14ac:dyDescent="0.25">
      <c r="A35" s="972" t="s">
        <v>863</v>
      </c>
      <c r="B35" s="976">
        <v>10000</v>
      </c>
    </row>
    <row r="36" spans="1:2" ht="24.95" customHeight="1" x14ac:dyDescent="0.2">
      <c r="A36" s="980" t="s">
        <v>1033</v>
      </c>
      <c r="B36" s="977">
        <v>-2180</v>
      </c>
    </row>
    <row r="37" spans="1:2" ht="24.95" customHeight="1" x14ac:dyDescent="0.2">
      <c r="A37" s="980" t="s">
        <v>1034</v>
      </c>
      <c r="B37" s="977">
        <v>2180</v>
      </c>
    </row>
    <row r="38" spans="1:2" ht="24.95" customHeight="1" x14ac:dyDescent="0.2">
      <c r="A38" s="955" t="s">
        <v>1035</v>
      </c>
      <c r="B38" s="981">
        <v>-1000</v>
      </c>
    </row>
    <row r="39" spans="1:2" ht="24.95" customHeight="1" x14ac:dyDescent="0.25">
      <c r="A39" s="972" t="s">
        <v>864</v>
      </c>
      <c r="B39" s="969">
        <v>5542</v>
      </c>
    </row>
    <row r="40" spans="1:2" ht="24.95" customHeight="1" x14ac:dyDescent="0.2">
      <c r="A40" s="980" t="s">
        <v>1036</v>
      </c>
      <c r="B40" s="977">
        <v>-3600</v>
      </c>
    </row>
    <row r="41" spans="1:2" ht="24.95" customHeight="1" x14ac:dyDescent="0.2">
      <c r="A41" s="982" t="s">
        <v>1070</v>
      </c>
      <c r="B41" s="977">
        <v>-800</v>
      </c>
    </row>
    <row r="42" spans="1:2" ht="24.95" customHeight="1" x14ac:dyDescent="0.2">
      <c r="A42" s="983" t="s">
        <v>1074</v>
      </c>
      <c r="B42" s="984">
        <v>-1000</v>
      </c>
    </row>
    <row r="43" spans="1:2" ht="24.95" customHeight="1" x14ac:dyDescent="0.25">
      <c r="A43" s="972" t="s">
        <v>865</v>
      </c>
      <c r="B43" s="969">
        <v>500</v>
      </c>
    </row>
    <row r="44" spans="1:2" ht="24.95" customHeight="1" x14ac:dyDescent="0.25">
      <c r="A44" s="972" t="s">
        <v>866</v>
      </c>
      <c r="B44" s="969">
        <v>1000</v>
      </c>
    </row>
    <row r="45" spans="1:2" ht="24.95" customHeight="1" x14ac:dyDescent="0.25">
      <c r="A45" s="970" t="s">
        <v>1071</v>
      </c>
      <c r="B45" s="971">
        <v>-300</v>
      </c>
    </row>
    <row r="46" spans="1:2" ht="24.95" customHeight="1" x14ac:dyDescent="0.25">
      <c r="A46" s="970"/>
      <c r="B46" s="971"/>
    </row>
    <row r="47" spans="1:2" ht="24.95" customHeight="1" x14ac:dyDescent="0.25">
      <c r="A47" s="985" t="s">
        <v>867</v>
      </c>
      <c r="B47" s="986">
        <v>9625</v>
      </c>
    </row>
    <row r="48" spans="1:2" ht="24.95" customHeight="1" x14ac:dyDescent="0.25">
      <c r="A48" s="985" t="s">
        <v>952</v>
      </c>
      <c r="B48" s="986">
        <v>300</v>
      </c>
    </row>
    <row r="49" spans="1:2" ht="24.95" customHeight="1" x14ac:dyDescent="0.25">
      <c r="A49" s="985" t="s">
        <v>953</v>
      </c>
      <c r="B49" s="986">
        <v>162</v>
      </c>
    </row>
    <row r="50" spans="1:2" ht="24.95" customHeight="1" x14ac:dyDescent="0.25">
      <c r="A50" s="1033" t="s">
        <v>1183</v>
      </c>
      <c r="B50" s="1034">
        <v>-162</v>
      </c>
    </row>
    <row r="51" spans="1:2" ht="24.95" customHeight="1" x14ac:dyDescent="0.25">
      <c r="A51" s="985" t="s">
        <v>954</v>
      </c>
      <c r="B51" s="986">
        <v>300</v>
      </c>
    </row>
    <row r="52" spans="1:2" ht="24.95" customHeight="1" x14ac:dyDescent="0.25">
      <c r="A52" s="987" t="s">
        <v>1095</v>
      </c>
      <c r="B52" s="984">
        <v>2339</v>
      </c>
    </row>
    <row r="53" spans="1:2" ht="24.95" customHeight="1" x14ac:dyDescent="0.25">
      <c r="A53" s="1035" t="s">
        <v>897</v>
      </c>
      <c r="B53" s="1036">
        <v>6096</v>
      </c>
    </row>
    <row r="54" spans="1:2" ht="24.95" customHeight="1" x14ac:dyDescent="0.25">
      <c r="A54" s="1033" t="s">
        <v>1189</v>
      </c>
      <c r="B54" s="1028">
        <v>282355</v>
      </c>
    </row>
    <row r="55" spans="1:2" ht="24.95" customHeight="1" x14ac:dyDescent="0.25">
      <c r="A55" s="1037" t="s">
        <v>1190</v>
      </c>
      <c r="B55" s="1028">
        <v>6669</v>
      </c>
    </row>
    <row r="56" spans="1:2" ht="24.95" customHeight="1" x14ac:dyDescent="0.2">
      <c r="A56" s="1038" t="s">
        <v>1191</v>
      </c>
      <c r="B56" s="1028">
        <v>7600</v>
      </c>
    </row>
    <row r="57" spans="1:2" ht="24.95" customHeight="1" x14ac:dyDescent="0.2">
      <c r="A57" s="988" t="s">
        <v>868</v>
      </c>
      <c r="B57" s="989">
        <f>SUM(B2:B56)</f>
        <v>343339</v>
      </c>
    </row>
    <row r="58" spans="1:2" ht="24.95" customHeight="1" x14ac:dyDescent="0.25">
      <c r="A58" s="990" t="s">
        <v>869</v>
      </c>
      <c r="B58" s="991">
        <v>150</v>
      </c>
    </row>
    <row r="59" spans="1:2" ht="24.95" customHeight="1" x14ac:dyDescent="0.25">
      <c r="A59" s="990" t="s">
        <v>870</v>
      </c>
      <c r="B59" s="991">
        <v>60</v>
      </c>
    </row>
    <row r="60" spans="1:2" ht="24.95" customHeight="1" x14ac:dyDescent="0.25">
      <c r="A60" s="990" t="s">
        <v>871</v>
      </c>
      <c r="B60" s="991">
        <v>150</v>
      </c>
    </row>
    <row r="61" spans="1:2" ht="24.95" customHeight="1" x14ac:dyDescent="0.25">
      <c r="A61" s="990" t="s">
        <v>872</v>
      </c>
      <c r="B61" s="991">
        <v>1000</v>
      </c>
    </row>
    <row r="62" spans="1:2" ht="24.95" customHeight="1" x14ac:dyDescent="0.25">
      <c r="A62" s="990" t="s">
        <v>873</v>
      </c>
      <c r="B62" s="991">
        <v>6500</v>
      </c>
    </row>
    <row r="63" spans="1:2" ht="24.95" customHeight="1" x14ac:dyDescent="0.25">
      <c r="A63" s="985" t="s">
        <v>951</v>
      </c>
      <c r="B63" s="986">
        <v>800</v>
      </c>
    </row>
    <row r="64" spans="1:2" ht="24.95" customHeight="1" x14ac:dyDescent="0.2">
      <c r="A64" s="1039" t="s">
        <v>1116</v>
      </c>
      <c r="B64" s="1040">
        <v>1558</v>
      </c>
    </row>
    <row r="65" spans="1:2" ht="24.95" customHeight="1" x14ac:dyDescent="0.2">
      <c r="A65" s="1041" t="s">
        <v>1192</v>
      </c>
      <c r="B65" s="1028">
        <v>436</v>
      </c>
    </row>
    <row r="66" spans="1:2" ht="24.95" customHeight="1" x14ac:dyDescent="0.2">
      <c r="A66" s="992" t="s">
        <v>874</v>
      </c>
      <c r="B66" s="993">
        <f>SUM(B58:B65)</f>
        <v>10654</v>
      </c>
    </row>
    <row r="67" spans="1:2" ht="24.95" customHeight="1" x14ac:dyDescent="0.2">
      <c r="A67" s="994" t="s">
        <v>875</v>
      </c>
      <c r="B67" s="995">
        <f>B57+B66</f>
        <v>353993</v>
      </c>
    </row>
  </sheetData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headerFooter>
    <oddHeader>&amp;LBátaszék Város Önkormányzat&amp;CCéltartalékok 2019. év&amp;R10. tájékoztató tábla 7 /2019 ( III.14. ) költségvetési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B16"/>
  <sheetViews>
    <sheetView zoomScale="120" zoomScaleNormal="120" workbookViewId="0">
      <selection activeCell="B31" sqref="B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5" t="s">
        <v>146</v>
      </c>
    </row>
    <row r="4" spans="1:2" x14ac:dyDescent="0.2">
      <c r="A4" s="98"/>
      <c r="B4" s="98"/>
    </row>
    <row r="5" spans="1:2" s="111" customFormat="1" ht="15.75" x14ac:dyDescent="0.25">
      <c r="A5" s="65" t="s">
        <v>543</v>
      </c>
      <c r="B5" s="110"/>
    </row>
    <row r="6" spans="1:2" x14ac:dyDescent="0.2">
      <c r="A6" s="98"/>
      <c r="B6" s="98"/>
    </row>
    <row r="7" spans="1:2" x14ac:dyDescent="0.2">
      <c r="A7" s="98" t="s">
        <v>522</v>
      </c>
      <c r="B7" s="98" t="s">
        <v>470</v>
      </c>
    </row>
    <row r="8" spans="1:2" x14ac:dyDescent="0.2">
      <c r="A8" s="98" t="s">
        <v>523</v>
      </c>
      <c r="B8" s="98" t="s">
        <v>471</v>
      </c>
    </row>
    <row r="9" spans="1:2" x14ac:dyDescent="0.2">
      <c r="A9" s="98" t="s">
        <v>524</v>
      </c>
      <c r="B9" s="98" t="s">
        <v>472</v>
      </c>
    </row>
    <row r="10" spans="1:2" x14ac:dyDescent="0.2">
      <c r="A10" s="98"/>
      <c r="B10" s="98"/>
    </row>
    <row r="11" spans="1:2" x14ac:dyDescent="0.2">
      <c r="A11" s="98"/>
      <c r="B11" s="98"/>
    </row>
    <row r="12" spans="1:2" s="111" customFormat="1" ht="15.75" x14ac:dyDescent="0.25">
      <c r="A12" s="65" t="str">
        <f>+CONCATENATE(LEFT(A5,4),". évi előirányzat KIADÁSOK")</f>
        <v>2019. évi előirányzat KIADÁSOK</v>
      </c>
      <c r="B12" s="110"/>
    </row>
    <row r="13" spans="1:2" x14ac:dyDescent="0.2">
      <c r="A13" s="98"/>
      <c r="B13" s="98"/>
    </row>
    <row r="14" spans="1:2" x14ac:dyDescent="0.2">
      <c r="A14" s="98" t="s">
        <v>525</v>
      </c>
      <c r="B14" s="98" t="s">
        <v>473</v>
      </c>
    </row>
    <row r="15" spans="1:2" x14ac:dyDescent="0.2">
      <c r="A15" s="98" t="s">
        <v>526</v>
      </c>
      <c r="B15" s="98" t="s">
        <v>474</v>
      </c>
    </row>
    <row r="16" spans="1:2" x14ac:dyDescent="0.2">
      <c r="A16" s="98" t="s">
        <v>527</v>
      </c>
      <c r="B16" s="98" t="s">
        <v>475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  <pageSetUpPr fitToPage="1"/>
  </sheetPr>
  <dimension ref="A1:O166"/>
  <sheetViews>
    <sheetView zoomScale="112" zoomScaleNormal="112" zoomScaleSheetLayoutView="100" workbookViewId="0">
      <selection activeCell="K2" sqref="K2"/>
    </sheetView>
  </sheetViews>
  <sheetFormatPr defaultColWidth="9.33203125" defaultRowHeight="15.75" x14ac:dyDescent="0.25"/>
  <cols>
    <col min="1" max="1" width="7.5" style="33" customWidth="1"/>
    <col min="2" max="2" width="59.6640625" style="33" customWidth="1"/>
    <col min="3" max="3" width="14.83203125" style="286" customWidth="1"/>
    <col min="4" max="11" width="14.83203125" style="33" customWidth="1"/>
    <col min="12" max="256" width="9.33203125" style="33"/>
    <col min="257" max="257" width="7.5" style="33" customWidth="1"/>
    <col min="258" max="258" width="59.6640625" style="33" customWidth="1"/>
    <col min="259" max="267" width="14.83203125" style="33" customWidth="1"/>
    <col min="268" max="512" width="9.33203125" style="33"/>
    <col min="513" max="513" width="7.5" style="33" customWidth="1"/>
    <col min="514" max="514" width="59.6640625" style="33" customWidth="1"/>
    <col min="515" max="523" width="14.83203125" style="33" customWidth="1"/>
    <col min="524" max="768" width="9.33203125" style="33"/>
    <col min="769" max="769" width="7.5" style="33" customWidth="1"/>
    <col min="770" max="770" width="59.6640625" style="33" customWidth="1"/>
    <col min="771" max="779" width="14.83203125" style="33" customWidth="1"/>
    <col min="780" max="1024" width="9.33203125" style="33"/>
    <col min="1025" max="1025" width="7.5" style="33" customWidth="1"/>
    <col min="1026" max="1026" width="59.6640625" style="33" customWidth="1"/>
    <col min="1027" max="1035" width="14.83203125" style="33" customWidth="1"/>
    <col min="1036" max="1280" width="9.33203125" style="33"/>
    <col min="1281" max="1281" width="7.5" style="33" customWidth="1"/>
    <col min="1282" max="1282" width="59.6640625" style="33" customWidth="1"/>
    <col min="1283" max="1291" width="14.83203125" style="33" customWidth="1"/>
    <col min="1292" max="1536" width="9.33203125" style="33"/>
    <col min="1537" max="1537" width="7.5" style="33" customWidth="1"/>
    <col min="1538" max="1538" width="59.6640625" style="33" customWidth="1"/>
    <col min="1539" max="1547" width="14.83203125" style="33" customWidth="1"/>
    <col min="1548" max="1792" width="9.33203125" style="33"/>
    <col min="1793" max="1793" width="7.5" style="33" customWidth="1"/>
    <col min="1794" max="1794" width="59.6640625" style="33" customWidth="1"/>
    <col min="1795" max="1803" width="14.83203125" style="33" customWidth="1"/>
    <col min="1804" max="2048" width="9.33203125" style="33"/>
    <col min="2049" max="2049" width="7.5" style="33" customWidth="1"/>
    <col min="2050" max="2050" width="59.6640625" style="33" customWidth="1"/>
    <col min="2051" max="2059" width="14.83203125" style="33" customWidth="1"/>
    <col min="2060" max="2304" width="9.33203125" style="33"/>
    <col min="2305" max="2305" width="7.5" style="33" customWidth="1"/>
    <col min="2306" max="2306" width="59.6640625" style="33" customWidth="1"/>
    <col min="2307" max="2315" width="14.83203125" style="33" customWidth="1"/>
    <col min="2316" max="2560" width="9.33203125" style="33"/>
    <col min="2561" max="2561" width="7.5" style="33" customWidth="1"/>
    <col min="2562" max="2562" width="59.6640625" style="33" customWidth="1"/>
    <col min="2563" max="2571" width="14.83203125" style="33" customWidth="1"/>
    <col min="2572" max="2816" width="9.33203125" style="33"/>
    <col min="2817" max="2817" width="7.5" style="33" customWidth="1"/>
    <col min="2818" max="2818" width="59.6640625" style="33" customWidth="1"/>
    <col min="2819" max="2827" width="14.83203125" style="33" customWidth="1"/>
    <col min="2828" max="3072" width="9.33203125" style="33"/>
    <col min="3073" max="3073" width="7.5" style="33" customWidth="1"/>
    <col min="3074" max="3074" width="59.6640625" style="33" customWidth="1"/>
    <col min="3075" max="3083" width="14.83203125" style="33" customWidth="1"/>
    <col min="3084" max="3328" width="9.33203125" style="33"/>
    <col min="3329" max="3329" width="7.5" style="33" customWidth="1"/>
    <col min="3330" max="3330" width="59.6640625" style="33" customWidth="1"/>
    <col min="3331" max="3339" width="14.83203125" style="33" customWidth="1"/>
    <col min="3340" max="3584" width="9.33203125" style="33"/>
    <col min="3585" max="3585" width="7.5" style="33" customWidth="1"/>
    <col min="3586" max="3586" width="59.6640625" style="33" customWidth="1"/>
    <col min="3587" max="3595" width="14.83203125" style="33" customWidth="1"/>
    <col min="3596" max="3840" width="9.33203125" style="33"/>
    <col min="3841" max="3841" width="7.5" style="33" customWidth="1"/>
    <col min="3842" max="3842" width="59.6640625" style="33" customWidth="1"/>
    <col min="3843" max="3851" width="14.83203125" style="33" customWidth="1"/>
    <col min="3852" max="4096" width="9.33203125" style="33"/>
    <col min="4097" max="4097" width="7.5" style="33" customWidth="1"/>
    <col min="4098" max="4098" width="59.6640625" style="33" customWidth="1"/>
    <col min="4099" max="4107" width="14.83203125" style="33" customWidth="1"/>
    <col min="4108" max="4352" width="9.33203125" style="33"/>
    <col min="4353" max="4353" width="7.5" style="33" customWidth="1"/>
    <col min="4354" max="4354" width="59.6640625" style="33" customWidth="1"/>
    <col min="4355" max="4363" width="14.83203125" style="33" customWidth="1"/>
    <col min="4364" max="4608" width="9.33203125" style="33"/>
    <col min="4609" max="4609" width="7.5" style="33" customWidth="1"/>
    <col min="4610" max="4610" width="59.6640625" style="33" customWidth="1"/>
    <col min="4611" max="4619" width="14.83203125" style="33" customWidth="1"/>
    <col min="4620" max="4864" width="9.33203125" style="33"/>
    <col min="4865" max="4865" width="7.5" style="33" customWidth="1"/>
    <col min="4866" max="4866" width="59.6640625" style="33" customWidth="1"/>
    <col min="4867" max="4875" width="14.83203125" style="33" customWidth="1"/>
    <col min="4876" max="5120" width="9.33203125" style="33"/>
    <col min="5121" max="5121" width="7.5" style="33" customWidth="1"/>
    <col min="5122" max="5122" width="59.6640625" style="33" customWidth="1"/>
    <col min="5123" max="5131" width="14.83203125" style="33" customWidth="1"/>
    <col min="5132" max="5376" width="9.33203125" style="33"/>
    <col min="5377" max="5377" width="7.5" style="33" customWidth="1"/>
    <col min="5378" max="5378" width="59.6640625" style="33" customWidth="1"/>
    <col min="5379" max="5387" width="14.83203125" style="33" customWidth="1"/>
    <col min="5388" max="5632" width="9.33203125" style="33"/>
    <col min="5633" max="5633" width="7.5" style="33" customWidth="1"/>
    <col min="5634" max="5634" width="59.6640625" style="33" customWidth="1"/>
    <col min="5635" max="5643" width="14.83203125" style="33" customWidth="1"/>
    <col min="5644" max="5888" width="9.33203125" style="33"/>
    <col min="5889" max="5889" width="7.5" style="33" customWidth="1"/>
    <col min="5890" max="5890" width="59.6640625" style="33" customWidth="1"/>
    <col min="5891" max="5899" width="14.83203125" style="33" customWidth="1"/>
    <col min="5900" max="6144" width="9.33203125" style="33"/>
    <col min="6145" max="6145" width="7.5" style="33" customWidth="1"/>
    <col min="6146" max="6146" width="59.6640625" style="33" customWidth="1"/>
    <col min="6147" max="6155" width="14.83203125" style="33" customWidth="1"/>
    <col min="6156" max="6400" width="9.33203125" style="33"/>
    <col min="6401" max="6401" width="7.5" style="33" customWidth="1"/>
    <col min="6402" max="6402" width="59.6640625" style="33" customWidth="1"/>
    <col min="6403" max="6411" width="14.83203125" style="33" customWidth="1"/>
    <col min="6412" max="6656" width="9.33203125" style="33"/>
    <col min="6657" max="6657" width="7.5" style="33" customWidth="1"/>
    <col min="6658" max="6658" width="59.6640625" style="33" customWidth="1"/>
    <col min="6659" max="6667" width="14.83203125" style="33" customWidth="1"/>
    <col min="6668" max="6912" width="9.33203125" style="33"/>
    <col min="6913" max="6913" width="7.5" style="33" customWidth="1"/>
    <col min="6914" max="6914" width="59.6640625" style="33" customWidth="1"/>
    <col min="6915" max="6923" width="14.83203125" style="33" customWidth="1"/>
    <col min="6924" max="7168" width="9.33203125" style="33"/>
    <col min="7169" max="7169" width="7.5" style="33" customWidth="1"/>
    <col min="7170" max="7170" width="59.6640625" style="33" customWidth="1"/>
    <col min="7171" max="7179" width="14.83203125" style="33" customWidth="1"/>
    <col min="7180" max="7424" width="9.33203125" style="33"/>
    <col min="7425" max="7425" width="7.5" style="33" customWidth="1"/>
    <col min="7426" max="7426" width="59.6640625" style="33" customWidth="1"/>
    <col min="7427" max="7435" width="14.83203125" style="33" customWidth="1"/>
    <col min="7436" max="7680" width="9.33203125" style="33"/>
    <col min="7681" max="7681" width="7.5" style="33" customWidth="1"/>
    <col min="7682" max="7682" width="59.6640625" style="33" customWidth="1"/>
    <col min="7683" max="7691" width="14.83203125" style="33" customWidth="1"/>
    <col min="7692" max="7936" width="9.33203125" style="33"/>
    <col min="7937" max="7937" width="7.5" style="33" customWidth="1"/>
    <col min="7938" max="7938" width="59.6640625" style="33" customWidth="1"/>
    <col min="7939" max="7947" width="14.83203125" style="33" customWidth="1"/>
    <col min="7948" max="8192" width="9.33203125" style="33"/>
    <col min="8193" max="8193" width="7.5" style="33" customWidth="1"/>
    <col min="8194" max="8194" width="59.6640625" style="33" customWidth="1"/>
    <col min="8195" max="8203" width="14.83203125" style="33" customWidth="1"/>
    <col min="8204" max="8448" width="9.33203125" style="33"/>
    <col min="8449" max="8449" width="7.5" style="33" customWidth="1"/>
    <col min="8450" max="8450" width="59.6640625" style="33" customWidth="1"/>
    <col min="8451" max="8459" width="14.83203125" style="33" customWidth="1"/>
    <col min="8460" max="8704" width="9.33203125" style="33"/>
    <col min="8705" max="8705" width="7.5" style="33" customWidth="1"/>
    <col min="8706" max="8706" width="59.6640625" style="33" customWidth="1"/>
    <col min="8707" max="8715" width="14.83203125" style="33" customWidth="1"/>
    <col min="8716" max="8960" width="9.33203125" style="33"/>
    <col min="8961" max="8961" width="7.5" style="33" customWidth="1"/>
    <col min="8962" max="8962" width="59.6640625" style="33" customWidth="1"/>
    <col min="8963" max="8971" width="14.83203125" style="33" customWidth="1"/>
    <col min="8972" max="9216" width="9.33203125" style="33"/>
    <col min="9217" max="9217" width="7.5" style="33" customWidth="1"/>
    <col min="9218" max="9218" width="59.6640625" style="33" customWidth="1"/>
    <col min="9219" max="9227" width="14.83203125" style="33" customWidth="1"/>
    <col min="9228" max="9472" width="9.33203125" style="33"/>
    <col min="9473" max="9473" width="7.5" style="33" customWidth="1"/>
    <col min="9474" max="9474" width="59.6640625" style="33" customWidth="1"/>
    <col min="9475" max="9483" width="14.83203125" style="33" customWidth="1"/>
    <col min="9484" max="9728" width="9.33203125" style="33"/>
    <col min="9729" max="9729" width="7.5" style="33" customWidth="1"/>
    <col min="9730" max="9730" width="59.6640625" style="33" customWidth="1"/>
    <col min="9731" max="9739" width="14.83203125" style="33" customWidth="1"/>
    <col min="9740" max="9984" width="9.33203125" style="33"/>
    <col min="9985" max="9985" width="7.5" style="33" customWidth="1"/>
    <col min="9986" max="9986" width="59.6640625" style="33" customWidth="1"/>
    <col min="9987" max="9995" width="14.83203125" style="33" customWidth="1"/>
    <col min="9996" max="10240" width="9.33203125" style="33"/>
    <col min="10241" max="10241" width="7.5" style="33" customWidth="1"/>
    <col min="10242" max="10242" width="59.6640625" style="33" customWidth="1"/>
    <col min="10243" max="10251" width="14.83203125" style="33" customWidth="1"/>
    <col min="10252" max="10496" width="9.33203125" style="33"/>
    <col min="10497" max="10497" width="7.5" style="33" customWidth="1"/>
    <col min="10498" max="10498" width="59.6640625" style="33" customWidth="1"/>
    <col min="10499" max="10507" width="14.83203125" style="33" customWidth="1"/>
    <col min="10508" max="10752" width="9.33203125" style="33"/>
    <col min="10753" max="10753" width="7.5" style="33" customWidth="1"/>
    <col min="10754" max="10754" width="59.6640625" style="33" customWidth="1"/>
    <col min="10755" max="10763" width="14.83203125" style="33" customWidth="1"/>
    <col min="10764" max="11008" width="9.33203125" style="33"/>
    <col min="11009" max="11009" width="7.5" style="33" customWidth="1"/>
    <col min="11010" max="11010" width="59.6640625" style="33" customWidth="1"/>
    <col min="11011" max="11019" width="14.83203125" style="33" customWidth="1"/>
    <col min="11020" max="11264" width="9.33203125" style="33"/>
    <col min="11265" max="11265" width="7.5" style="33" customWidth="1"/>
    <col min="11266" max="11266" width="59.6640625" style="33" customWidth="1"/>
    <col min="11267" max="11275" width="14.83203125" style="33" customWidth="1"/>
    <col min="11276" max="11520" width="9.33203125" style="33"/>
    <col min="11521" max="11521" width="7.5" style="33" customWidth="1"/>
    <col min="11522" max="11522" width="59.6640625" style="33" customWidth="1"/>
    <col min="11523" max="11531" width="14.83203125" style="33" customWidth="1"/>
    <col min="11532" max="11776" width="9.33203125" style="33"/>
    <col min="11777" max="11777" width="7.5" style="33" customWidth="1"/>
    <col min="11778" max="11778" width="59.6640625" style="33" customWidth="1"/>
    <col min="11779" max="11787" width="14.83203125" style="33" customWidth="1"/>
    <col min="11788" max="12032" width="9.33203125" style="33"/>
    <col min="12033" max="12033" width="7.5" style="33" customWidth="1"/>
    <col min="12034" max="12034" width="59.6640625" style="33" customWidth="1"/>
    <col min="12035" max="12043" width="14.83203125" style="33" customWidth="1"/>
    <col min="12044" max="12288" width="9.33203125" style="33"/>
    <col min="12289" max="12289" width="7.5" style="33" customWidth="1"/>
    <col min="12290" max="12290" width="59.6640625" style="33" customWidth="1"/>
    <col min="12291" max="12299" width="14.83203125" style="33" customWidth="1"/>
    <col min="12300" max="12544" width="9.33203125" style="33"/>
    <col min="12545" max="12545" width="7.5" style="33" customWidth="1"/>
    <col min="12546" max="12546" width="59.6640625" style="33" customWidth="1"/>
    <col min="12547" max="12555" width="14.83203125" style="33" customWidth="1"/>
    <col min="12556" max="12800" width="9.33203125" style="33"/>
    <col min="12801" max="12801" width="7.5" style="33" customWidth="1"/>
    <col min="12802" max="12802" width="59.6640625" style="33" customWidth="1"/>
    <col min="12803" max="12811" width="14.83203125" style="33" customWidth="1"/>
    <col min="12812" max="13056" width="9.33203125" style="33"/>
    <col min="13057" max="13057" width="7.5" style="33" customWidth="1"/>
    <col min="13058" max="13058" width="59.6640625" style="33" customWidth="1"/>
    <col min="13059" max="13067" width="14.83203125" style="33" customWidth="1"/>
    <col min="13068" max="13312" width="9.33203125" style="33"/>
    <col min="13313" max="13313" width="7.5" style="33" customWidth="1"/>
    <col min="13314" max="13314" width="59.6640625" style="33" customWidth="1"/>
    <col min="13315" max="13323" width="14.83203125" style="33" customWidth="1"/>
    <col min="13324" max="13568" width="9.33203125" style="33"/>
    <col min="13569" max="13569" width="7.5" style="33" customWidth="1"/>
    <col min="13570" max="13570" width="59.6640625" style="33" customWidth="1"/>
    <col min="13571" max="13579" width="14.83203125" style="33" customWidth="1"/>
    <col min="13580" max="13824" width="9.33203125" style="33"/>
    <col min="13825" max="13825" width="7.5" style="33" customWidth="1"/>
    <col min="13826" max="13826" width="59.6640625" style="33" customWidth="1"/>
    <col min="13827" max="13835" width="14.83203125" style="33" customWidth="1"/>
    <col min="13836" max="14080" width="9.33203125" style="33"/>
    <col min="14081" max="14081" width="7.5" style="33" customWidth="1"/>
    <col min="14082" max="14082" width="59.6640625" style="33" customWidth="1"/>
    <col min="14083" max="14091" width="14.83203125" style="33" customWidth="1"/>
    <col min="14092" max="14336" width="9.33203125" style="33"/>
    <col min="14337" max="14337" width="7.5" style="33" customWidth="1"/>
    <col min="14338" max="14338" width="59.6640625" style="33" customWidth="1"/>
    <col min="14339" max="14347" width="14.83203125" style="33" customWidth="1"/>
    <col min="14348" max="14592" width="9.33203125" style="33"/>
    <col min="14593" max="14593" width="7.5" style="33" customWidth="1"/>
    <col min="14594" max="14594" width="59.6640625" style="33" customWidth="1"/>
    <col min="14595" max="14603" width="14.83203125" style="33" customWidth="1"/>
    <col min="14604" max="14848" width="9.33203125" style="33"/>
    <col min="14849" max="14849" width="7.5" style="33" customWidth="1"/>
    <col min="14850" max="14850" width="59.6640625" style="33" customWidth="1"/>
    <col min="14851" max="14859" width="14.83203125" style="33" customWidth="1"/>
    <col min="14860" max="15104" width="9.33203125" style="33"/>
    <col min="15105" max="15105" width="7.5" style="33" customWidth="1"/>
    <col min="15106" max="15106" width="59.6640625" style="33" customWidth="1"/>
    <col min="15107" max="15115" width="14.83203125" style="33" customWidth="1"/>
    <col min="15116" max="15360" width="9.33203125" style="33"/>
    <col min="15361" max="15361" width="7.5" style="33" customWidth="1"/>
    <col min="15362" max="15362" width="59.6640625" style="33" customWidth="1"/>
    <col min="15363" max="15371" width="14.83203125" style="33" customWidth="1"/>
    <col min="15372" max="15616" width="9.33203125" style="33"/>
    <col min="15617" max="15617" width="7.5" style="33" customWidth="1"/>
    <col min="15618" max="15618" width="59.6640625" style="33" customWidth="1"/>
    <col min="15619" max="15627" width="14.83203125" style="33" customWidth="1"/>
    <col min="15628" max="15872" width="9.33203125" style="33"/>
    <col min="15873" max="15873" width="7.5" style="33" customWidth="1"/>
    <col min="15874" max="15874" width="59.6640625" style="33" customWidth="1"/>
    <col min="15875" max="15883" width="14.83203125" style="33" customWidth="1"/>
    <col min="15884" max="16128" width="9.33203125" style="33"/>
    <col min="16129" max="16129" width="7.5" style="33" customWidth="1"/>
    <col min="16130" max="16130" width="59.6640625" style="33" customWidth="1"/>
    <col min="16131" max="16139" width="14.83203125" style="33" customWidth="1"/>
    <col min="16140" max="16384" width="9.33203125" style="33"/>
  </cols>
  <sheetData>
    <row r="1" spans="1:11" x14ac:dyDescent="0.25">
      <c r="A1" s="429"/>
      <c r="B1" s="1063" t="str">
        <f>CONCATENATE("1.1. melléklet ",[5]RM_ALAPADATOK!A7," ",[5]RM_ALAPADATOK!B7," ",[5]RM_ALAPADATOK!C7," ",[5]RM_ALAPADATOK!D7," ",[5]RM_ALAPADATOK!E7," ",[5]RM_ALAPADATOK!F7," ",[5]RM_ALAPADATOK!G7," ",[5]RM_ALAPADATOK!H7)</f>
        <v>1.1. melléklet a 7 / 2019 ( III.14. ) önkormányzati rendelethez</v>
      </c>
      <c r="C1" s="1064"/>
      <c r="D1" s="1064"/>
      <c r="E1" s="1064"/>
      <c r="F1" s="1064"/>
      <c r="G1" s="1064"/>
      <c r="H1" s="1064"/>
      <c r="I1" s="1064"/>
      <c r="J1" s="1064"/>
      <c r="K1" s="1064"/>
    </row>
    <row r="2" spans="1:11" x14ac:dyDescent="0.25">
      <c r="A2" s="429"/>
      <c r="B2" s="429"/>
      <c r="C2" s="430"/>
      <c r="D2" s="429"/>
      <c r="E2" s="429"/>
      <c r="F2" s="429"/>
      <c r="G2" s="429"/>
      <c r="H2" s="429"/>
      <c r="I2" s="429"/>
      <c r="J2" s="429"/>
      <c r="K2" s="429"/>
    </row>
    <row r="3" spans="1:11" x14ac:dyDescent="0.25">
      <c r="A3" s="1065" t="str">
        <f>CONCATENATE([1]RM_ALAPADATOK!A4)</f>
        <v/>
      </c>
      <c r="B3" s="1065"/>
      <c r="C3" s="1066"/>
      <c r="D3" s="1065"/>
      <c r="E3" s="1065"/>
      <c r="F3" s="1065"/>
      <c r="G3" s="1065"/>
      <c r="H3" s="1065"/>
      <c r="I3" s="1065"/>
      <c r="J3" s="1065"/>
      <c r="K3" s="1065"/>
    </row>
    <row r="4" spans="1:11" x14ac:dyDescent="0.25">
      <c r="A4" s="1065" t="s">
        <v>959</v>
      </c>
      <c r="B4" s="1065"/>
      <c r="C4" s="1066"/>
      <c r="D4" s="1065"/>
      <c r="E4" s="1065"/>
      <c r="F4" s="1065"/>
      <c r="G4" s="1065"/>
      <c r="H4" s="1065"/>
      <c r="I4" s="1065"/>
      <c r="J4" s="1065"/>
      <c r="K4" s="1065"/>
    </row>
    <row r="5" spans="1:11" x14ac:dyDescent="0.25">
      <c r="A5" s="429"/>
      <c r="B5" s="429"/>
      <c r="C5" s="430"/>
      <c r="D5" s="429"/>
      <c r="E5" s="429"/>
      <c r="F5" s="429"/>
      <c r="G5" s="429"/>
      <c r="H5" s="429"/>
      <c r="I5" s="429"/>
      <c r="J5" s="429"/>
      <c r="K5" s="429"/>
    </row>
    <row r="6" spans="1:11" ht="15.95" customHeight="1" x14ac:dyDescent="0.25">
      <c r="A6" s="1067" t="s">
        <v>12</v>
      </c>
      <c r="B6" s="1067"/>
      <c r="C6" s="1067"/>
      <c r="D6" s="1067"/>
      <c r="E6" s="1067"/>
      <c r="F6" s="1067"/>
      <c r="G6" s="1067"/>
      <c r="H6" s="1067"/>
      <c r="I6" s="1067"/>
      <c r="J6" s="1067"/>
      <c r="K6" s="1067"/>
    </row>
    <row r="7" spans="1:11" ht="15.95" customHeight="1" thickBot="1" x14ac:dyDescent="0.3">
      <c r="A7" s="1062" t="s">
        <v>147</v>
      </c>
      <c r="B7" s="1062"/>
      <c r="C7" s="691"/>
      <c r="D7" s="429"/>
      <c r="E7" s="429"/>
      <c r="F7" s="429"/>
      <c r="G7" s="429"/>
      <c r="H7" s="429"/>
      <c r="I7" s="429"/>
      <c r="J7" s="429"/>
      <c r="K7" s="691" t="s">
        <v>1098</v>
      </c>
    </row>
    <row r="8" spans="1:11" x14ac:dyDescent="0.25">
      <c r="A8" s="1052" t="s">
        <v>65</v>
      </c>
      <c r="B8" s="1054" t="s">
        <v>14</v>
      </c>
      <c r="C8" s="1056" t="str">
        <f>+CONCATENATE(LEFT([1]RM_ÖSSZEFÜGGÉSEK!A6,4),". évi")</f>
        <v>2019. évi</v>
      </c>
      <c r="D8" s="1057"/>
      <c r="E8" s="1058"/>
      <c r="F8" s="1058"/>
      <c r="G8" s="1058"/>
      <c r="H8" s="1058"/>
      <c r="I8" s="1058"/>
      <c r="J8" s="1058"/>
      <c r="K8" s="1059"/>
    </row>
    <row r="9" spans="1:11" ht="48.75" thickBot="1" x14ac:dyDescent="0.3">
      <c r="A9" s="1053"/>
      <c r="B9" s="1055"/>
      <c r="C9" s="916" t="s">
        <v>960</v>
      </c>
      <c r="D9" s="917" t="s">
        <v>961</v>
      </c>
      <c r="E9" s="917" t="s">
        <v>1099</v>
      </c>
      <c r="F9" s="917" t="s">
        <v>962</v>
      </c>
      <c r="G9" s="917" t="s">
        <v>963</v>
      </c>
      <c r="H9" s="917" t="s">
        <v>1100</v>
      </c>
      <c r="I9" s="917" t="s">
        <v>964</v>
      </c>
      <c r="J9" s="915" t="s">
        <v>965</v>
      </c>
      <c r="K9" s="918" t="s">
        <v>1101</v>
      </c>
    </row>
    <row r="10" spans="1:11" s="34" customFormat="1" ht="12" customHeight="1" thickBot="1" x14ac:dyDescent="0.25">
      <c r="A10" s="303" t="s">
        <v>476</v>
      </c>
      <c r="B10" s="304" t="s">
        <v>477</v>
      </c>
      <c r="C10" s="692" t="s">
        <v>478</v>
      </c>
      <c r="D10" s="692" t="s">
        <v>480</v>
      </c>
      <c r="E10" s="693" t="s">
        <v>479</v>
      </c>
      <c r="F10" s="693" t="s">
        <v>481</v>
      </c>
      <c r="G10" s="693" t="s">
        <v>482</v>
      </c>
      <c r="H10" s="693" t="s">
        <v>483</v>
      </c>
      <c r="I10" s="693" t="s">
        <v>966</v>
      </c>
      <c r="J10" s="693" t="s">
        <v>967</v>
      </c>
      <c r="K10" s="694" t="s">
        <v>968</v>
      </c>
    </row>
    <row r="11" spans="1:11" s="1" customFormat="1" ht="12" customHeight="1" thickBot="1" x14ac:dyDescent="0.25">
      <c r="A11" s="20" t="s">
        <v>15</v>
      </c>
      <c r="B11" s="21" t="s">
        <v>243</v>
      </c>
      <c r="C11" s="294">
        <f>+C12+C13+C14+C15+C16+C17</f>
        <v>489562</v>
      </c>
      <c r="D11" s="294">
        <f t="shared" ref="D11:K11" si="0">+D12+D13+D14+D15+D16+D17</f>
        <v>33455</v>
      </c>
      <c r="E11" s="294">
        <f t="shared" si="0"/>
        <v>3048</v>
      </c>
      <c r="F11" s="294">
        <f t="shared" si="0"/>
        <v>14426</v>
      </c>
      <c r="G11" s="294">
        <f t="shared" si="0"/>
        <v>14254</v>
      </c>
      <c r="H11" s="294">
        <f t="shared" si="0"/>
        <v>0</v>
      </c>
      <c r="I11" s="294">
        <f t="shared" si="0"/>
        <v>0</v>
      </c>
      <c r="J11" s="294">
        <f t="shared" si="0"/>
        <v>65183</v>
      </c>
      <c r="K11" s="198">
        <f t="shared" si="0"/>
        <v>554745</v>
      </c>
    </row>
    <row r="12" spans="1:11" s="1" customFormat="1" ht="12" customHeight="1" x14ac:dyDescent="0.2">
      <c r="A12" s="15" t="s">
        <v>94</v>
      </c>
      <c r="B12" s="306" t="s">
        <v>244</v>
      </c>
      <c r="C12" s="296">
        <v>133820</v>
      </c>
      <c r="D12" s="695">
        <v>3320</v>
      </c>
      <c r="E12" s="296"/>
      <c r="F12" s="296"/>
      <c r="G12" s="695">
        <v>870</v>
      </c>
      <c r="H12" s="296"/>
      <c r="I12" s="296"/>
      <c r="J12" s="696">
        <f t="shared" ref="J12:J17" si="1">D12+E12+F12+G12+H12+I12</f>
        <v>4190</v>
      </c>
      <c r="K12" s="697">
        <f t="shared" ref="K12:K17" si="2">C12+J12</f>
        <v>138010</v>
      </c>
    </row>
    <row r="13" spans="1:11" s="1" customFormat="1" ht="12" customHeight="1" x14ac:dyDescent="0.2">
      <c r="A13" s="14" t="s">
        <v>95</v>
      </c>
      <c r="B13" s="307" t="s">
        <v>245</v>
      </c>
      <c r="C13" s="295">
        <v>173418</v>
      </c>
      <c r="D13" s="698">
        <v>3120</v>
      </c>
      <c r="E13" s="296"/>
      <c r="F13" s="296">
        <v>338</v>
      </c>
      <c r="G13" s="698">
        <v>3054</v>
      </c>
      <c r="H13" s="296"/>
      <c r="I13" s="296"/>
      <c r="J13" s="696">
        <f t="shared" si="1"/>
        <v>6512</v>
      </c>
      <c r="K13" s="697">
        <f t="shared" si="2"/>
        <v>179930</v>
      </c>
    </row>
    <row r="14" spans="1:11" s="1" customFormat="1" ht="12" customHeight="1" x14ac:dyDescent="0.2">
      <c r="A14" s="14" t="s">
        <v>96</v>
      </c>
      <c r="B14" s="307" t="s">
        <v>246</v>
      </c>
      <c r="C14" s="295">
        <v>155004</v>
      </c>
      <c r="D14" s="698">
        <v>12847</v>
      </c>
      <c r="E14" s="296">
        <v>2365</v>
      </c>
      <c r="F14" s="296">
        <v>1361</v>
      </c>
      <c r="G14" s="698">
        <v>619</v>
      </c>
      <c r="H14" s="296"/>
      <c r="I14" s="296"/>
      <c r="J14" s="696">
        <f t="shared" si="1"/>
        <v>17192</v>
      </c>
      <c r="K14" s="697">
        <f t="shared" si="2"/>
        <v>172196</v>
      </c>
    </row>
    <row r="15" spans="1:11" s="1" customFormat="1" ht="12" customHeight="1" x14ac:dyDescent="0.2">
      <c r="A15" s="14" t="s">
        <v>97</v>
      </c>
      <c r="B15" s="307" t="s">
        <v>247</v>
      </c>
      <c r="C15" s="295">
        <v>7910</v>
      </c>
      <c r="D15" s="698">
        <v>1803</v>
      </c>
      <c r="E15" s="296">
        <v>482</v>
      </c>
      <c r="F15" s="296">
        <v>179</v>
      </c>
      <c r="G15" s="698">
        <v>60</v>
      </c>
      <c r="H15" s="296"/>
      <c r="I15" s="296"/>
      <c r="J15" s="696">
        <f t="shared" si="1"/>
        <v>2524</v>
      </c>
      <c r="K15" s="697">
        <f t="shared" si="2"/>
        <v>10434</v>
      </c>
    </row>
    <row r="16" spans="1:11" s="1" customFormat="1" ht="12" customHeight="1" x14ac:dyDescent="0.2">
      <c r="A16" s="14" t="s">
        <v>143</v>
      </c>
      <c r="B16" s="224" t="s">
        <v>415</v>
      </c>
      <c r="C16" s="295">
        <v>19410</v>
      </c>
      <c r="D16" s="698">
        <v>12365</v>
      </c>
      <c r="E16" s="296">
        <v>201</v>
      </c>
      <c r="F16" s="296">
        <v>12548</v>
      </c>
      <c r="G16" s="698">
        <v>9651</v>
      </c>
      <c r="H16" s="296"/>
      <c r="I16" s="296"/>
      <c r="J16" s="696">
        <f t="shared" si="1"/>
        <v>34765</v>
      </c>
      <c r="K16" s="697">
        <f t="shared" si="2"/>
        <v>54175</v>
      </c>
    </row>
    <row r="17" spans="1:11" s="1" customFormat="1" ht="12" customHeight="1" thickBot="1" x14ac:dyDescent="0.25">
      <c r="A17" s="16" t="s">
        <v>98</v>
      </c>
      <c r="B17" s="225" t="s">
        <v>416</v>
      </c>
      <c r="C17" s="295"/>
      <c r="D17" s="295"/>
      <c r="E17" s="296"/>
      <c r="F17" s="296"/>
      <c r="G17" s="296"/>
      <c r="H17" s="296"/>
      <c r="I17" s="296"/>
      <c r="J17" s="696">
        <f t="shared" si="1"/>
        <v>0</v>
      </c>
      <c r="K17" s="697">
        <f t="shared" si="2"/>
        <v>0</v>
      </c>
    </row>
    <row r="18" spans="1:11" s="1" customFormat="1" ht="12" customHeight="1" thickBot="1" x14ac:dyDescent="0.25">
      <c r="A18" s="20" t="s">
        <v>16</v>
      </c>
      <c r="B18" s="223" t="s">
        <v>248</v>
      </c>
      <c r="C18" s="294">
        <f>+C19+C20+C21+C22+C23</f>
        <v>91243</v>
      </c>
      <c r="D18" s="294">
        <f t="shared" ref="D18:K18" si="3">+D19+D20+D21+D22+D23</f>
        <v>2059</v>
      </c>
      <c r="E18" s="294">
        <f t="shared" si="3"/>
        <v>22661</v>
      </c>
      <c r="F18" s="294">
        <f t="shared" si="3"/>
        <v>6134</v>
      </c>
      <c r="G18" s="294">
        <f t="shared" si="3"/>
        <v>-649</v>
      </c>
      <c r="H18" s="294">
        <f t="shared" si="3"/>
        <v>0</v>
      </c>
      <c r="I18" s="294">
        <f t="shared" si="3"/>
        <v>0</v>
      </c>
      <c r="J18" s="294">
        <f t="shared" si="3"/>
        <v>30205</v>
      </c>
      <c r="K18" s="198">
        <f t="shared" si="3"/>
        <v>121448</v>
      </c>
    </row>
    <row r="19" spans="1:11" s="1" customFormat="1" ht="12" customHeight="1" x14ac:dyDescent="0.2">
      <c r="A19" s="15" t="s">
        <v>100</v>
      </c>
      <c r="B19" s="306" t="s">
        <v>249</v>
      </c>
      <c r="C19" s="296"/>
      <c r="D19" s="296"/>
      <c r="E19" s="296"/>
      <c r="F19" s="296"/>
      <c r="G19" s="296"/>
      <c r="H19" s="296"/>
      <c r="I19" s="296"/>
      <c r="J19" s="696">
        <f t="shared" ref="J19:J24" si="4">D19+E19+F19+G19+H19+I19</f>
        <v>0</v>
      </c>
      <c r="K19" s="697">
        <f t="shared" ref="K19:K24" si="5">C19+J19</f>
        <v>0</v>
      </c>
    </row>
    <row r="20" spans="1:11" s="1" customFormat="1" ht="12" customHeight="1" x14ac:dyDescent="0.2">
      <c r="A20" s="14" t="s">
        <v>101</v>
      </c>
      <c r="B20" s="307" t="s">
        <v>250</v>
      </c>
      <c r="C20" s="295"/>
      <c r="D20" s="295"/>
      <c r="E20" s="296"/>
      <c r="F20" s="296"/>
      <c r="G20" s="296"/>
      <c r="H20" s="296"/>
      <c r="I20" s="296"/>
      <c r="J20" s="696">
        <f t="shared" si="4"/>
        <v>0</v>
      </c>
      <c r="K20" s="697">
        <f t="shared" si="5"/>
        <v>0</v>
      </c>
    </row>
    <row r="21" spans="1:11" s="1" customFormat="1" ht="12" customHeight="1" x14ac:dyDescent="0.2">
      <c r="A21" s="14" t="s">
        <v>102</v>
      </c>
      <c r="B21" s="307" t="s">
        <v>408</v>
      </c>
      <c r="C21" s="295"/>
      <c r="D21" s="295"/>
      <c r="E21" s="296"/>
      <c r="F21" s="296"/>
      <c r="G21" s="296"/>
      <c r="H21" s="296"/>
      <c r="I21" s="296"/>
      <c r="J21" s="696">
        <f t="shared" si="4"/>
        <v>0</v>
      </c>
      <c r="K21" s="697">
        <f t="shared" si="5"/>
        <v>0</v>
      </c>
    </row>
    <row r="22" spans="1:11" s="1" customFormat="1" ht="12" customHeight="1" x14ac:dyDescent="0.2">
      <c r="A22" s="14" t="s">
        <v>103</v>
      </c>
      <c r="B22" s="307" t="s">
        <v>409</v>
      </c>
      <c r="C22" s="295"/>
      <c r="D22" s="295"/>
      <c r="E22" s="296"/>
      <c r="F22" s="296"/>
      <c r="G22" s="296"/>
      <c r="H22" s="296"/>
      <c r="I22" s="296"/>
      <c r="J22" s="696">
        <f t="shared" si="4"/>
        <v>0</v>
      </c>
      <c r="K22" s="697">
        <f t="shared" si="5"/>
        <v>0</v>
      </c>
    </row>
    <row r="23" spans="1:11" s="1" customFormat="1" ht="12" customHeight="1" x14ac:dyDescent="0.2">
      <c r="A23" s="14" t="s">
        <v>104</v>
      </c>
      <c r="B23" s="307" t="s">
        <v>251</v>
      </c>
      <c r="C23" s="295">
        <v>91243</v>
      </c>
      <c r="D23" s="295">
        <v>2059</v>
      </c>
      <c r="E23" s="296">
        <v>22661</v>
      </c>
      <c r="F23" s="296">
        <v>6134</v>
      </c>
      <c r="G23" s="296">
        <v>-649</v>
      </c>
      <c r="H23" s="296"/>
      <c r="I23" s="296"/>
      <c r="J23" s="696">
        <f t="shared" si="4"/>
        <v>30205</v>
      </c>
      <c r="K23" s="697">
        <f t="shared" si="5"/>
        <v>121448</v>
      </c>
    </row>
    <row r="24" spans="1:11" s="1" customFormat="1" ht="12" customHeight="1" thickBot="1" x14ac:dyDescent="0.25">
      <c r="A24" s="16" t="s">
        <v>113</v>
      </c>
      <c r="B24" s="225" t="s">
        <v>252</v>
      </c>
      <c r="C24" s="297"/>
      <c r="D24" s="297"/>
      <c r="E24" s="699"/>
      <c r="F24" s="699"/>
      <c r="G24" s="699"/>
      <c r="H24" s="699"/>
      <c r="I24" s="699"/>
      <c r="J24" s="696">
        <f t="shared" si="4"/>
        <v>0</v>
      </c>
      <c r="K24" s="697">
        <f t="shared" si="5"/>
        <v>0</v>
      </c>
    </row>
    <row r="25" spans="1:11" s="1" customFormat="1" ht="12" customHeight="1" thickBot="1" x14ac:dyDescent="0.25">
      <c r="A25" s="20" t="s">
        <v>17</v>
      </c>
      <c r="B25" s="21" t="s">
        <v>253</v>
      </c>
      <c r="C25" s="294">
        <f>+C26+C27+C28+C29+C30</f>
        <v>179656</v>
      </c>
      <c r="D25" s="294">
        <f t="shared" ref="D25:K25" si="6">+D26+D27+D28+D29+D30</f>
        <v>77550</v>
      </c>
      <c r="E25" s="294">
        <f t="shared" si="6"/>
        <v>-11000</v>
      </c>
      <c r="F25" s="294">
        <f t="shared" si="6"/>
        <v>8921</v>
      </c>
      <c r="G25" s="294">
        <f t="shared" si="6"/>
        <v>-107738</v>
      </c>
      <c r="H25" s="294">
        <f t="shared" si="6"/>
        <v>0</v>
      </c>
      <c r="I25" s="294">
        <f t="shared" si="6"/>
        <v>0</v>
      </c>
      <c r="J25" s="294">
        <f t="shared" si="6"/>
        <v>-32267</v>
      </c>
      <c r="K25" s="198">
        <f t="shared" si="6"/>
        <v>147389</v>
      </c>
    </row>
    <row r="26" spans="1:11" s="1" customFormat="1" ht="12" customHeight="1" x14ac:dyDescent="0.2">
      <c r="A26" s="15" t="s">
        <v>83</v>
      </c>
      <c r="B26" s="306" t="s">
        <v>254</v>
      </c>
      <c r="C26" s="296"/>
      <c r="D26" s="296"/>
      <c r="E26" s="296"/>
      <c r="F26" s="296"/>
      <c r="G26" s="296">
        <v>9383</v>
      </c>
      <c r="H26" s="296"/>
      <c r="I26" s="296"/>
      <c r="J26" s="696">
        <f t="shared" ref="J26:J31" si="7">D26+E26+F26+G26+H26+I26</f>
        <v>9383</v>
      </c>
      <c r="K26" s="697">
        <f t="shared" ref="K26:K31" si="8">C26+J26</f>
        <v>9383</v>
      </c>
    </row>
    <row r="27" spans="1:11" s="1" customFormat="1" ht="12" customHeight="1" x14ac:dyDescent="0.2">
      <c r="A27" s="14" t="s">
        <v>84</v>
      </c>
      <c r="B27" s="307" t="s">
        <v>255</v>
      </c>
      <c r="C27" s="295"/>
      <c r="D27" s="295"/>
      <c r="E27" s="296"/>
      <c r="F27" s="296"/>
      <c r="G27" s="296"/>
      <c r="H27" s="296"/>
      <c r="I27" s="296"/>
      <c r="J27" s="696">
        <f t="shared" si="7"/>
        <v>0</v>
      </c>
      <c r="K27" s="697">
        <f t="shared" si="8"/>
        <v>0</v>
      </c>
    </row>
    <row r="28" spans="1:11" s="1" customFormat="1" ht="12" customHeight="1" x14ac:dyDescent="0.2">
      <c r="A28" s="14" t="s">
        <v>85</v>
      </c>
      <c r="B28" s="307" t="s">
        <v>410</v>
      </c>
      <c r="C28" s="295"/>
      <c r="D28" s="295"/>
      <c r="E28" s="296"/>
      <c r="F28" s="296"/>
      <c r="G28" s="296"/>
      <c r="H28" s="296"/>
      <c r="I28" s="296"/>
      <c r="J28" s="696">
        <f t="shared" si="7"/>
        <v>0</v>
      </c>
      <c r="K28" s="697">
        <f t="shared" si="8"/>
        <v>0</v>
      </c>
    </row>
    <row r="29" spans="1:11" s="1" customFormat="1" ht="12" customHeight="1" x14ac:dyDescent="0.2">
      <c r="A29" s="14" t="s">
        <v>86</v>
      </c>
      <c r="B29" s="307" t="s">
        <v>411</v>
      </c>
      <c r="C29" s="295"/>
      <c r="D29" s="295"/>
      <c r="E29" s="296"/>
      <c r="F29" s="296"/>
      <c r="G29" s="296"/>
      <c r="H29" s="296"/>
      <c r="I29" s="296"/>
      <c r="J29" s="696">
        <f t="shared" si="7"/>
        <v>0</v>
      </c>
      <c r="K29" s="697">
        <f t="shared" si="8"/>
        <v>0</v>
      </c>
    </row>
    <row r="30" spans="1:11" s="1" customFormat="1" ht="12" customHeight="1" x14ac:dyDescent="0.2">
      <c r="A30" s="14" t="s">
        <v>163</v>
      </c>
      <c r="B30" s="307" t="s">
        <v>256</v>
      </c>
      <c r="C30" s="295">
        <v>179656</v>
      </c>
      <c r="D30" s="295">
        <v>77550</v>
      </c>
      <c r="E30" s="296">
        <v>-11000</v>
      </c>
      <c r="F30" s="296">
        <v>8921</v>
      </c>
      <c r="G30" s="296">
        <v>-117121</v>
      </c>
      <c r="H30" s="296"/>
      <c r="I30" s="296"/>
      <c r="J30" s="696">
        <f t="shared" si="7"/>
        <v>-41650</v>
      </c>
      <c r="K30" s="697">
        <f t="shared" si="8"/>
        <v>138006</v>
      </c>
    </row>
    <row r="31" spans="1:11" s="1" customFormat="1" ht="12" customHeight="1" thickBot="1" x14ac:dyDescent="0.25">
      <c r="A31" s="16" t="s">
        <v>164</v>
      </c>
      <c r="B31" s="308" t="s">
        <v>257</v>
      </c>
      <c r="C31" s="297">
        <v>125068</v>
      </c>
      <c r="D31" s="297">
        <v>62163</v>
      </c>
      <c r="E31" s="699"/>
      <c r="F31" s="699">
        <v>8921</v>
      </c>
      <c r="G31" s="699"/>
      <c r="H31" s="699"/>
      <c r="I31" s="699"/>
      <c r="J31" s="700">
        <f t="shared" si="7"/>
        <v>71084</v>
      </c>
      <c r="K31" s="697">
        <f t="shared" si="8"/>
        <v>196152</v>
      </c>
    </row>
    <row r="32" spans="1:11" s="1" customFormat="1" ht="12" customHeight="1" thickBot="1" x14ac:dyDescent="0.25">
      <c r="A32" s="20" t="s">
        <v>165</v>
      </c>
      <c r="B32" s="21" t="s">
        <v>535</v>
      </c>
      <c r="C32" s="300">
        <f>+C33+C34+C35+C36+C37+C38+C39</f>
        <v>316805</v>
      </c>
      <c r="D32" s="300">
        <f t="shared" ref="D32:K32" si="9">+D33+D34+D35+D36+D37+D38+D39</f>
        <v>0</v>
      </c>
      <c r="E32" s="300">
        <f t="shared" si="9"/>
        <v>0</v>
      </c>
      <c r="F32" s="300">
        <f t="shared" si="9"/>
        <v>0</v>
      </c>
      <c r="G32" s="300">
        <f t="shared" si="9"/>
        <v>46000</v>
      </c>
      <c r="H32" s="300">
        <f t="shared" si="9"/>
        <v>0</v>
      </c>
      <c r="I32" s="300">
        <f t="shared" si="9"/>
        <v>0</v>
      </c>
      <c r="J32" s="300">
        <f t="shared" si="9"/>
        <v>46000</v>
      </c>
      <c r="K32" s="332">
        <f t="shared" si="9"/>
        <v>362805</v>
      </c>
    </row>
    <row r="33" spans="1:11" s="1" customFormat="1" ht="12" customHeight="1" x14ac:dyDescent="0.2">
      <c r="A33" s="15" t="s">
        <v>259</v>
      </c>
      <c r="B33" s="306" t="s">
        <v>531</v>
      </c>
      <c r="C33" s="696"/>
      <c r="D33" s="696"/>
      <c r="E33" s="696"/>
      <c r="F33" s="696"/>
      <c r="G33" s="696"/>
      <c r="H33" s="696"/>
      <c r="I33" s="696"/>
      <c r="J33" s="696">
        <f t="shared" ref="J33:J39" si="10">D33+E33+F33+G33+H33+I33</f>
        <v>0</v>
      </c>
      <c r="K33" s="697">
        <f t="shared" ref="K33:K39" si="11">C33+J33</f>
        <v>0</v>
      </c>
    </row>
    <row r="34" spans="1:11" s="1" customFormat="1" ht="12" customHeight="1" x14ac:dyDescent="0.2">
      <c r="A34" s="14" t="s">
        <v>260</v>
      </c>
      <c r="B34" s="307" t="s">
        <v>909</v>
      </c>
      <c r="C34" s="295">
        <v>32000</v>
      </c>
      <c r="D34" s="295"/>
      <c r="E34" s="296"/>
      <c r="F34" s="296"/>
      <c r="G34" s="296"/>
      <c r="H34" s="296"/>
      <c r="I34" s="296"/>
      <c r="J34" s="696">
        <f t="shared" si="10"/>
        <v>0</v>
      </c>
      <c r="K34" s="697">
        <f t="shared" si="11"/>
        <v>32000</v>
      </c>
    </row>
    <row r="35" spans="1:11" s="1" customFormat="1" ht="12" customHeight="1" x14ac:dyDescent="0.2">
      <c r="A35" s="14" t="s">
        <v>261</v>
      </c>
      <c r="B35" s="307" t="s">
        <v>532</v>
      </c>
      <c r="C35" s="295">
        <v>262000</v>
      </c>
      <c r="D35" s="295"/>
      <c r="E35" s="296"/>
      <c r="F35" s="296"/>
      <c r="G35" s="296">
        <v>46000</v>
      </c>
      <c r="H35" s="296"/>
      <c r="I35" s="296"/>
      <c r="J35" s="696">
        <f t="shared" si="10"/>
        <v>46000</v>
      </c>
      <c r="K35" s="697">
        <f t="shared" si="11"/>
        <v>308000</v>
      </c>
    </row>
    <row r="36" spans="1:11" s="1" customFormat="1" ht="12" customHeight="1" x14ac:dyDescent="0.2">
      <c r="A36" s="14" t="s">
        <v>262</v>
      </c>
      <c r="B36" s="307" t="s">
        <v>533</v>
      </c>
      <c r="C36" s="295">
        <v>200</v>
      </c>
      <c r="D36" s="295"/>
      <c r="E36" s="296"/>
      <c r="F36" s="296"/>
      <c r="G36" s="296"/>
      <c r="H36" s="296"/>
      <c r="I36" s="296"/>
      <c r="J36" s="696">
        <f t="shared" si="10"/>
        <v>0</v>
      </c>
      <c r="K36" s="697">
        <f t="shared" si="11"/>
        <v>200</v>
      </c>
    </row>
    <row r="37" spans="1:11" s="1" customFormat="1" ht="12" customHeight="1" x14ac:dyDescent="0.2">
      <c r="A37" s="14" t="s">
        <v>528</v>
      </c>
      <c r="B37" s="307" t="s">
        <v>263</v>
      </c>
      <c r="C37" s="295">
        <v>21000</v>
      </c>
      <c r="D37" s="295"/>
      <c r="E37" s="296"/>
      <c r="F37" s="296"/>
      <c r="G37" s="296"/>
      <c r="H37" s="296"/>
      <c r="I37" s="296"/>
      <c r="J37" s="696">
        <f t="shared" si="10"/>
        <v>0</v>
      </c>
      <c r="K37" s="697">
        <f t="shared" si="11"/>
        <v>21000</v>
      </c>
    </row>
    <row r="38" spans="1:11" s="1" customFormat="1" ht="12" customHeight="1" x14ac:dyDescent="0.2">
      <c r="A38" s="14" t="s">
        <v>529</v>
      </c>
      <c r="B38" s="307" t="s">
        <v>264</v>
      </c>
      <c r="C38" s="295"/>
      <c r="D38" s="295"/>
      <c r="E38" s="296"/>
      <c r="F38" s="296"/>
      <c r="G38" s="296"/>
      <c r="H38" s="296"/>
      <c r="I38" s="296"/>
      <c r="J38" s="696">
        <f t="shared" si="10"/>
        <v>0</v>
      </c>
      <c r="K38" s="697">
        <f t="shared" si="11"/>
        <v>0</v>
      </c>
    </row>
    <row r="39" spans="1:11" s="1" customFormat="1" ht="12" customHeight="1" thickBot="1" x14ac:dyDescent="0.25">
      <c r="A39" s="16" t="s">
        <v>530</v>
      </c>
      <c r="B39" s="308" t="s">
        <v>265</v>
      </c>
      <c r="C39" s="297">
        <v>1605</v>
      </c>
      <c r="D39" s="297"/>
      <c r="E39" s="699"/>
      <c r="F39" s="699"/>
      <c r="G39" s="699"/>
      <c r="H39" s="699"/>
      <c r="I39" s="699"/>
      <c r="J39" s="700">
        <f t="shared" si="10"/>
        <v>0</v>
      </c>
      <c r="K39" s="697">
        <f t="shared" si="11"/>
        <v>1605</v>
      </c>
    </row>
    <row r="40" spans="1:11" s="1" customFormat="1" ht="12" customHeight="1" thickBot="1" x14ac:dyDescent="0.25">
      <c r="A40" s="20" t="s">
        <v>19</v>
      </c>
      <c r="B40" s="21" t="s">
        <v>417</v>
      </c>
      <c r="C40" s="294">
        <f>SUM(C41:C51)</f>
        <v>245907</v>
      </c>
      <c r="D40" s="294">
        <f t="shared" ref="D40:K40" si="12">SUM(D41:D51)</f>
        <v>20938</v>
      </c>
      <c r="E40" s="294">
        <f t="shared" si="12"/>
        <v>4674</v>
      </c>
      <c r="F40" s="294">
        <f t="shared" si="12"/>
        <v>4326</v>
      </c>
      <c r="G40" s="294">
        <f t="shared" si="12"/>
        <v>-103134</v>
      </c>
      <c r="H40" s="294">
        <f t="shared" si="12"/>
        <v>0</v>
      </c>
      <c r="I40" s="294">
        <f t="shared" si="12"/>
        <v>0</v>
      </c>
      <c r="J40" s="294">
        <f t="shared" si="12"/>
        <v>-73196</v>
      </c>
      <c r="K40" s="198">
        <f t="shared" si="12"/>
        <v>172711</v>
      </c>
    </row>
    <row r="41" spans="1:11" s="1" customFormat="1" ht="12" customHeight="1" x14ac:dyDescent="0.2">
      <c r="A41" s="15" t="s">
        <v>87</v>
      </c>
      <c r="B41" s="306" t="s">
        <v>268</v>
      </c>
      <c r="C41" s="296">
        <v>15</v>
      </c>
      <c r="D41" s="296"/>
      <c r="E41" s="296"/>
      <c r="F41" s="296"/>
      <c r="G41" s="296">
        <v>6</v>
      </c>
      <c r="H41" s="296"/>
      <c r="I41" s="296"/>
      <c r="J41" s="696">
        <f t="shared" ref="J41:J51" si="13">D41+E41+F41+G41+H41+I41</f>
        <v>6</v>
      </c>
      <c r="K41" s="697">
        <f t="shared" ref="K41:K51" si="14">C41+J41</f>
        <v>21</v>
      </c>
    </row>
    <row r="42" spans="1:11" s="1" customFormat="1" ht="12" customHeight="1" x14ac:dyDescent="0.2">
      <c r="A42" s="14" t="s">
        <v>88</v>
      </c>
      <c r="B42" s="307" t="s">
        <v>269</v>
      </c>
      <c r="C42" s="295">
        <v>15545</v>
      </c>
      <c r="D42" s="295"/>
      <c r="E42" s="296"/>
      <c r="F42" s="296"/>
      <c r="G42" s="296">
        <v>6</v>
      </c>
      <c r="H42" s="296"/>
      <c r="I42" s="296"/>
      <c r="J42" s="696">
        <f t="shared" si="13"/>
        <v>6</v>
      </c>
      <c r="K42" s="697">
        <f t="shared" si="14"/>
        <v>15551</v>
      </c>
    </row>
    <row r="43" spans="1:11" s="1" customFormat="1" ht="12" customHeight="1" x14ac:dyDescent="0.2">
      <c r="A43" s="14" t="s">
        <v>89</v>
      </c>
      <c r="B43" s="307" t="s">
        <v>270</v>
      </c>
      <c r="C43" s="295">
        <v>2590</v>
      </c>
      <c r="D43" s="295"/>
      <c r="E43" s="296">
        <v>4674</v>
      </c>
      <c r="F43" s="296"/>
      <c r="G43" s="296">
        <v>50</v>
      </c>
      <c r="H43" s="296"/>
      <c r="I43" s="296"/>
      <c r="J43" s="696">
        <f t="shared" si="13"/>
        <v>4724</v>
      </c>
      <c r="K43" s="697">
        <f t="shared" si="14"/>
        <v>7314</v>
      </c>
    </row>
    <row r="44" spans="1:11" s="1" customFormat="1" ht="12" customHeight="1" x14ac:dyDescent="0.2">
      <c r="A44" s="14" t="s">
        <v>167</v>
      </c>
      <c r="B44" s="307" t="s">
        <v>271</v>
      </c>
      <c r="C44" s="295">
        <v>8000</v>
      </c>
      <c r="D44" s="295"/>
      <c r="E44" s="296"/>
      <c r="F44" s="296"/>
      <c r="G44" s="296"/>
      <c r="H44" s="296"/>
      <c r="I44" s="296"/>
      <c r="J44" s="696">
        <f t="shared" si="13"/>
        <v>0</v>
      </c>
      <c r="K44" s="697">
        <f t="shared" si="14"/>
        <v>8000</v>
      </c>
    </row>
    <row r="45" spans="1:11" s="1" customFormat="1" ht="12" customHeight="1" x14ac:dyDescent="0.2">
      <c r="A45" s="14" t="s">
        <v>168</v>
      </c>
      <c r="B45" s="307" t="s">
        <v>272</v>
      </c>
      <c r="C45" s="295"/>
      <c r="D45" s="295"/>
      <c r="E45" s="296"/>
      <c r="F45" s="296"/>
      <c r="G45" s="296"/>
      <c r="H45" s="296"/>
      <c r="I45" s="296"/>
      <c r="J45" s="696">
        <f t="shared" si="13"/>
        <v>0</v>
      </c>
      <c r="K45" s="697">
        <f t="shared" si="14"/>
        <v>0</v>
      </c>
    </row>
    <row r="46" spans="1:11" s="1" customFormat="1" ht="12" customHeight="1" x14ac:dyDescent="0.2">
      <c r="A46" s="14" t="s">
        <v>169</v>
      </c>
      <c r="B46" s="307" t="s">
        <v>273</v>
      </c>
      <c r="C46" s="295">
        <v>4808</v>
      </c>
      <c r="D46" s="295"/>
      <c r="E46" s="296"/>
      <c r="F46" s="296">
        <v>3729</v>
      </c>
      <c r="G46" s="296">
        <v>18</v>
      </c>
      <c r="H46" s="296"/>
      <c r="I46" s="296"/>
      <c r="J46" s="696">
        <f t="shared" si="13"/>
        <v>3747</v>
      </c>
      <c r="K46" s="697">
        <f t="shared" si="14"/>
        <v>8555</v>
      </c>
    </row>
    <row r="47" spans="1:11" s="1" customFormat="1" ht="12" customHeight="1" x14ac:dyDescent="0.2">
      <c r="A47" s="14" t="s">
        <v>170</v>
      </c>
      <c r="B47" s="307" t="s">
        <v>274</v>
      </c>
      <c r="C47" s="295">
        <v>214923</v>
      </c>
      <c r="D47" s="295">
        <v>20938</v>
      </c>
      <c r="E47" s="296"/>
      <c r="F47" s="296"/>
      <c r="G47" s="296">
        <v>-103225</v>
      </c>
      <c r="H47" s="296"/>
      <c r="I47" s="296"/>
      <c r="J47" s="696">
        <f t="shared" si="13"/>
        <v>-82287</v>
      </c>
      <c r="K47" s="697">
        <f t="shared" si="14"/>
        <v>132636</v>
      </c>
    </row>
    <row r="48" spans="1:11" s="1" customFormat="1" ht="12" customHeight="1" x14ac:dyDescent="0.2">
      <c r="A48" s="14" t="s">
        <v>171</v>
      </c>
      <c r="B48" s="307" t="s">
        <v>534</v>
      </c>
      <c r="C48" s="295">
        <v>1</v>
      </c>
      <c r="D48" s="295"/>
      <c r="E48" s="296"/>
      <c r="F48" s="296"/>
      <c r="G48" s="296"/>
      <c r="H48" s="296"/>
      <c r="I48" s="296"/>
      <c r="J48" s="696">
        <f t="shared" si="13"/>
        <v>0</v>
      </c>
      <c r="K48" s="697">
        <f t="shared" si="14"/>
        <v>1</v>
      </c>
    </row>
    <row r="49" spans="1:11" s="1" customFormat="1" ht="12" customHeight="1" x14ac:dyDescent="0.2">
      <c r="A49" s="14" t="s">
        <v>266</v>
      </c>
      <c r="B49" s="307" t="s">
        <v>276</v>
      </c>
      <c r="C49" s="298"/>
      <c r="D49" s="298"/>
      <c r="E49" s="340"/>
      <c r="F49" s="340"/>
      <c r="G49" s="340">
        <v>1</v>
      </c>
      <c r="H49" s="340"/>
      <c r="I49" s="340"/>
      <c r="J49" s="701">
        <f t="shared" si="13"/>
        <v>1</v>
      </c>
      <c r="K49" s="697">
        <f t="shared" si="14"/>
        <v>1</v>
      </c>
    </row>
    <row r="50" spans="1:11" s="1" customFormat="1" ht="12" customHeight="1" x14ac:dyDescent="0.2">
      <c r="A50" s="16" t="s">
        <v>267</v>
      </c>
      <c r="B50" s="308" t="s">
        <v>419</v>
      </c>
      <c r="C50" s="299"/>
      <c r="D50" s="299"/>
      <c r="E50" s="702"/>
      <c r="F50" s="702">
        <v>597</v>
      </c>
      <c r="G50" s="702"/>
      <c r="H50" s="702"/>
      <c r="I50" s="702"/>
      <c r="J50" s="703">
        <f t="shared" si="13"/>
        <v>597</v>
      </c>
      <c r="K50" s="697">
        <f t="shared" si="14"/>
        <v>597</v>
      </c>
    </row>
    <row r="51" spans="1:11" s="1" customFormat="1" ht="12" customHeight="1" thickBot="1" x14ac:dyDescent="0.25">
      <c r="A51" s="18" t="s">
        <v>418</v>
      </c>
      <c r="B51" s="407" t="s">
        <v>277</v>
      </c>
      <c r="C51" s="704">
        <v>25</v>
      </c>
      <c r="D51" s="704"/>
      <c r="E51" s="704"/>
      <c r="F51" s="704"/>
      <c r="G51" s="704">
        <v>10</v>
      </c>
      <c r="H51" s="704"/>
      <c r="I51" s="704"/>
      <c r="J51" s="705">
        <f t="shared" si="13"/>
        <v>10</v>
      </c>
      <c r="K51" s="706">
        <f t="shared" si="14"/>
        <v>35</v>
      </c>
    </row>
    <row r="52" spans="1:11" s="1" customFormat="1" ht="12" customHeight="1" thickBot="1" x14ac:dyDescent="0.25">
      <c r="A52" s="20" t="s">
        <v>20</v>
      </c>
      <c r="B52" s="21" t="s">
        <v>278</v>
      </c>
      <c r="C52" s="294">
        <f>SUM(C53:C57)</f>
        <v>0</v>
      </c>
      <c r="D52" s="294">
        <f t="shared" ref="D52:K52" si="15">SUM(D53:D57)</f>
        <v>23316</v>
      </c>
      <c r="E52" s="294">
        <f t="shared" si="15"/>
        <v>0</v>
      </c>
      <c r="F52" s="294">
        <f t="shared" si="15"/>
        <v>-9500</v>
      </c>
      <c r="G52" s="294">
        <f t="shared" si="15"/>
        <v>697</v>
      </c>
      <c r="H52" s="294">
        <f t="shared" si="15"/>
        <v>0</v>
      </c>
      <c r="I52" s="294">
        <f t="shared" si="15"/>
        <v>0</v>
      </c>
      <c r="J52" s="294">
        <f t="shared" si="15"/>
        <v>14513</v>
      </c>
      <c r="K52" s="198">
        <f t="shared" si="15"/>
        <v>14513</v>
      </c>
    </row>
    <row r="53" spans="1:11" s="1" customFormat="1" ht="12" customHeight="1" x14ac:dyDescent="0.2">
      <c r="A53" s="15" t="s">
        <v>90</v>
      </c>
      <c r="B53" s="306" t="s">
        <v>282</v>
      </c>
      <c r="C53" s="340"/>
      <c r="D53" s="340"/>
      <c r="E53" s="340"/>
      <c r="F53" s="340"/>
      <c r="G53" s="340"/>
      <c r="H53" s="340"/>
      <c r="I53" s="340"/>
      <c r="J53" s="701">
        <f>D53+E53+F53+G53+H53+I53</f>
        <v>0</v>
      </c>
      <c r="K53" s="707">
        <f>C53+J53</f>
        <v>0</v>
      </c>
    </row>
    <row r="54" spans="1:11" s="1" customFormat="1" ht="12" customHeight="1" x14ac:dyDescent="0.2">
      <c r="A54" s="14" t="s">
        <v>91</v>
      </c>
      <c r="B54" s="307" t="s">
        <v>283</v>
      </c>
      <c r="C54" s="298"/>
      <c r="D54" s="298">
        <v>23316</v>
      </c>
      <c r="E54" s="340"/>
      <c r="F54" s="340">
        <v>-9500</v>
      </c>
      <c r="G54" s="340">
        <v>697</v>
      </c>
      <c r="H54" s="340"/>
      <c r="I54" s="340"/>
      <c r="J54" s="701">
        <f>D54+E54+F54+G54+H54+I54</f>
        <v>14513</v>
      </c>
      <c r="K54" s="707">
        <f>C54+J54</f>
        <v>14513</v>
      </c>
    </row>
    <row r="55" spans="1:11" s="1" customFormat="1" ht="12" customHeight="1" x14ac:dyDescent="0.2">
      <c r="A55" s="14" t="s">
        <v>279</v>
      </c>
      <c r="B55" s="307" t="s">
        <v>284</v>
      </c>
      <c r="C55" s="298"/>
      <c r="D55" s="298"/>
      <c r="E55" s="340"/>
      <c r="F55" s="340"/>
      <c r="G55" s="340"/>
      <c r="H55" s="340"/>
      <c r="I55" s="340"/>
      <c r="J55" s="701">
        <f>D55+E55+F55+G55+H55+I55</f>
        <v>0</v>
      </c>
      <c r="K55" s="707">
        <f>C55+J55</f>
        <v>0</v>
      </c>
    </row>
    <row r="56" spans="1:11" s="1" customFormat="1" ht="12" customHeight="1" x14ac:dyDescent="0.2">
      <c r="A56" s="14" t="s">
        <v>280</v>
      </c>
      <c r="B56" s="307" t="s">
        <v>285</v>
      </c>
      <c r="C56" s="298"/>
      <c r="D56" s="298"/>
      <c r="E56" s="340"/>
      <c r="F56" s="340"/>
      <c r="G56" s="340"/>
      <c r="H56" s="340"/>
      <c r="I56" s="340"/>
      <c r="J56" s="701">
        <f>D56+E56+F56+G56+H56+I56</f>
        <v>0</v>
      </c>
      <c r="K56" s="707">
        <f>C56+J56</f>
        <v>0</v>
      </c>
    </row>
    <row r="57" spans="1:11" s="1" customFormat="1" ht="12" customHeight="1" thickBot="1" x14ac:dyDescent="0.25">
      <c r="A57" s="16" t="s">
        <v>281</v>
      </c>
      <c r="B57" s="225" t="s">
        <v>286</v>
      </c>
      <c r="C57" s="299"/>
      <c r="D57" s="299"/>
      <c r="E57" s="702"/>
      <c r="F57" s="702"/>
      <c r="G57" s="702"/>
      <c r="H57" s="702"/>
      <c r="I57" s="702"/>
      <c r="J57" s="703">
        <f>D57+E57+F57+G57+H57+I57</f>
        <v>0</v>
      </c>
      <c r="K57" s="707">
        <f>C57+J57</f>
        <v>0</v>
      </c>
    </row>
    <row r="58" spans="1:11" s="1" customFormat="1" ht="12" customHeight="1" thickBot="1" x14ac:dyDescent="0.25">
      <c r="A58" s="20" t="s">
        <v>172</v>
      </c>
      <c r="B58" s="21" t="s">
        <v>287</v>
      </c>
      <c r="C58" s="294">
        <f>SUM(C59:C61)</f>
        <v>0</v>
      </c>
      <c r="D58" s="294">
        <f t="shared" ref="D58:K58" si="16">SUM(D59:D61)</f>
        <v>0</v>
      </c>
      <c r="E58" s="294">
        <f t="shared" si="16"/>
        <v>500</v>
      </c>
      <c r="F58" s="294">
        <f t="shared" si="16"/>
        <v>0</v>
      </c>
      <c r="G58" s="294">
        <f t="shared" si="16"/>
        <v>3810</v>
      </c>
      <c r="H58" s="294">
        <f t="shared" si="16"/>
        <v>0</v>
      </c>
      <c r="I58" s="294">
        <f t="shared" si="16"/>
        <v>0</v>
      </c>
      <c r="J58" s="294">
        <f t="shared" si="16"/>
        <v>4310</v>
      </c>
      <c r="K58" s="198">
        <f t="shared" si="16"/>
        <v>4310</v>
      </c>
    </row>
    <row r="59" spans="1:11" s="1" customFormat="1" ht="12" customHeight="1" x14ac:dyDescent="0.2">
      <c r="A59" s="15" t="s">
        <v>92</v>
      </c>
      <c r="B59" s="306" t="s">
        <v>288</v>
      </c>
      <c r="C59" s="296"/>
      <c r="D59" s="296"/>
      <c r="E59" s="296"/>
      <c r="F59" s="296"/>
      <c r="G59" s="296"/>
      <c r="H59" s="296"/>
      <c r="I59" s="296"/>
      <c r="J59" s="696">
        <f>D59+E59+F59+G59+H59+I59</f>
        <v>0</v>
      </c>
      <c r="K59" s="697">
        <f>C59+J59</f>
        <v>0</v>
      </c>
    </row>
    <row r="60" spans="1:11" s="1" customFormat="1" ht="12" customHeight="1" x14ac:dyDescent="0.2">
      <c r="A60" s="14" t="s">
        <v>93</v>
      </c>
      <c r="B60" s="307" t="s">
        <v>412</v>
      </c>
      <c r="C60" s="295"/>
      <c r="D60" s="295"/>
      <c r="E60" s="296"/>
      <c r="F60" s="296"/>
      <c r="G60" s="296"/>
      <c r="H60" s="296"/>
      <c r="I60" s="296"/>
      <c r="J60" s="696">
        <f>D60+E60+F60+G60+H60+I60</f>
        <v>0</v>
      </c>
      <c r="K60" s="697">
        <f>C60+J60</f>
        <v>0</v>
      </c>
    </row>
    <row r="61" spans="1:11" s="1" customFormat="1" ht="12" customHeight="1" x14ac:dyDescent="0.2">
      <c r="A61" s="14" t="s">
        <v>291</v>
      </c>
      <c r="B61" s="307" t="s">
        <v>289</v>
      </c>
      <c r="C61" s="295"/>
      <c r="D61" s="295"/>
      <c r="E61" s="296">
        <v>500</v>
      </c>
      <c r="F61" s="296"/>
      <c r="G61" s="296">
        <v>3810</v>
      </c>
      <c r="H61" s="296"/>
      <c r="I61" s="296"/>
      <c r="J61" s="696">
        <f>D61+E61+F61+G61+H61+I61</f>
        <v>4310</v>
      </c>
      <c r="K61" s="697">
        <f>C61+J61</f>
        <v>4310</v>
      </c>
    </row>
    <row r="62" spans="1:11" s="1" customFormat="1" ht="12" customHeight="1" thickBot="1" x14ac:dyDescent="0.25">
      <c r="A62" s="16" t="s">
        <v>292</v>
      </c>
      <c r="B62" s="225" t="s">
        <v>290</v>
      </c>
      <c r="C62" s="297"/>
      <c r="D62" s="297"/>
      <c r="E62" s="699"/>
      <c r="F62" s="699"/>
      <c r="G62" s="699"/>
      <c r="H62" s="699"/>
      <c r="I62" s="699"/>
      <c r="J62" s="700">
        <f>D62+E62+F62+G62+H62+I62</f>
        <v>0</v>
      </c>
      <c r="K62" s="697">
        <f>C62+J62</f>
        <v>0</v>
      </c>
    </row>
    <row r="63" spans="1:11" s="1" customFormat="1" ht="12" customHeight="1" thickBot="1" x14ac:dyDescent="0.25">
      <c r="A63" s="20" t="s">
        <v>22</v>
      </c>
      <c r="B63" s="223" t="s">
        <v>293</v>
      </c>
      <c r="C63" s="294">
        <f>SUM(C64:C66)</f>
        <v>4650</v>
      </c>
      <c r="D63" s="294">
        <f t="shared" ref="D63:K63" si="17">SUM(D64:D66)</f>
        <v>0</v>
      </c>
      <c r="E63" s="294">
        <f t="shared" si="17"/>
        <v>0</v>
      </c>
      <c r="F63" s="294">
        <f t="shared" si="17"/>
        <v>0</v>
      </c>
      <c r="G63" s="294">
        <f t="shared" si="17"/>
        <v>0</v>
      </c>
      <c r="H63" s="294">
        <f t="shared" si="17"/>
        <v>0</v>
      </c>
      <c r="I63" s="294">
        <f t="shared" si="17"/>
        <v>0</v>
      </c>
      <c r="J63" s="294">
        <f t="shared" si="17"/>
        <v>0</v>
      </c>
      <c r="K63" s="198">
        <f t="shared" si="17"/>
        <v>4650</v>
      </c>
    </row>
    <row r="64" spans="1:11" s="1" customFormat="1" ht="12" customHeight="1" x14ac:dyDescent="0.2">
      <c r="A64" s="15" t="s">
        <v>173</v>
      </c>
      <c r="B64" s="306" t="s">
        <v>295</v>
      </c>
      <c r="C64" s="298"/>
      <c r="D64" s="298"/>
      <c r="E64" s="298"/>
      <c r="F64" s="298"/>
      <c r="G64" s="298"/>
      <c r="H64" s="298"/>
      <c r="I64" s="298"/>
      <c r="J64" s="708">
        <f>D64+E64+F64+G64+H64+I64</f>
        <v>0</v>
      </c>
      <c r="K64" s="709">
        <f>C64+J64</f>
        <v>0</v>
      </c>
    </row>
    <row r="65" spans="1:11" s="1" customFormat="1" ht="12" customHeight="1" x14ac:dyDescent="0.2">
      <c r="A65" s="14" t="s">
        <v>174</v>
      </c>
      <c r="B65" s="307" t="s">
        <v>413</v>
      </c>
      <c r="C65" s="298"/>
      <c r="D65" s="298"/>
      <c r="E65" s="298"/>
      <c r="F65" s="298"/>
      <c r="G65" s="298"/>
      <c r="H65" s="298"/>
      <c r="I65" s="298"/>
      <c r="J65" s="708">
        <f>D65+E65+F65+G65+H65+I65</f>
        <v>0</v>
      </c>
      <c r="K65" s="709">
        <f>C65+J65</f>
        <v>0</v>
      </c>
    </row>
    <row r="66" spans="1:11" s="1" customFormat="1" ht="12" customHeight="1" x14ac:dyDescent="0.2">
      <c r="A66" s="14" t="s">
        <v>222</v>
      </c>
      <c r="B66" s="307" t="s">
        <v>296</v>
      </c>
      <c r="C66" s="298">
        <v>4650</v>
      </c>
      <c r="D66" s="298"/>
      <c r="E66" s="298"/>
      <c r="F66" s="298"/>
      <c r="G66" s="298"/>
      <c r="H66" s="298"/>
      <c r="I66" s="298"/>
      <c r="J66" s="708">
        <f>D66+E66+F66+G66+H66+I66</f>
        <v>0</v>
      </c>
      <c r="K66" s="709">
        <f>C66+J66</f>
        <v>4650</v>
      </c>
    </row>
    <row r="67" spans="1:11" s="1" customFormat="1" ht="12" customHeight="1" thickBot="1" x14ac:dyDescent="0.25">
      <c r="A67" s="16" t="s">
        <v>294</v>
      </c>
      <c r="B67" s="225" t="s">
        <v>297</v>
      </c>
      <c r="C67" s="298"/>
      <c r="D67" s="298"/>
      <c r="E67" s="298"/>
      <c r="F67" s="298"/>
      <c r="G67" s="298"/>
      <c r="H67" s="298"/>
      <c r="I67" s="298"/>
      <c r="J67" s="708">
        <f>D67+E67+F67+G67+H67+I67</f>
        <v>0</v>
      </c>
      <c r="K67" s="709">
        <f>C67+J67</f>
        <v>0</v>
      </c>
    </row>
    <row r="68" spans="1:11" s="1" customFormat="1" ht="12" customHeight="1" thickBot="1" x14ac:dyDescent="0.25">
      <c r="A68" s="360" t="s">
        <v>459</v>
      </c>
      <c r="B68" s="21" t="s">
        <v>298</v>
      </c>
      <c r="C68" s="300">
        <f>+C11+C18+C25+C32+C40+C52+C58+C63</f>
        <v>1327823</v>
      </c>
      <c r="D68" s="300">
        <f t="shared" ref="D68:K68" si="18">+D11+D18+D25+D32+D40+D52+D58+D63</f>
        <v>157318</v>
      </c>
      <c r="E68" s="300">
        <f t="shared" si="18"/>
        <v>19883</v>
      </c>
      <c r="F68" s="300">
        <f t="shared" si="18"/>
        <v>24307</v>
      </c>
      <c r="G68" s="300">
        <f t="shared" si="18"/>
        <v>-146760</v>
      </c>
      <c r="H68" s="300">
        <f t="shared" si="18"/>
        <v>0</v>
      </c>
      <c r="I68" s="300">
        <f t="shared" si="18"/>
        <v>0</v>
      </c>
      <c r="J68" s="300">
        <f t="shared" si="18"/>
        <v>54748</v>
      </c>
      <c r="K68" s="332">
        <f t="shared" si="18"/>
        <v>1382571</v>
      </c>
    </row>
    <row r="69" spans="1:11" s="1" customFormat="1" ht="12" customHeight="1" thickBot="1" x14ac:dyDescent="0.25">
      <c r="A69" s="341" t="s">
        <v>299</v>
      </c>
      <c r="B69" s="223" t="s">
        <v>300</v>
      </c>
      <c r="C69" s="294">
        <f>SUM(C70:C72)</f>
        <v>0</v>
      </c>
      <c r="D69" s="294">
        <f t="shared" ref="D69:K69" si="19">SUM(D70:D72)</f>
        <v>0</v>
      </c>
      <c r="E69" s="294">
        <f t="shared" si="19"/>
        <v>0</v>
      </c>
      <c r="F69" s="294">
        <f t="shared" si="19"/>
        <v>0</v>
      </c>
      <c r="G69" s="294">
        <f t="shared" si="19"/>
        <v>0</v>
      </c>
      <c r="H69" s="294">
        <f t="shared" si="19"/>
        <v>0</v>
      </c>
      <c r="I69" s="294">
        <f t="shared" si="19"/>
        <v>0</v>
      </c>
      <c r="J69" s="294">
        <f t="shared" si="19"/>
        <v>0</v>
      </c>
      <c r="K69" s="198">
        <f t="shared" si="19"/>
        <v>0</v>
      </c>
    </row>
    <row r="70" spans="1:11" s="1" customFormat="1" ht="12" customHeight="1" x14ac:dyDescent="0.2">
      <c r="A70" s="15" t="s">
        <v>327</v>
      </c>
      <c r="B70" s="306" t="s">
        <v>301</v>
      </c>
      <c r="C70" s="298"/>
      <c r="D70" s="298"/>
      <c r="E70" s="298"/>
      <c r="F70" s="298"/>
      <c r="G70" s="298"/>
      <c r="H70" s="298"/>
      <c r="I70" s="298"/>
      <c r="J70" s="708">
        <f>D70+E70+F70+G70+H70+I70</f>
        <v>0</v>
      </c>
      <c r="K70" s="709">
        <f>C70+J70</f>
        <v>0</v>
      </c>
    </row>
    <row r="71" spans="1:11" s="1" customFormat="1" ht="12" customHeight="1" x14ac:dyDescent="0.2">
      <c r="A71" s="14" t="s">
        <v>336</v>
      </c>
      <c r="B71" s="307" t="s">
        <v>302</v>
      </c>
      <c r="C71" s="298"/>
      <c r="D71" s="298"/>
      <c r="E71" s="298"/>
      <c r="F71" s="298"/>
      <c r="G71" s="298"/>
      <c r="H71" s="298"/>
      <c r="I71" s="298"/>
      <c r="J71" s="708">
        <f>D71+E71+F71+G71+H71+I71</f>
        <v>0</v>
      </c>
      <c r="K71" s="709">
        <f>C71+J71</f>
        <v>0</v>
      </c>
    </row>
    <row r="72" spans="1:11" s="1" customFormat="1" ht="12" customHeight="1" thickBot="1" x14ac:dyDescent="0.25">
      <c r="A72" s="18" t="s">
        <v>337</v>
      </c>
      <c r="B72" s="710" t="s">
        <v>444</v>
      </c>
      <c r="C72" s="704"/>
      <c r="D72" s="704"/>
      <c r="E72" s="704"/>
      <c r="F72" s="704"/>
      <c r="G72" s="704"/>
      <c r="H72" s="704"/>
      <c r="I72" s="704"/>
      <c r="J72" s="705">
        <f>D72+E72+F72+G72+H72+I72</f>
        <v>0</v>
      </c>
      <c r="K72" s="711">
        <f>C72+J72</f>
        <v>0</v>
      </c>
    </row>
    <row r="73" spans="1:11" s="1" customFormat="1" ht="12" customHeight="1" thickBot="1" x14ac:dyDescent="0.25">
      <c r="A73" s="341" t="s">
        <v>303</v>
      </c>
      <c r="B73" s="223" t="s">
        <v>304</v>
      </c>
      <c r="C73" s="294">
        <f>SUM(C74:C77)</f>
        <v>0</v>
      </c>
      <c r="D73" s="294">
        <f t="shared" ref="D73:K73" si="20">SUM(D74:D77)</f>
        <v>0</v>
      </c>
      <c r="E73" s="294">
        <f t="shared" si="20"/>
        <v>0</v>
      </c>
      <c r="F73" s="294">
        <f t="shared" si="20"/>
        <v>0</v>
      </c>
      <c r="G73" s="294">
        <f t="shared" si="20"/>
        <v>0</v>
      </c>
      <c r="H73" s="294">
        <f t="shared" si="20"/>
        <v>0</v>
      </c>
      <c r="I73" s="294">
        <f t="shared" si="20"/>
        <v>0</v>
      </c>
      <c r="J73" s="294">
        <f t="shared" si="20"/>
        <v>0</v>
      </c>
      <c r="K73" s="198">
        <f t="shared" si="20"/>
        <v>0</v>
      </c>
    </row>
    <row r="74" spans="1:11" s="1" customFormat="1" ht="12" customHeight="1" x14ac:dyDescent="0.2">
      <c r="A74" s="15" t="s">
        <v>144</v>
      </c>
      <c r="B74" s="306" t="s">
        <v>305</v>
      </c>
      <c r="C74" s="298"/>
      <c r="D74" s="298"/>
      <c r="E74" s="298"/>
      <c r="F74" s="298"/>
      <c r="G74" s="298"/>
      <c r="H74" s="298"/>
      <c r="I74" s="298"/>
      <c r="J74" s="708">
        <f>D74+E74+F74+G74+H74+I74</f>
        <v>0</v>
      </c>
      <c r="K74" s="709">
        <f>C74+J74</f>
        <v>0</v>
      </c>
    </row>
    <row r="75" spans="1:11" s="1" customFormat="1" ht="12" customHeight="1" x14ac:dyDescent="0.2">
      <c r="A75" s="14" t="s">
        <v>145</v>
      </c>
      <c r="B75" s="306" t="s">
        <v>540</v>
      </c>
      <c r="C75" s="298"/>
      <c r="D75" s="298"/>
      <c r="E75" s="298"/>
      <c r="F75" s="298"/>
      <c r="G75" s="298"/>
      <c r="H75" s="298"/>
      <c r="I75" s="298"/>
      <c r="J75" s="708">
        <f>D75+E75+F75+G75+H75+I75</f>
        <v>0</v>
      </c>
      <c r="K75" s="709">
        <f>C75+J75</f>
        <v>0</v>
      </c>
    </row>
    <row r="76" spans="1:11" s="1" customFormat="1" ht="12" customHeight="1" x14ac:dyDescent="0.2">
      <c r="A76" s="14" t="s">
        <v>328</v>
      </c>
      <c r="B76" s="306" t="s">
        <v>306</v>
      </c>
      <c r="C76" s="298"/>
      <c r="D76" s="298"/>
      <c r="E76" s="298"/>
      <c r="F76" s="298"/>
      <c r="G76" s="298"/>
      <c r="H76" s="298"/>
      <c r="I76" s="298"/>
      <c r="J76" s="708">
        <f>D76+E76+F76+G76+H76+I76</f>
        <v>0</v>
      </c>
      <c r="K76" s="709">
        <f>C76+J76</f>
        <v>0</v>
      </c>
    </row>
    <row r="77" spans="1:11" s="1" customFormat="1" ht="12" customHeight="1" thickBot="1" x14ac:dyDescent="0.25">
      <c r="A77" s="16" t="s">
        <v>329</v>
      </c>
      <c r="B77" s="405" t="s">
        <v>541</v>
      </c>
      <c r="C77" s="298"/>
      <c r="D77" s="298"/>
      <c r="E77" s="298"/>
      <c r="F77" s="298"/>
      <c r="G77" s="298"/>
      <c r="H77" s="298"/>
      <c r="I77" s="298"/>
      <c r="J77" s="708">
        <f>D77+E77+F77+G77+H77+I77</f>
        <v>0</v>
      </c>
      <c r="K77" s="709">
        <f>C77+J77</f>
        <v>0</v>
      </c>
    </row>
    <row r="78" spans="1:11" s="1" customFormat="1" ht="12" customHeight="1" thickBot="1" x14ac:dyDescent="0.25">
      <c r="A78" s="341" t="s">
        <v>307</v>
      </c>
      <c r="B78" s="223" t="s">
        <v>308</v>
      </c>
      <c r="C78" s="294">
        <f>SUM(C79:C80)</f>
        <v>876390</v>
      </c>
      <c r="D78" s="294">
        <f t="shared" ref="D78:K78" si="21">SUM(D79:D80)</f>
        <v>45</v>
      </c>
      <c r="E78" s="294">
        <f t="shared" si="21"/>
        <v>0</v>
      </c>
      <c r="F78" s="294">
        <f t="shared" si="21"/>
        <v>0</v>
      </c>
      <c r="G78" s="294">
        <f t="shared" si="21"/>
        <v>0</v>
      </c>
      <c r="H78" s="294">
        <f t="shared" si="21"/>
        <v>0</v>
      </c>
      <c r="I78" s="294">
        <f t="shared" si="21"/>
        <v>0</v>
      </c>
      <c r="J78" s="294">
        <f t="shared" si="21"/>
        <v>45</v>
      </c>
      <c r="K78" s="198">
        <f t="shared" si="21"/>
        <v>876435</v>
      </c>
    </row>
    <row r="79" spans="1:11" s="1" customFormat="1" ht="12" customHeight="1" x14ac:dyDescent="0.2">
      <c r="A79" s="15" t="s">
        <v>330</v>
      </c>
      <c r="B79" s="306" t="s">
        <v>309</v>
      </c>
      <c r="C79" s="298">
        <v>876390</v>
      </c>
      <c r="D79" s="298">
        <v>45</v>
      </c>
      <c r="E79" s="298"/>
      <c r="F79" s="298"/>
      <c r="G79" s="298"/>
      <c r="H79" s="298"/>
      <c r="I79" s="298"/>
      <c r="J79" s="708">
        <f>D79+E79+F79+G79+H79+I79</f>
        <v>45</v>
      </c>
      <c r="K79" s="709">
        <f>C79+J79</f>
        <v>876435</v>
      </c>
    </row>
    <row r="80" spans="1:11" s="1" customFormat="1" ht="12" customHeight="1" thickBot="1" x14ac:dyDescent="0.25">
      <c r="A80" s="16" t="s">
        <v>331</v>
      </c>
      <c r="B80" s="225" t="s">
        <v>310</v>
      </c>
      <c r="C80" s="298"/>
      <c r="D80" s="298"/>
      <c r="E80" s="298"/>
      <c r="F80" s="298"/>
      <c r="G80" s="298"/>
      <c r="H80" s="298"/>
      <c r="I80" s="298"/>
      <c r="J80" s="708">
        <f>D80+E80+F80+G80+H80+I80</f>
        <v>0</v>
      </c>
      <c r="K80" s="709">
        <f>C80+J80</f>
        <v>0</v>
      </c>
    </row>
    <row r="81" spans="1:11" s="1" customFormat="1" ht="12" customHeight="1" thickBot="1" x14ac:dyDescent="0.25">
      <c r="A81" s="341" t="s">
        <v>311</v>
      </c>
      <c r="B81" s="223" t="s">
        <v>312</v>
      </c>
      <c r="C81" s="294">
        <f>SUM(C82:C84)</f>
        <v>0</v>
      </c>
      <c r="D81" s="294">
        <f t="shared" ref="D81:K81" si="22">SUM(D82:D84)</f>
        <v>0</v>
      </c>
      <c r="E81" s="294">
        <f t="shared" si="22"/>
        <v>0</v>
      </c>
      <c r="F81" s="294">
        <f t="shared" si="22"/>
        <v>0</v>
      </c>
      <c r="G81" s="294">
        <f t="shared" si="22"/>
        <v>18636</v>
      </c>
      <c r="H81" s="294">
        <f t="shared" si="22"/>
        <v>0</v>
      </c>
      <c r="I81" s="294">
        <f t="shared" si="22"/>
        <v>0</v>
      </c>
      <c r="J81" s="294">
        <f t="shared" si="22"/>
        <v>18636</v>
      </c>
      <c r="K81" s="198">
        <f t="shared" si="22"/>
        <v>18636</v>
      </c>
    </row>
    <row r="82" spans="1:11" s="1" customFormat="1" ht="12" customHeight="1" x14ac:dyDescent="0.2">
      <c r="A82" s="15" t="s">
        <v>332</v>
      </c>
      <c r="B82" s="306" t="s">
        <v>313</v>
      </c>
      <c r="C82" s="298"/>
      <c r="D82" s="298"/>
      <c r="E82" s="298"/>
      <c r="F82" s="298"/>
      <c r="G82" s="298">
        <v>18636</v>
      </c>
      <c r="H82" s="298"/>
      <c r="I82" s="298"/>
      <c r="J82" s="708">
        <f>D82+E82+F82+G82+H82+I82</f>
        <v>18636</v>
      </c>
      <c r="K82" s="709">
        <f>C82+J82</f>
        <v>18636</v>
      </c>
    </row>
    <row r="83" spans="1:11" s="1" customFormat="1" ht="12" customHeight="1" x14ac:dyDescent="0.2">
      <c r="A83" s="14" t="s">
        <v>333</v>
      </c>
      <c r="B83" s="307" t="s">
        <v>314</v>
      </c>
      <c r="C83" s="298"/>
      <c r="D83" s="298"/>
      <c r="E83" s="298"/>
      <c r="F83" s="298"/>
      <c r="G83" s="298"/>
      <c r="H83" s="298"/>
      <c r="I83" s="298"/>
      <c r="J83" s="708">
        <f>D83+E83+F83+G83+H83+I83</f>
        <v>0</v>
      </c>
      <c r="K83" s="709">
        <f>C83+J83</f>
        <v>0</v>
      </c>
    </row>
    <row r="84" spans="1:11" s="1" customFormat="1" ht="12" customHeight="1" thickBot="1" x14ac:dyDescent="0.25">
      <c r="A84" s="16" t="s">
        <v>334</v>
      </c>
      <c r="B84" s="225" t="s">
        <v>969</v>
      </c>
      <c r="C84" s="298"/>
      <c r="D84" s="298"/>
      <c r="E84" s="298"/>
      <c r="F84" s="298"/>
      <c r="G84" s="298"/>
      <c r="H84" s="298"/>
      <c r="I84" s="298"/>
      <c r="J84" s="708">
        <f>D84+E84+F84+G84+H84+I84</f>
        <v>0</v>
      </c>
      <c r="K84" s="709">
        <f>C84+J84</f>
        <v>0</v>
      </c>
    </row>
    <row r="85" spans="1:11" s="1" customFormat="1" ht="12" customHeight="1" thickBot="1" x14ac:dyDescent="0.25">
      <c r="A85" s="341" t="s">
        <v>315</v>
      </c>
      <c r="B85" s="223" t="s">
        <v>335</v>
      </c>
      <c r="C85" s="294">
        <f>SUM(C86:C89)</f>
        <v>0</v>
      </c>
      <c r="D85" s="294">
        <f t="shared" ref="D85:K85" si="23">SUM(D86:D89)</f>
        <v>0</v>
      </c>
      <c r="E85" s="294">
        <f t="shared" si="23"/>
        <v>0</v>
      </c>
      <c r="F85" s="294">
        <f t="shared" si="23"/>
        <v>0</v>
      </c>
      <c r="G85" s="294">
        <f t="shared" si="23"/>
        <v>0</v>
      </c>
      <c r="H85" s="294">
        <f t="shared" si="23"/>
        <v>0</v>
      </c>
      <c r="I85" s="294">
        <f t="shared" si="23"/>
        <v>0</v>
      </c>
      <c r="J85" s="294">
        <f t="shared" si="23"/>
        <v>0</v>
      </c>
      <c r="K85" s="198">
        <f t="shared" si="23"/>
        <v>0</v>
      </c>
    </row>
    <row r="86" spans="1:11" s="1" customFormat="1" ht="12" customHeight="1" x14ac:dyDescent="0.2">
      <c r="A86" s="309" t="s">
        <v>316</v>
      </c>
      <c r="B86" s="306" t="s">
        <v>317</v>
      </c>
      <c r="C86" s="298"/>
      <c r="D86" s="298"/>
      <c r="E86" s="298"/>
      <c r="F86" s="298"/>
      <c r="G86" s="298"/>
      <c r="H86" s="298"/>
      <c r="I86" s="298"/>
      <c r="J86" s="708">
        <f t="shared" ref="J86:J91" si="24">D86+E86+F86+G86+H86+I86</f>
        <v>0</v>
      </c>
      <c r="K86" s="709">
        <f t="shared" ref="K86:K91" si="25">C86+J86</f>
        <v>0</v>
      </c>
    </row>
    <row r="87" spans="1:11" s="1" customFormat="1" ht="12" customHeight="1" x14ac:dyDescent="0.2">
      <c r="A87" s="310" t="s">
        <v>318</v>
      </c>
      <c r="B87" s="307" t="s">
        <v>319</v>
      </c>
      <c r="C87" s="298"/>
      <c r="D87" s="298"/>
      <c r="E87" s="298"/>
      <c r="F87" s="298"/>
      <c r="G87" s="298"/>
      <c r="H87" s="298"/>
      <c r="I87" s="298"/>
      <c r="J87" s="708">
        <f t="shared" si="24"/>
        <v>0</v>
      </c>
      <c r="K87" s="709">
        <f t="shared" si="25"/>
        <v>0</v>
      </c>
    </row>
    <row r="88" spans="1:11" s="1" customFormat="1" ht="12" customHeight="1" x14ac:dyDescent="0.2">
      <c r="A88" s="310" t="s">
        <v>320</v>
      </c>
      <c r="B88" s="307" t="s">
        <v>321</v>
      </c>
      <c r="C88" s="298"/>
      <c r="D88" s="298"/>
      <c r="E88" s="298"/>
      <c r="F88" s="298"/>
      <c r="G88" s="298"/>
      <c r="H88" s="298"/>
      <c r="I88" s="298"/>
      <c r="J88" s="708">
        <f t="shared" si="24"/>
        <v>0</v>
      </c>
      <c r="K88" s="709">
        <f t="shared" si="25"/>
        <v>0</v>
      </c>
    </row>
    <row r="89" spans="1:11" s="1" customFormat="1" ht="12" customHeight="1" thickBot="1" x14ac:dyDescent="0.25">
      <c r="A89" s="311" t="s">
        <v>322</v>
      </c>
      <c r="B89" s="225" t="s">
        <v>323</v>
      </c>
      <c r="C89" s="298"/>
      <c r="D89" s="298"/>
      <c r="E89" s="298"/>
      <c r="F89" s="298"/>
      <c r="G89" s="298"/>
      <c r="H89" s="298"/>
      <c r="I89" s="298"/>
      <c r="J89" s="708">
        <f t="shared" si="24"/>
        <v>0</v>
      </c>
      <c r="K89" s="709">
        <f t="shared" si="25"/>
        <v>0</v>
      </c>
    </row>
    <row r="90" spans="1:11" s="1" customFormat="1" ht="12" customHeight="1" thickBot="1" x14ac:dyDescent="0.25">
      <c r="A90" s="341" t="s">
        <v>324</v>
      </c>
      <c r="B90" s="223" t="s">
        <v>458</v>
      </c>
      <c r="C90" s="343"/>
      <c r="D90" s="343"/>
      <c r="E90" s="343"/>
      <c r="F90" s="343"/>
      <c r="G90" s="343"/>
      <c r="H90" s="343"/>
      <c r="I90" s="343"/>
      <c r="J90" s="294">
        <f t="shared" si="24"/>
        <v>0</v>
      </c>
      <c r="K90" s="198">
        <f t="shared" si="25"/>
        <v>0</v>
      </c>
    </row>
    <row r="91" spans="1:11" s="1" customFormat="1" ht="13.5" customHeight="1" thickBot="1" x14ac:dyDescent="0.25">
      <c r="A91" s="341" t="s">
        <v>326</v>
      </c>
      <c r="B91" s="223" t="s">
        <v>325</v>
      </c>
      <c r="C91" s="343"/>
      <c r="D91" s="343"/>
      <c r="E91" s="343"/>
      <c r="F91" s="343"/>
      <c r="G91" s="343"/>
      <c r="H91" s="343"/>
      <c r="I91" s="343"/>
      <c r="J91" s="294">
        <f t="shared" si="24"/>
        <v>0</v>
      </c>
      <c r="K91" s="198">
        <f t="shared" si="25"/>
        <v>0</v>
      </c>
    </row>
    <row r="92" spans="1:11" s="1" customFormat="1" ht="15.75" customHeight="1" thickBot="1" x14ac:dyDescent="0.25">
      <c r="A92" s="341" t="s">
        <v>338</v>
      </c>
      <c r="B92" s="223" t="s">
        <v>461</v>
      </c>
      <c r="C92" s="300">
        <f>+C69+C73+C78+C81+C85+C91+C90</f>
        <v>876390</v>
      </c>
      <c r="D92" s="300">
        <f t="shared" ref="D92:K92" si="26">+D69+D73+D78+D81+D85+D91+D90</f>
        <v>45</v>
      </c>
      <c r="E92" s="300">
        <f t="shared" si="26"/>
        <v>0</v>
      </c>
      <c r="F92" s="300">
        <f t="shared" si="26"/>
        <v>0</v>
      </c>
      <c r="G92" s="300">
        <f t="shared" si="26"/>
        <v>18636</v>
      </c>
      <c r="H92" s="300">
        <f t="shared" si="26"/>
        <v>0</v>
      </c>
      <c r="I92" s="300">
        <f t="shared" si="26"/>
        <v>0</v>
      </c>
      <c r="J92" s="300">
        <f t="shared" si="26"/>
        <v>18681</v>
      </c>
      <c r="K92" s="332">
        <f t="shared" si="26"/>
        <v>895071</v>
      </c>
    </row>
    <row r="93" spans="1:11" s="1" customFormat="1" ht="25.5" customHeight="1" thickBot="1" x14ac:dyDescent="0.25">
      <c r="A93" s="342" t="s">
        <v>460</v>
      </c>
      <c r="B93" s="408" t="s">
        <v>462</v>
      </c>
      <c r="C93" s="300">
        <f>+C68+C92</f>
        <v>2204213</v>
      </c>
      <c r="D93" s="300">
        <f t="shared" ref="D93:K93" si="27">+D68+D92</f>
        <v>157363</v>
      </c>
      <c r="E93" s="300">
        <f t="shared" si="27"/>
        <v>19883</v>
      </c>
      <c r="F93" s="300">
        <f t="shared" si="27"/>
        <v>24307</v>
      </c>
      <c r="G93" s="300">
        <f t="shared" si="27"/>
        <v>-128124</v>
      </c>
      <c r="H93" s="300">
        <f t="shared" si="27"/>
        <v>0</v>
      </c>
      <c r="I93" s="300">
        <f t="shared" si="27"/>
        <v>0</v>
      </c>
      <c r="J93" s="300">
        <f t="shared" si="27"/>
        <v>73429</v>
      </c>
      <c r="K93" s="332">
        <f t="shared" si="27"/>
        <v>2277642</v>
      </c>
    </row>
    <row r="94" spans="1:11" s="1" customFormat="1" ht="30.75" customHeight="1" x14ac:dyDescent="0.2">
      <c r="A94" s="5"/>
      <c r="B94" s="6"/>
      <c r="C94" s="232"/>
    </row>
    <row r="95" spans="1:11" ht="16.5" customHeight="1" x14ac:dyDescent="0.25">
      <c r="A95" s="1068" t="s">
        <v>44</v>
      </c>
      <c r="B95" s="1068"/>
      <c r="C95" s="1068"/>
      <c r="D95" s="1068"/>
      <c r="E95" s="1068"/>
      <c r="F95" s="1068"/>
      <c r="G95" s="1068"/>
      <c r="H95" s="1068"/>
      <c r="I95" s="1068"/>
      <c r="J95" s="1068"/>
      <c r="K95" s="1068"/>
    </row>
    <row r="96" spans="1:11" ht="16.5" customHeight="1" thickBot="1" x14ac:dyDescent="0.3">
      <c r="A96" s="1069" t="s">
        <v>148</v>
      </c>
      <c r="B96" s="1069"/>
      <c r="C96" s="712"/>
      <c r="K96" s="712" t="str">
        <f>K7</f>
        <v>ezer Forintban!</v>
      </c>
    </row>
    <row r="97" spans="1:11" x14ac:dyDescent="0.25">
      <c r="A97" s="1052" t="s">
        <v>65</v>
      </c>
      <c r="B97" s="1054" t="s">
        <v>970</v>
      </c>
      <c r="C97" s="1056" t="str">
        <f>+CONCATENATE(LEFT([1]RM_ÖSSZEFÜGGÉSEK!A6,4),". évi")</f>
        <v>2019. évi</v>
      </c>
      <c r="D97" s="1057"/>
      <c r="E97" s="1058"/>
      <c r="F97" s="1058"/>
      <c r="G97" s="1058"/>
      <c r="H97" s="1058"/>
      <c r="I97" s="1058"/>
      <c r="J97" s="1058"/>
      <c r="K97" s="1059"/>
    </row>
    <row r="98" spans="1:11" ht="48.75" thickBot="1" x14ac:dyDescent="0.3">
      <c r="A98" s="1053"/>
      <c r="B98" s="1055"/>
      <c r="C98" s="713" t="s">
        <v>960</v>
      </c>
      <c r="D98" s="714" t="str">
        <f t="shared" ref="D98:I98" si="28">D9</f>
        <v xml:space="preserve">1. sz. módosítás </v>
      </c>
      <c r="E98" s="714" t="str">
        <f t="shared" si="28"/>
        <v xml:space="preserve">2. sz. módosítás </v>
      </c>
      <c r="F98" s="714" t="str">
        <f t="shared" si="28"/>
        <v xml:space="preserve">3. sz. módosítás </v>
      </c>
      <c r="G98" s="714" t="str">
        <f t="shared" si="28"/>
        <v xml:space="preserve">4. sz. módosítás </v>
      </c>
      <c r="H98" s="714" t="str">
        <f t="shared" si="28"/>
        <v xml:space="preserve">5. sz. módosítás </v>
      </c>
      <c r="I98" s="714" t="str">
        <f t="shared" si="28"/>
        <v xml:space="preserve">6. sz. módosítás </v>
      </c>
      <c r="J98" s="715" t="s">
        <v>965</v>
      </c>
      <c r="K98" s="716" t="str">
        <f>K9</f>
        <v>4.számú módosítás utáni előirányzat</v>
      </c>
    </row>
    <row r="99" spans="1:11" s="34" customFormat="1" ht="12" customHeight="1" thickBot="1" x14ac:dyDescent="0.25">
      <c r="A99" s="28" t="s">
        <v>476</v>
      </c>
      <c r="B99" s="29" t="s">
        <v>477</v>
      </c>
      <c r="C99" s="692" t="s">
        <v>478</v>
      </c>
      <c r="D99" s="692" t="s">
        <v>480</v>
      </c>
      <c r="E99" s="693" t="s">
        <v>479</v>
      </c>
      <c r="F99" s="693" t="s">
        <v>481</v>
      </c>
      <c r="G99" s="693" t="s">
        <v>482</v>
      </c>
      <c r="H99" s="693" t="s">
        <v>483</v>
      </c>
      <c r="I99" s="693" t="s">
        <v>966</v>
      </c>
      <c r="J99" s="693" t="s">
        <v>967</v>
      </c>
      <c r="K99" s="694" t="s">
        <v>968</v>
      </c>
    </row>
    <row r="100" spans="1:11" ht="12" customHeight="1" thickBot="1" x14ac:dyDescent="0.3">
      <c r="A100" s="22" t="s">
        <v>15</v>
      </c>
      <c r="B100" s="26" t="s">
        <v>420</v>
      </c>
      <c r="C100" s="293">
        <f>C101+C102+C103+C104+C105+C118</f>
        <v>1342393</v>
      </c>
      <c r="D100" s="293">
        <f t="shared" ref="D100:K100" si="29">D101+D102+D103+D104+D105+D118</f>
        <v>71989</v>
      </c>
      <c r="E100" s="293">
        <f t="shared" si="29"/>
        <v>-20312</v>
      </c>
      <c r="F100" s="293">
        <f t="shared" si="29"/>
        <v>23169</v>
      </c>
      <c r="G100" s="293">
        <f t="shared" si="29"/>
        <v>192987</v>
      </c>
      <c r="H100" s="293">
        <f t="shared" si="29"/>
        <v>0</v>
      </c>
      <c r="I100" s="293">
        <f t="shared" si="29"/>
        <v>0</v>
      </c>
      <c r="J100" s="293">
        <f t="shared" si="29"/>
        <v>267833</v>
      </c>
      <c r="K100" s="363">
        <f t="shared" si="29"/>
        <v>1610226</v>
      </c>
    </row>
    <row r="101" spans="1:11" ht="12" customHeight="1" x14ac:dyDescent="0.25">
      <c r="A101" s="17" t="s">
        <v>94</v>
      </c>
      <c r="B101" s="10" t="s">
        <v>46</v>
      </c>
      <c r="C101" s="717">
        <v>177288</v>
      </c>
      <c r="D101" s="369">
        <v>1764</v>
      </c>
      <c r="E101" s="369">
        <v>2289</v>
      </c>
      <c r="F101" s="369">
        <v>3289</v>
      </c>
      <c r="G101" s="369">
        <v>-9323</v>
      </c>
      <c r="H101" s="369"/>
      <c r="I101" s="369"/>
      <c r="J101" s="718">
        <f t="shared" ref="J101:J120" si="30">D101+E101+F101+G101+H101+I101</f>
        <v>-1981</v>
      </c>
      <c r="K101" s="812">
        <f t="shared" ref="K101:K120" si="31">C101+J101</f>
        <v>175307</v>
      </c>
    </row>
    <row r="102" spans="1:11" ht="12" customHeight="1" x14ac:dyDescent="0.25">
      <c r="A102" s="14" t="s">
        <v>95</v>
      </c>
      <c r="B102" s="8" t="s">
        <v>175</v>
      </c>
      <c r="C102" s="295">
        <v>33247</v>
      </c>
      <c r="D102" s="295">
        <v>324</v>
      </c>
      <c r="E102" s="295">
        <v>391</v>
      </c>
      <c r="F102" s="295">
        <v>601</v>
      </c>
      <c r="G102" s="295">
        <v>-2352</v>
      </c>
      <c r="H102" s="295"/>
      <c r="I102" s="295"/>
      <c r="J102" s="720">
        <f t="shared" si="30"/>
        <v>-1036</v>
      </c>
      <c r="K102" s="697">
        <f t="shared" si="31"/>
        <v>32211</v>
      </c>
    </row>
    <row r="103" spans="1:11" ht="12" customHeight="1" x14ac:dyDescent="0.25">
      <c r="A103" s="14" t="s">
        <v>96</v>
      </c>
      <c r="B103" s="8" t="s">
        <v>135</v>
      </c>
      <c r="C103" s="297">
        <v>464611</v>
      </c>
      <c r="D103" s="297">
        <v>24871</v>
      </c>
      <c r="E103" s="297">
        <v>9544</v>
      </c>
      <c r="F103" s="297">
        <v>9499</v>
      </c>
      <c r="G103" s="297">
        <v>-183954</v>
      </c>
      <c r="H103" s="297"/>
      <c r="I103" s="297"/>
      <c r="J103" s="722">
        <f t="shared" si="30"/>
        <v>-140040</v>
      </c>
      <c r="K103" s="723">
        <f t="shared" si="31"/>
        <v>324571</v>
      </c>
    </row>
    <row r="104" spans="1:11" ht="12" customHeight="1" x14ac:dyDescent="0.25">
      <c r="A104" s="14" t="s">
        <v>97</v>
      </c>
      <c r="B104" s="11" t="s">
        <v>176</v>
      </c>
      <c r="C104" s="297">
        <v>24631</v>
      </c>
      <c r="D104" s="297"/>
      <c r="E104" s="297"/>
      <c r="F104" s="297"/>
      <c r="G104" s="297">
        <v>-8611</v>
      </c>
      <c r="H104" s="297"/>
      <c r="I104" s="297"/>
      <c r="J104" s="722">
        <f t="shared" si="30"/>
        <v>-8611</v>
      </c>
      <c r="K104" s="723">
        <f t="shared" si="31"/>
        <v>16020</v>
      </c>
    </row>
    <row r="105" spans="1:11" ht="12" customHeight="1" x14ac:dyDescent="0.25">
      <c r="A105" s="14" t="s">
        <v>108</v>
      </c>
      <c r="B105" s="19" t="s">
        <v>177</v>
      </c>
      <c r="C105" s="297">
        <v>550477</v>
      </c>
      <c r="D105" s="297">
        <v>22734</v>
      </c>
      <c r="E105" s="297">
        <v>2642</v>
      </c>
      <c r="F105" s="297">
        <v>8195</v>
      </c>
      <c r="G105" s="297">
        <v>-8047</v>
      </c>
      <c r="H105" s="297"/>
      <c r="I105" s="297"/>
      <c r="J105" s="722">
        <f t="shared" si="30"/>
        <v>25524</v>
      </c>
      <c r="K105" s="723">
        <f t="shared" si="31"/>
        <v>576001</v>
      </c>
    </row>
    <row r="106" spans="1:11" ht="12" customHeight="1" x14ac:dyDescent="0.25">
      <c r="A106" s="14" t="s">
        <v>98</v>
      </c>
      <c r="B106" s="8" t="s">
        <v>425</v>
      </c>
      <c r="C106" s="297"/>
      <c r="D106" s="297"/>
      <c r="E106" s="297"/>
      <c r="F106" s="297"/>
      <c r="G106" s="297"/>
      <c r="H106" s="297"/>
      <c r="I106" s="297"/>
      <c r="J106" s="722">
        <f t="shared" si="30"/>
        <v>0</v>
      </c>
      <c r="K106" s="723">
        <f t="shared" si="31"/>
        <v>0</v>
      </c>
    </row>
    <row r="107" spans="1:11" ht="12" customHeight="1" x14ac:dyDescent="0.25">
      <c r="A107" s="14" t="s">
        <v>99</v>
      </c>
      <c r="B107" s="108" t="s">
        <v>424</v>
      </c>
      <c r="C107" s="297"/>
      <c r="D107" s="297"/>
      <c r="E107" s="297"/>
      <c r="F107" s="297"/>
      <c r="G107" s="297"/>
      <c r="H107" s="297"/>
      <c r="I107" s="297"/>
      <c r="J107" s="722">
        <f t="shared" si="30"/>
        <v>0</v>
      </c>
      <c r="K107" s="723">
        <f t="shared" si="31"/>
        <v>0</v>
      </c>
    </row>
    <row r="108" spans="1:11" ht="12" customHeight="1" x14ac:dyDescent="0.25">
      <c r="A108" s="14" t="s">
        <v>109</v>
      </c>
      <c r="B108" s="108" t="s">
        <v>423</v>
      </c>
      <c r="C108" s="297"/>
      <c r="D108" s="297">
        <v>1322</v>
      </c>
      <c r="E108" s="297"/>
      <c r="F108" s="297"/>
      <c r="G108" s="297">
        <v>2</v>
      </c>
      <c r="H108" s="297"/>
      <c r="I108" s="297"/>
      <c r="J108" s="722">
        <f t="shared" si="30"/>
        <v>1324</v>
      </c>
      <c r="K108" s="723">
        <f t="shared" si="31"/>
        <v>1324</v>
      </c>
    </row>
    <row r="109" spans="1:11" ht="12" customHeight="1" x14ac:dyDescent="0.25">
      <c r="A109" s="14" t="s">
        <v>110</v>
      </c>
      <c r="B109" s="106" t="s">
        <v>341</v>
      </c>
      <c r="C109" s="297"/>
      <c r="D109" s="297"/>
      <c r="E109" s="297"/>
      <c r="F109" s="297"/>
      <c r="G109" s="297"/>
      <c r="H109" s="297"/>
      <c r="I109" s="297"/>
      <c r="J109" s="722">
        <f t="shared" si="30"/>
        <v>0</v>
      </c>
      <c r="K109" s="723">
        <f t="shared" si="31"/>
        <v>0</v>
      </c>
    </row>
    <row r="110" spans="1:11" ht="12" customHeight="1" x14ac:dyDescent="0.25">
      <c r="A110" s="14" t="s">
        <v>111</v>
      </c>
      <c r="B110" s="107" t="s">
        <v>342</v>
      </c>
      <c r="C110" s="297"/>
      <c r="D110" s="297"/>
      <c r="E110" s="297"/>
      <c r="F110" s="297"/>
      <c r="G110" s="297"/>
      <c r="H110" s="297"/>
      <c r="I110" s="297"/>
      <c r="J110" s="722">
        <f t="shared" si="30"/>
        <v>0</v>
      </c>
      <c r="K110" s="723">
        <f t="shared" si="31"/>
        <v>0</v>
      </c>
    </row>
    <row r="111" spans="1:11" ht="22.5" x14ac:dyDescent="0.25">
      <c r="A111" s="14" t="s">
        <v>112</v>
      </c>
      <c r="B111" s="107" t="s">
        <v>343</v>
      </c>
      <c r="C111" s="297"/>
      <c r="D111" s="297"/>
      <c r="E111" s="297"/>
      <c r="F111" s="297"/>
      <c r="G111" s="297"/>
      <c r="H111" s="297"/>
      <c r="I111" s="297"/>
      <c r="J111" s="722">
        <f t="shared" si="30"/>
        <v>0</v>
      </c>
      <c r="K111" s="723">
        <f t="shared" si="31"/>
        <v>0</v>
      </c>
    </row>
    <row r="112" spans="1:11" ht="12" customHeight="1" x14ac:dyDescent="0.25">
      <c r="A112" s="14" t="s">
        <v>114</v>
      </c>
      <c r="B112" s="106" t="s">
        <v>344</v>
      </c>
      <c r="C112" s="297">
        <v>387334</v>
      </c>
      <c r="D112" s="297">
        <v>2696</v>
      </c>
      <c r="E112" s="297">
        <v>3692</v>
      </c>
      <c r="F112" s="297">
        <v>3445</v>
      </c>
      <c r="G112" s="297">
        <v>-8614</v>
      </c>
      <c r="H112" s="297"/>
      <c r="I112" s="297"/>
      <c r="J112" s="722">
        <f t="shared" si="30"/>
        <v>1219</v>
      </c>
      <c r="K112" s="723">
        <f t="shared" si="31"/>
        <v>388553</v>
      </c>
    </row>
    <row r="113" spans="1:11" ht="12" customHeight="1" x14ac:dyDescent="0.25">
      <c r="A113" s="14" t="s">
        <v>178</v>
      </c>
      <c r="B113" s="106" t="s">
        <v>345</v>
      </c>
      <c r="C113" s="297"/>
      <c r="D113" s="297"/>
      <c r="E113" s="297"/>
      <c r="F113" s="297"/>
      <c r="G113" s="297"/>
      <c r="H113" s="297"/>
      <c r="I113" s="297"/>
      <c r="J113" s="722">
        <f t="shared" si="30"/>
        <v>0</v>
      </c>
      <c r="K113" s="723">
        <f t="shared" si="31"/>
        <v>0</v>
      </c>
    </row>
    <row r="114" spans="1:11" ht="12" customHeight="1" x14ac:dyDescent="0.25">
      <c r="A114" s="14" t="s">
        <v>339</v>
      </c>
      <c r="B114" s="107" t="s">
        <v>346</v>
      </c>
      <c r="C114" s="297"/>
      <c r="D114" s="297"/>
      <c r="E114" s="297"/>
      <c r="F114" s="297"/>
      <c r="G114" s="297"/>
      <c r="H114" s="297"/>
      <c r="I114" s="297"/>
      <c r="J114" s="722">
        <f t="shared" si="30"/>
        <v>0</v>
      </c>
      <c r="K114" s="723">
        <f t="shared" si="31"/>
        <v>0</v>
      </c>
    </row>
    <row r="115" spans="1:11" ht="12" customHeight="1" x14ac:dyDescent="0.25">
      <c r="A115" s="13" t="s">
        <v>340</v>
      </c>
      <c r="B115" s="108" t="s">
        <v>347</v>
      </c>
      <c r="C115" s="297"/>
      <c r="D115" s="297"/>
      <c r="E115" s="297"/>
      <c r="F115" s="297"/>
      <c r="G115" s="297"/>
      <c r="H115" s="297"/>
      <c r="I115" s="297"/>
      <c r="J115" s="722">
        <f t="shared" si="30"/>
        <v>0</v>
      </c>
      <c r="K115" s="723">
        <f t="shared" si="31"/>
        <v>0</v>
      </c>
    </row>
    <row r="116" spans="1:11" ht="12" customHeight="1" x14ac:dyDescent="0.25">
      <c r="A116" s="14" t="s">
        <v>421</v>
      </c>
      <c r="B116" s="108" t="s">
        <v>348</v>
      </c>
      <c r="C116" s="297"/>
      <c r="D116" s="297"/>
      <c r="E116" s="297"/>
      <c r="F116" s="297"/>
      <c r="G116" s="297"/>
      <c r="H116" s="297"/>
      <c r="I116" s="297"/>
      <c r="J116" s="722">
        <f t="shared" si="30"/>
        <v>0</v>
      </c>
      <c r="K116" s="723">
        <f t="shared" si="31"/>
        <v>0</v>
      </c>
    </row>
    <row r="117" spans="1:11" ht="12" customHeight="1" x14ac:dyDescent="0.25">
      <c r="A117" s="16" t="s">
        <v>422</v>
      </c>
      <c r="B117" s="108" t="s">
        <v>349</v>
      </c>
      <c r="C117" s="297">
        <v>163143</v>
      </c>
      <c r="D117" s="297">
        <v>18716</v>
      </c>
      <c r="E117" s="297">
        <v>-1050</v>
      </c>
      <c r="F117" s="297">
        <v>4750</v>
      </c>
      <c r="G117" s="297">
        <v>565</v>
      </c>
      <c r="H117" s="297"/>
      <c r="I117" s="297"/>
      <c r="J117" s="722">
        <f t="shared" si="30"/>
        <v>22981</v>
      </c>
      <c r="K117" s="723">
        <f t="shared" si="31"/>
        <v>186124</v>
      </c>
    </row>
    <row r="118" spans="1:11" ht="12" customHeight="1" x14ac:dyDescent="0.25">
      <c r="A118" s="14" t="s">
        <v>426</v>
      </c>
      <c r="B118" s="11" t="s">
        <v>47</v>
      </c>
      <c r="C118" s="295">
        <v>92139</v>
      </c>
      <c r="D118" s="295">
        <v>22296</v>
      </c>
      <c r="E118" s="295">
        <v>-35178</v>
      </c>
      <c r="F118" s="295">
        <v>1585</v>
      </c>
      <c r="G118" s="295">
        <v>405274</v>
      </c>
      <c r="H118" s="295"/>
      <c r="I118" s="295"/>
      <c r="J118" s="720">
        <f t="shared" si="30"/>
        <v>393977</v>
      </c>
      <c r="K118" s="721">
        <f t="shared" si="31"/>
        <v>486116</v>
      </c>
    </row>
    <row r="119" spans="1:11" ht="12" customHeight="1" x14ac:dyDescent="0.25">
      <c r="A119" s="14" t="s">
        <v>427</v>
      </c>
      <c r="B119" s="8" t="s">
        <v>429</v>
      </c>
      <c r="C119" s="295">
        <v>15044</v>
      </c>
      <c r="D119" s="295">
        <v>35429</v>
      </c>
      <c r="E119" s="295">
        <v>-28734</v>
      </c>
      <c r="F119" s="295">
        <v>4667</v>
      </c>
      <c r="G119" s="295">
        <v>105717</v>
      </c>
      <c r="H119" s="295"/>
      <c r="I119" s="295"/>
      <c r="J119" s="720">
        <f t="shared" si="30"/>
        <v>117079</v>
      </c>
      <c r="K119" s="721">
        <f t="shared" si="31"/>
        <v>132123</v>
      </c>
    </row>
    <row r="120" spans="1:11" ht="12" customHeight="1" thickBot="1" x14ac:dyDescent="0.3">
      <c r="A120" s="18" t="s">
        <v>428</v>
      </c>
      <c r="B120" s="359" t="s">
        <v>430</v>
      </c>
      <c r="C120" s="370">
        <v>77095</v>
      </c>
      <c r="D120" s="370">
        <v>-13133</v>
      </c>
      <c r="E120" s="370">
        <v>-6444</v>
      </c>
      <c r="F120" s="370">
        <v>-3082</v>
      </c>
      <c r="G120" s="370">
        <v>299557</v>
      </c>
      <c r="H120" s="370"/>
      <c r="I120" s="370"/>
      <c r="J120" s="724">
        <f t="shared" si="30"/>
        <v>276898</v>
      </c>
      <c r="K120" s="706">
        <f t="shared" si="31"/>
        <v>353993</v>
      </c>
    </row>
    <row r="121" spans="1:11" ht="12" customHeight="1" thickBot="1" x14ac:dyDescent="0.3">
      <c r="A121" s="357" t="s">
        <v>16</v>
      </c>
      <c r="B121" s="358" t="s">
        <v>350</v>
      </c>
      <c r="C121" s="371">
        <f>+C122+C124+C126</f>
        <v>845314</v>
      </c>
      <c r="D121" s="294">
        <f t="shared" ref="D121:K121" si="32">+D122+D124+D126</f>
        <v>85374</v>
      </c>
      <c r="E121" s="371">
        <f t="shared" si="32"/>
        <v>40195</v>
      </c>
      <c r="F121" s="371">
        <f t="shared" si="32"/>
        <v>1138</v>
      </c>
      <c r="G121" s="371">
        <f t="shared" si="32"/>
        <v>-321135</v>
      </c>
      <c r="H121" s="371">
        <f t="shared" si="32"/>
        <v>0</v>
      </c>
      <c r="I121" s="371">
        <f t="shared" si="32"/>
        <v>0</v>
      </c>
      <c r="J121" s="371">
        <f t="shared" si="32"/>
        <v>-194428</v>
      </c>
      <c r="K121" s="365">
        <f t="shared" si="32"/>
        <v>650886</v>
      </c>
    </row>
    <row r="122" spans="1:11" ht="12" customHeight="1" x14ac:dyDescent="0.25">
      <c r="A122" s="15" t="s">
        <v>100</v>
      </c>
      <c r="B122" s="8" t="s">
        <v>221</v>
      </c>
      <c r="C122" s="296">
        <v>784105</v>
      </c>
      <c r="D122" s="695">
        <v>79410</v>
      </c>
      <c r="E122" s="695">
        <v>3170</v>
      </c>
      <c r="F122" s="695">
        <v>-437</v>
      </c>
      <c r="G122" s="695">
        <v>-325793</v>
      </c>
      <c r="H122" s="695"/>
      <c r="I122" s="296"/>
      <c r="J122" s="696">
        <f t="shared" ref="J122:J134" si="33">D122+E122+F122+G122+H122+I122</f>
        <v>-243650</v>
      </c>
      <c r="K122" s="697">
        <f t="shared" ref="K122:K134" si="34">C122+J122</f>
        <v>540455</v>
      </c>
    </row>
    <row r="123" spans="1:11" ht="12" customHeight="1" x14ac:dyDescent="0.25">
      <c r="A123" s="15" t="s">
        <v>101</v>
      </c>
      <c r="B123" s="12" t="s">
        <v>354</v>
      </c>
      <c r="C123" s="296">
        <v>733570</v>
      </c>
      <c r="D123" s="695">
        <v>77550</v>
      </c>
      <c r="E123" s="695"/>
      <c r="F123" s="695"/>
      <c r="G123" s="695">
        <v>-331079</v>
      </c>
      <c r="H123" s="695"/>
      <c r="I123" s="296"/>
      <c r="J123" s="696">
        <f t="shared" si="33"/>
        <v>-253529</v>
      </c>
      <c r="K123" s="697">
        <f t="shared" si="34"/>
        <v>480041</v>
      </c>
    </row>
    <row r="124" spans="1:11" ht="12" customHeight="1" x14ac:dyDescent="0.25">
      <c r="A124" s="15" t="s">
        <v>102</v>
      </c>
      <c r="B124" s="12" t="s">
        <v>179</v>
      </c>
      <c r="C124" s="295">
        <v>53367</v>
      </c>
      <c r="D124" s="698">
        <v>6823</v>
      </c>
      <c r="E124" s="698">
        <v>1250</v>
      </c>
      <c r="F124" s="698">
        <v>1575</v>
      </c>
      <c r="G124" s="698">
        <v>5829</v>
      </c>
      <c r="H124" s="698"/>
      <c r="I124" s="295"/>
      <c r="J124" s="720">
        <f t="shared" si="33"/>
        <v>15477</v>
      </c>
      <c r="K124" s="721">
        <f t="shared" si="34"/>
        <v>68844</v>
      </c>
    </row>
    <row r="125" spans="1:11" ht="12" customHeight="1" x14ac:dyDescent="0.25">
      <c r="A125" s="15" t="s">
        <v>103</v>
      </c>
      <c r="B125" s="12" t="s">
        <v>355</v>
      </c>
      <c r="C125" s="295"/>
      <c r="D125" s="698"/>
      <c r="E125" s="698"/>
      <c r="F125" s="698"/>
      <c r="G125" s="698"/>
      <c r="H125" s="698"/>
      <c r="I125" s="295"/>
      <c r="J125" s="720">
        <f t="shared" si="33"/>
        <v>0</v>
      </c>
      <c r="K125" s="721">
        <f t="shared" si="34"/>
        <v>0</v>
      </c>
    </row>
    <row r="126" spans="1:11" ht="12" customHeight="1" x14ac:dyDescent="0.25">
      <c r="A126" s="15" t="s">
        <v>104</v>
      </c>
      <c r="B126" s="225" t="s">
        <v>223</v>
      </c>
      <c r="C126" s="295">
        <v>7842</v>
      </c>
      <c r="D126" s="698">
        <v>-859</v>
      </c>
      <c r="E126" s="698">
        <v>35775</v>
      </c>
      <c r="F126" s="698"/>
      <c r="G126" s="698">
        <v>-1171</v>
      </c>
      <c r="H126" s="698"/>
      <c r="I126" s="295"/>
      <c r="J126" s="720">
        <f t="shared" si="33"/>
        <v>33745</v>
      </c>
      <c r="K126" s="721">
        <f t="shared" si="34"/>
        <v>41587</v>
      </c>
    </row>
    <row r="127" spans="1:11" ht="12" customHeight="1" x14ac:dyDescent="0.25">
      <c r="A127" s="15" t="s">
        <v>113</v>
      </c>
      <c r="B127" s="224" t="s">
        <v>414</v>
      </c>
      <c r="C127" s="295"/>
      <c r="D127" s="698"/>
      <c r="E127" s="698"/>
      <c r="F127" s="698"/>
      <c r="G127" s="698"/>
      <c r="H127" s="698"/>
      <c r="I127" s="295"/>
      <c r="J127" s="720">
        <f t="shared" si="33"/>
        <v>0</v>
      </c>
      <c r="K127" s="721">
        <f t="shared" si="34"/>
        <v>0</v>
      </c>
    </row>
    <row r="128" spans="1:11" ht="12" customHeight="1" x14ac:dyDescent="0.25">
      <c r="A128" s="15" t="s">
        <v>115</v>
      </c>
      <c r="B128" s="305" t="s">
        <v>360</v>
      </c>
      <c r="C128" s="295"/>
      <c r="D128" s="698"/>
      <c r="E128" s="698"/>
      <c r="F128" s="698"/>
      <c r="G128" s="698"/>
      <c r="H128" s="698"/>
      <c r="I128" s="295"/>
      <c r="J128" s="720">
        <f t="shared" si="33"/>
        <v>0</v>
      </c>
      <c r="K128" s="721">
        <f t="shared" si="34"/>
        <v>0</v>
      </c>
    </row>
    <row r="129" spans="1:11" ht="22.5" x14ac:dyDescent="0.25">
      <c r="A129" s="15" t="s">
        <v>180</v>
      </c>
      <c r="B129" s="107" t="s">
        <v>343</v>
      </c>
      <c r="C129" s="295"/>
      <c r="D129" s="698"/>
      <c r="E129" s="698"/>
      <c r="F129" s="698"/>
      <c r="G129" s="698"/>
      <c r="H129" s="698"/>
      <c r="I129" s="295"/>
      <c r="J129" s="720">
        <f t="shared" si="33"/>
        <v>0</v>
      </c>
      <c r="K129" s="721">
        <f t="shared" si="34"/>
        <v>0</v>
      </c>
    </row>
    <row r="130" spans="1:11" ht="12" customHeight="1" x14ac:dyDescent="0.25">
      <c r="A130" s="15" t="s">
        <v>181</v>
      </c>
      <c r="B130" s="107" t="s">
        <v>359</v>
      </c>
      <c r="C130" s="295">
        <v>5396</v>
      </c>
      <c r="D130" s="698"/>
      <c r="E130" s="698"/>
      <c r="F130" s="698"/>
      <c r="G130" s="698">
        <v>-1633</v>
      </c>
      <c r="H130" s="698"/>
      <c r="I130" s="295"/>
      <c r="J130" s="720">
        <f t="shared" si="33"/>
        <v>-1633</v>
      </c>
      <c r="K130" s="721">
        <f t="shared" si="34"/>
        <v>3763</v>
      </c>
    </row>
    <row r="131" spans="1:11" ht="12" customHeight="1" x14ac:dyDescent="0.25">
      <c r="A131" s="15" t="s">
        <v>182</v>
      </c>
      <c r="B131" s="107" t="s">
        <v>358</v>
      </c>
      <c r="C131" s="295"/>
      <c r="D131" s="698"/>
      <c r="E131" s="698"/>
      <c r="F131" s="698"/>
      <c r="G131" s="698"/>
      <c r="H131" s="698"/>
      <c r="I131" s="295"/>
      <c r="J131" s="720">
        <f t="shared" si="33"/>
        <v>0</v>
      </c>
      <c r="K131" s="721">
        <f t="shared" si="34"/>
        <v>0</v>
      </c>
    </row>
    <row r="132" spans="1:11" ht="12" customHeight="1" x14ac:dyDescent="0.25">
      <c r="A132" s="15" t="s">
        <v>351</v>
      </c>
      <c r="B132" s="107" t="s">
        <v>346</v>
      </c>
      <c r="C132" s="295"/>
      <c r="D132" s="698"/>
      <c r="E132" s="698"/>
      <c r="F132" s="698"/>
      <c r="G132" s="698"/>
      <c r="H132" s="698"/>
      <c r="I132" s="295"/>
      <c r="J132" s="720">
        <f t="shared" si="33"/>
        <v>0</v>
      </c>
      <c r="K132" s="721">
        <f t="shared" si="34"/>
        <v>0</v>
      </c>
    </row>
    <row r="133" spans="1:11" ht="12" customHeight="1" x14ac:dyDescent="0.25">
      <c r="A133" s="15" t="s">
        <v>352</v>
      </c>
      <c r="B133" s="107" t="s">
        <v>357</v>
      </c>
      <c r="C133" s="295"/>
      <c r="D133" s="698"/>
      <c r="E133" s="698"/>
      <c r="F133" s="698"/>
      <c r="G133" s="698"/>
      <c r="H133" s="698"/>
      <c r="I133" s="295"/>
      <c r="J133" s="720">
        <f t="shared" si="33"/>
        <v>0</v>
      </c>
      <c r="K133" s="721">
        <f t="shared" si="34"/>
        <v>0</v>
      </c>
    </row>
    <row r="134" spans="1:11" ht="23.25" thickBot="1" x14ac:dyDescent="0.3">
      <c r="A134" s="13" t="s">
        <v>353</v>
      </c>
      <c r="B134" s="107" t="s">
        <v>356</v>
      </c>
      <c r="C134" s="297">
        <v>2446</v>
      </c>
      <c r="D134" s="725">
        <v>-859</v>
      </c>
      <c r="E134" s="725">
        <v>35775</v>
      </c>
      <c r="F134" s="725"/>
      <c r="G134" s="725">
        <v>462</v>
      </c>
      <c r="H134" s="725"/>
      <c r="I134" s="297"/>
      <c r="J134" s="722">
        <f t="shared" si="33"/>
        <v>35378</v>
      </c>
      <c r="K134" s="723">
        <f t="shared" si="34"/>
        <v>37824</v>
      </c>
    </row>
    <row r="135" spans="1:11" ht="12" customHeight="1" thickBot="1" x14ac:dyDescent="0.3">
      <c r="A135" s="20" t="s">
        <v>17</v>
      </c>
      <c r="B135" s="95" t="s">
        <v>431</v>
      </c>
      <c r="C135" s="294">
        <f>+C100+C121</f>
        <v>2187707</v>
      </c>
      <c r="D135" s="726">
        <f t="shared" ref="D135:K135" si="35">+D100+D121</f>
        <v>157363</v>
      </c>
      <c r="E135" s="726">
        <f t="shared" si="35"/>
        <v>19883</v>
      </c>
      <c r="F135" s="726">
        <f t="shared" si="35"/>
        <v>24307</v>
      </c>
      <c r="G135" s="726">
        <f t="shared" si="35"/>
        <v>-128148</v>
      </c>
      <c r="H135" s="726">
        <f t="shared" si="35"/>
        <v>0</v>
      </c>
      <c r="I135" s="294">
        <f t="shared" si="35"/>
        <v>0</v>
      </c>
      <c r="J135" s="294">
        <f t="shared" si="35"/>
        <v>73405</v>
      </c>
      <c r="K135" s="198">
        <f t="shared" si="35"/>
        <v>2261112</v>
      </c>
    </row>
    <row r="136" spans="1:11" ht="12" customHeight="1" thickBot="1" x14ac:dyDescent="0.3">
      <c r="A136" s="20" t="s">
        <v>18</v>
      </c>
      <c r="B136" s="95" t="s">
        <v>971</v>
      </c>
      <c r="C136" s="294">
        <f>+C137+C138+C139</f>
        <v>0</v>
      </c>
      <c r="D136" s="726">
        <f t="shared" ref="D136:K136" si="36">+D137+D138+D139</f>
        <v>0</v>
      </c>
      <c r="E136" s="726">
        <f t="shared" si="36"/>
        <v>0</v>
      </c>
      <c r="F136" s="726">
        <f t="shared" si="36"/>
        <v>0</v>
      </c>
      <c r="G136" s="726">
        <f t="shared" si="36"/>
        <v>0</v>
      </c>
      <c r="H136" s="726">
        <f t="shared" si="36"/>
        <v>0</v>
      </c>
      <c r="I136" s="294">
        <f t="shared" si="36"/>
        <v>0</v>
      </c>
      <c r="J136" s="294">
        <f t="shared" si="36"/>
        <v>0</v>
      </c>
      <c r="K136" s="198">
        <f t="shared" si="36"/>
        <v>0</v>
      </c>
    </row>
    <row r="137" spans="1:11" ht="12" customHeight="1" x14ac:dyDescent="0.25">
      <c r="A137" s="15" t="s">
        <v>259</v>
      </c>
      <c r="B137" s="12" t="s">
        <v>439</v>
      </c>
      <c r="C137" s="295"/>
      <c r="D137" s="698"/>
      <c r="E137" s="698"/>
      <c r="F137" s="698"/>
      <c r="G137" s="698"/>
      <c r="H137" s="698"/>
      <c r="I137" s="295"/>
      <c r="J137" s="696">
        <f>D137+E137+F137+G137+H137+I137</f>
        <v>0</v>
      </c>
      <c r="K137" s="721">
        <f>C137+J137</f>
        <v>0</v>
      </c>
    </row>
    <row r="138" spans="1:11" ht="12" customHeight="1" x14ac:dyDescent="0.25">
      <c r="A138" s="15" t="s">
        <v>260</v>
      </c>
      <c r="B138" s="12" t="s">
        <v>440</v>
      </c>
      <c r="C138" s="295"/>
      <c r="D138" s="698"/>
      <c r="E138" s="698"/>
      <c r="F138" s="698"/>
      <c r="G138" s="698"/>
      <c r="H138" s="698"/>
      <c r="I138" s="295"/>
      <c r="J138" s="696">
        <f>D138+E138+F138+G138+H138+I138</f>
        <v>0</v>
      </c>
      <c r="K138" s="721">
        <f>C138+J138</f>
        <v>0</v>
      </c>
    </row>
    <row r="139" spans="1:11" ht="12" customHeight="1" thickBot="1" x14ac:dyDescent="0.3">
      <c r="A139" s="13" t="s">
        <v>261</v>
      </c>
      <c r="B139" s="12" t="s">
        <v>441</v>
      </c>
      <c r="C139" s="295"/>
      <c r="D139" s="698"/>
      <c r="E139" s="698"/>
      <c r="F139" s="698"/>
      <c r="G139" s="698"/>
      <c r="H139" s="698"/>
      <c r="I139" s="295"/>
      <c r="J139" s="696">
        <f>D139+E139+F139+G139+H139+I139</f>
        <v>0</v>
      </c>
      <c r="K139" s="721">
        <f>C139+J139</f>
        <v>0</v>
      </c>
    </row>
    <row r="140" spans="1:11" ht="12" customHeight="1" thickBot="1" x14ac:dyDescent="0.3">
      <c r="A140" s="20" t="s">
        <v>19</v>
      </c>
      <c r="B140" s="95" t="s">
        <v>433</v>
      </c>
      <c r="C140" s="294">
        <f>SUM(C141:C146)</f>
        <v>0</v>
      </c>
      <c r="D140" s="726">
        <f t="shared" ref="D140:K140" si="37">SUM(D141:D146)</f>
        <v>0</v>
      </c>
      <c r="E140" s="726">
        <f t="shared" si="37"/>
        <v>0</v>
      </c>
      <c r="F140" s="726">
        <f t="shared" si="37"/>
        <v>0</v>
      </c>
      <c r="G140" s="726">
        <f t="shared" si="37"/>
        <v>0</v>
      </c>
      <c r="H140" s="726">
        <f t="shared" si="37"/>
        <v>0</v>
      </c>
      <c r="I140" s="294">
        <f t="shared" si="37"/>
        <v>0</v>
      </c>
      <c r="J140" s="294">
        <f t="shared" si="37"/>
        <v>0</v>
      </c>
      <c r="K140" s="198">
        <f t="shared" si="37"/>
        <v>0</v>
      </c>
    </row>
    <row r="141" spans="1:11" ht="12" customHeight="1" x14ac:dyDescent="0.25">
      <c r="A141" s="15" t="s">
        <v>87</v>
      </c>
      <c r="B141" s="9" t="s">
        <v>442</v>
      </c>
      <c r="C141" s="295"/>
      <c r="D141" s="698"/>
      <c r="E141" s="698"/>
      <c r="F141" s="698"/>
      <c r="G141" s="698"/>
      <c r="H141" s="698"/>
      <c r="I141" s="295"/>
      <c r="J141" s="720">
        <f t="shared" ref="J141:J146" si="38">D141+E141+F141+G141+H141+I141</f>
        <v>0</v>
      </c>
      <c r="K141" s="721">
        <f t="shared" ref="K141:K146" si="39">C141+J141</f>
        <v>0</v>
      </c>
    </row>
    <row r="142" spans="1:11" ht="12" customHeight="1" x14ac:dyDescent="0.25">
      <c r="A142" s="15" t="s">
        <v>88</v>
      </c>
      <c r="B142" s="9" t="s">
        <v>434</v>
      </c>
      <c r="C142" s="295"/>
      <c r="D142" s="698"/>
      <c r="E142" s="698"/>
      <c r="F142" s="698"/>
      <c r="G142" s="698"/>
      <c r="H142" s="698"/>
      <c r="I142" s="295"/>
      <c r="J142" s="720">
        <f t="shared" si="38"/>
        <v>0</v>
      </c>
      <c r="K142" s="721">
        <f t="shared" si="39"/>
        <v>0</v>
      </c>
    </row>
    <row r="143" spans="1:11" ht="12" customHeight="1" x14ac:dyDescent="0.25">
      <c r="A143" s="15" t="s">
        <v>89</v>
      </c>
      <c r="B143" s="9" t="s">
        <v>435</v>
      </c>
      <c r="C143" s="295"/>
      <c r="D143" s="698"/>
      <c r="E143" s="698"/>
      <c r="F143" s="698"/>
      <c r="G143" s="698"/>
      <c r="H143" s="698"/>
      <c r="I143" s="295"/>
      <c r="J143" s="720">
        <f t="shared" si="38"/>
        <v>0</v>
      </c>
      <c r="K143" s="721">
        <f t="shared" si="39"/>
        <v>0</v>
      </c>
    </row>
    <row r="144" spans="1:11" ht="12" customHeight="1" x14ac:dyDescent="0.25">
      <c r="A144" s="15" t="s">
        <v>167</v>
      </c>
      <c r="B144" s="9" t="s">
        <v>436</v>
      </c>
      <c r="C144" s="295"/>
      <c r="D144" s="698"/>
      <c r="E144" s="698"/>
      <c r="F144" s="698"/>
      <c r="G144" s="698"/>
      <c r="H144" s="698"/>
      <c r="I144" s="295"/>
      <c r="J144" s="720">
        <f t="shared" si="38"/>
        <v>0</v>
      </c>
      <c r="K144" s="721">
        <f t="shared" si="39"/>
        <v>0</v>
      </c>
    </row>
    <row r="145" spans="1:15" ht="12" customHeight="1" x14ac:dyDescent="0.25">
      <c r="A145" s="15" t="s">
        <v>168</v>
      </c>
      <c r="B145" s="9" t="s">
        <v>437</v>
      </c>
      <c r="C145" s="295"/>
      <c r="D145" s="698"/>
      <c r="E145" s="698"/>
      <c r="F145" s="698"/>
      <c r="G145" s="698"/>
      <c r="H145" s="698"/>
      <c r="I145" s="295"/>
      <c r="J145" s="720">
        <f t="shared" si="38"/>
        <v>0</v>
      </c>
      <c r="K145" s="721">
        <f t="shared" si="39"/>
        <v>0</v>
      </c>
    </row>
    <row r="146" spans="1:15" ht="12" customHeight="1" thickBot="1" x14ac:dyDescent="0.3">
      <c r="A146" s="13" t="s">
        <v>169</v>
      </c>
      <c r="B146" s="9" t="s">
        <v>438</v>
      </c>
      <c r="C146" s="295"/>
      <c r="D146" s="698"/>
      <c r="E146" s="698"/>
      <c r="F146" s="698"/>
      <c r="G146" s="698"/>
      <c r="H146" s="698"/>
      <c r="I146" s="295"/>
      <c r="J146" s="720">
        <f t="shared" si="38"/>
        <v>0</v>
      </c>
      <c r="K146" s="721">
        <f t="shared" si="39"/>
        <v>0</v>
      </c>
    </row>
    <row r="147" spans="1:15" ht="12" customHeight="1" thickBot="1" x14ac:dyDescent="0.3">
      <c r="A147" s="20" t="s">
        <v>20</v>
      </c>
      <c r="B147" s="95" t="s">
        <v>446</v>
      </c>
      <c r="C147" s="300">
        <f>+C148+C149+C150+C151</f>
        <v>16506</v>
      </c>
      <c r="D147" s="727">
        <f t="shared" ref="D147:K147" si="40">+D148+D149+D150+D151</f>
        <v>0</v>
      </c>
      <c r="E147" s="727">
        <f t="shared" si="40"/>
        <v>0</v>
      </c>
      <c r="F147" s="727">
        <f t="shared" si="40"/>
        <v>0</v>
      </c>
      <c r="G147" s="727">
        <f t="shared" si="40"/>
        <v>24</v>
      </c>
      <c r="H147" s="727">
        <f t="shared" si="40"/>
        <v>0</v>
      </c>
      <c r="I147" s="300">
        <f t="shared" si="40"/>
        <v>0</v>
      </c>
      <c r="J147" s="300">
        <f t="shared" si="40"/>
        <v>24</v>
      </c>
      <c r="K147" s="332">
        <f t="shared" si="40"/>
        <v>16530</v>
      </c>
    </row>
    <row r="148" spans="1:15" ht="12" customHeight="1" x14ac:dyDescent="0.25">
      <c r="A148" s="15" t="s">
        <v>90</v>
      </c>
      <c r="B148" s="9" t="s">
        <v>361</v>
      </c>
      <c r="C148" s="295"/>
      <c r="D148" s="698"/>
      <c r="E148" s="698"/>
      <c r="F148" s="698"/>
      <c r="G148" s="698"/>
      <c r="H148" s="698"/>
      <c r="I148" s="295"/>
      <c r="J148" s="720">
        <f>D148+E148+F148+G148+H148+I148</f>
        <v>0</v>
      </c>
      <c r="K148" s="721">
        <f>C148+J148</f>
        <v>0</v>
      </c>
    </row>
    <row r="149" spans="1:15" ht="12" customHeight="1" x14ac:dyDescent="0.25">
      <c r="A149" s="15" t="s">
        <v>91</v>
      </c>
      <c r="B149" s="9" t="s">
        <v>362</v>
      </c>
      <c r="C149" s="295">
        <v>16506</v>
      </c>
      <c r="D149" s="698"/>
      <c r="E149" s="698"/>
      <c r="F149" s="698"/>
      <c r="G149" s="698">
        <v>24</v>
      </c>
      <c r="H149" s="698"/>
      <c r="I149" s="295"/>
      <c r="J149" s="720">
        <f>D149+E149+F149+G149+H149+I149</f>
        <v>24</v>
      </c>
      <c r="K149" s="721">
        <f>C149+J149</f>
        <v>16530</v>
      </c>
    </row>
    <row r="150" spans="1:15" ht="12" customHeight="1" x14ac:dyDescent="0.25">
      <c r="A150" s="15" t="s">
        <v>279</v>
      </c>
      <c r="B150" s="9" t="s">
        <v>447</v>
      </c>
      <c r="C150" s="295"/>
      <c r="D150" s="698"/>
      <c r="E150" s="698"/>
      <c r="F150" s="698"/>
      <c r="G150" s="698"/>
      <c r="H150" s="698"/>
      <c r="I150" s="295"/>
      <c r="J150" s="720">
        <f>D150+E150+F150+G150+H150+I150</f>
        <v>0</v>
      </c>
      <c r="K150" s="721">
        <f>C150+J150</f>
        <v>0</v>
      </c>
    </row>
    <row r="151" spans="1:15" ht="12" customHeight="1" thickBot="1" x14ac:dyDescent="0.3">
      <c r="A151" s="13" t="s">
        <v>280</v>
      </c>
      <c r="B151" s="7" t="s">
        <v>380</v>
      </c>
      <c r="C151" s="295"/>
      <c r="D151" s="698"/>
      <c r="E151" s="698"/>
      <c r="F151" s="698"/>
      <c r="G151" s="698"/>
      <c r="H151" s="698"/>
      <c r="I151" s="295"/>
      <c r="J151" s="720">
        <f>D151+E151+F151+G151+H151+I151</f>
        <v>0</v>
      </c>
      <c r="K151" s="721">
        <f>C151+J151</f>
        <v>0</v>
      </c>
    </row>
    <row r="152" spans="1:15" ht="12" customHeight="1" thickBot="1" x14ac:dyDescent="0.3">
      <c r="A152" s="20" t="s">
        <v>21</v>
      </c>
      <c r="B152" s="95" t="s">
        <v>448</v>
      </c>
      <c r="C152" s="372">
        <f>SUM(C153:C157)</f>
        <v>0</v>
      </c>
      <c r="D152" s="728">
        <f t="shared" ref="D152:K152" si="41">SUM(D153:D157)</f>
        <v>0</v>
      </c>
      <c r="E152" s="728">
        <f t="shared" si="41"/>
        <v>0</v>
      </c>
      <c r="F152" s="728">
        <f t="shared" si="41"/>
        <v>0</v>
      </c>
      <c r="G152" s="728">
        <f t="shared" si="41"/>
        <v>0</v>
      </c>
      <c r="H152" s="728">
        <f t="shared" si="41"/>
        <v>0</v>
      </c>
      <c r="I152" s="372">
        <f t="shared" si="41"/>
        <v>0</v>
      </c>
      <c r="J152" s="372">
        <f t="shared" si="41"/>
        <v>0</v>
      </c>
      <c r="K152" s="366">
        <f t="shared" si="41"/>
        <v>0</v>
      </c>
    </row>
    <row r="153" spans="1:15" ht="12" customHeight="1" x14ac:dyDescent="0.25">
      <c r="A153" s="15" t="s">
        <v>92</v>
      </c>
      <c r="B153" s="9" t="s">
        <v>443</v>
      </c>
      <c r="C153" s="295"/>
      <c r="D153" s="698"/>
      <c r="E153" s="698"/>
      <c r="F153" s="698"/>
      <c r="G153" s="698"/>
      <c r="H153" s="698"/>
      <c r="I153" s="295"/>
      <c r="J153" s="720">
        <f t="shared" ref="J153:J159" si="42">D153+E153+F153+G153+H153+I153</f>
        <v>0</v>
      </c>
      <c r="K153" s="721">
        <f t="shared" ref="K153:K159" si="43">C153+J153</f>
        <v>0</v>
      </c>
    </row>
    <row r="154" spans="1:15" ht="12" customHeight="1" x14ac:dyDescent="0.25">
      <c r="A154" s="15" t="s">
        <v>93</v>
      </c>
      <c r="B154" s="9" t="s">
        <v>450</v>
      </c>
      <c r="C154" s="295"/>
      <c r="D154" s="698"/>
      <c r="E154" s="698"/>
      <c r="F154" s="698"/>
      <c r="G154" s="698"/>
      <c r="H154" s="698"/>
      <c r="I154" s="295"/>
      <c r="J154" s="720">
        <f t="shared" si="42"/>
        <v>0</v>
      </c>
      <c r="K154" s="721">
        <f t="shared" si="43"/>
        <v>0</v>
      </c>
    </row>
    <row r="155" spans="1:15" ht="12" customHeight="1" x14ac:dyDescent="0.25">
      <c r="A155" s="15" t="s">
        <v>291</v>
      </c>
      <c r="B155" s="9" t="s">
        <v>445</v>
      </c>
      <c r="C155" s="295"/>
      <c r="D155" s="698"/>
      <c r="E155" s="698"/>
      <c r="F155" s="698"/>
      <c r="G155" s="698"/>
      <c r="H155" s="698"/>
      <c r="I155" s="295"/>
      <c r="J155" s="720">
        <f t="shared" si="42"/>
        <v>0</v>
      </c>
      <c r="K155" s="721">
        <f t="shared" si="43"/>
        <v>0</v>
      </c>
    </row>
    <row r="156" spans="1:15" ht="22.5" x14ac:dyDescent="0.25">
      <c r="A156" s="15" t="s">
        <v>292</v>
      </c>
      <c r="B156" s="9" t="s">
        <v>451</v>
      </c>
      <c r="C156" s="295"/>
      <c r="D156" s="698"/>
      <c r="E156" s="698"/>
      <c r="F156" s="698"/>
      <c r="G156" s="698"/>
      <c r="H156" s="698"/>
      <c r="I156" s="295"/>
      <c r="J156" s="720">
        <f t="shared" si="42"/>
        <v>0</v>
      </c>
      <c r="K156" s="721">
        <f t="shared" si="43"/>
        <v>0</v>
      </c>
    </row>
    <row r="157" spans="1:15" ht="12" customHeight="1" thickBot="1" x14ac:dyDescent="0.3">
      <c r="A157" s="15" t="s">
        <v>449</v>
      </c>
      <c r="B157" s="9" t="s">
        <v>452</v>
      </c>
      <c r="C157" s="295"/>
      <c r="D157" s="698"/>
      <c r="E157" s="725"/>
      <c r="F157" s="725"/>
      <c r="G157" s="725"/>
      <c r="H157" s="725"/>
      <c r="I157" s="297"/>
      <c r="J157" s="722">
        <f t="shared" si="42"/>
        <v>0</v>
      </c>
      <c r="K157" s="723">
        <f t="shared" si="43"/>
        <v>0</v>
      </c>
    </row>
    <row r="158" spans="1:15" ht="12" customHeight="1" thickBot="1" x14ac:dyDescent="0.3">
      <c r="A158" s="20" t="s">
        <v>22</v>
      </c>
      <c r="B158" s="95" t="s">
        <v>453</v>
      </c>
      <c r="C158" s="373"/>
      <c r="D158" s="729"/>
      <c r="E158" s="729"/>
      <c r="F158" s="729"/>
      <c r="G158" s="729"/>
      <c r="H158" s="729"/>
      <c r="I158" s="373"/>
      <c r="J158" s="372">
        <f t="shared" si="42"/>
        <v>0</v>
      </c>
      <c r="K158" s="730">
        <f t="shared" si="43"/>
        <v>0</v>
      </c>
    </row>
    <row r="159" spans="1:15" ht="12" customHeight="1" thickBot="1" x14ac:dyDescent="0.3">
      <c r="A159" s="20" t="s">
        <v>23</v>
      </c>
      <c r="B159" s="95" t="s">
        <v>454</v>
      </c>
      <c r="C159" s="373"/>
      <c r="D159" s="729"/>
      <c r="E159" s="731"/>
      <c r="F159" s="731"/>
      <c r="G159" s="731"/>
      <c r="H159" s="731"/>
      <c r="I159" s="732"/>
      <c r="J159" s="733">
        <f t="shared" si="42"/>
        <v>0</v>
      </c>
      <c r="K159" s="697">
        <f t="shared" si="43"/>
        <v>0</v>
      </c>
    </row>
    <row r="160" spans="1:15" ht="15.2" customHeight="1" thickBot="1" x14ac:dyDescent="0.3">
      <c r="A160" s="20" t="s">
        <v>24</v>
      </c>
      <c r="B160" s="95" t="s">
        <v>456</v>
      </c>
      <c r="C160" s="374">
        <f>+C136+C140+C147+C152+C158+C159</f>
        <v>16506</v>
      </c>
      <c r="D160" s="734">
        <f t="shared" ref="D160:K160" si="44">+D136+D140+D147+D152+D158+D159</f>
        <v>0</v>
      </c>
      <c r="E160" s="734">
        <f t="shared" si="44"/>
        <v>0</v>
      </c>
      <c r="F160" s="734">
        <f t="shared" si="44"/>
        <v>0</v>
      </c>
      <c r="G160" s="734">
        <f t="shared" si="44"/>
        <v>24</v>
      </c>
      <c r="H160" s="734">
        <f t="shared" si="44"/>
        <v>0</v>
      </c>
      <c r="I160" s="374">
        <f t="shared" si="44"/>
        <v>0</v>
      </c>
      <c r="J160" s="374">
        <f t="shared" si="44"/>
        <v>24</v>
      </c>
      <c r="K160" s="368">
        <f t="shared" si="44"/>
        <v>16530</v>
      </c>
      <c r="L160" s="314"/>
      <c r="M160" s="96"/>
      <c r="N160" s="96"/>
      <c r="O160" s="96"/>
    </row>
    <row r="161" spans="1:11" s="1" customFormat="1" ht="12.95" customHeight="1" thickBot="1" x14ac:dyDescent="0.25">
      <c r="A161" s="226" t="s">
        <v>25</v>
      </c>
      <c r="B161" s="285" t="s">
        <v>455</v>
      </c>
      <c r="C161" s="374">
        <f>+C135+C160</f>
        <v>2204213</v>
      </c>
      <c r="D161" s="734">
        <f t="shared" ref="D161:K161" si="45">+D135+D160</f>
        <v>157363</v>
      </c>
      <c r="E161" s="734">
        <f t="shared" si="45"/>
        <v>19883</v>
      </c>
      <c r="F161" s="734">
        <f t="shared" si="45"/>
        <v>24307</v>
      </c>
      <c r="G161" s="734">
        <f t="shared" si="45"/>
        <v>-128124</v>
      </c>
      <c r="H161" s="734">
        <f t="shared" si="45"/>
        <v>0</v>
      </c>
      <c r="I161" s="374">
        <f t="shared" si="45"/>
        <v>0</v>
      </c>
      <c r="J161" s="374">
        <f t="shared" si="45"/>
        <v>73429</v>
      </c>
      <c r="K161" s="368">
        <f t="shared" si="45"/>
        <v>2277642</v>
      </c>
    </row>
    <row r="162" spans="1:11" ht="14.1" customHeight="1" x14ac:dyDescent="0.25">
      <c r="C162" s="735">
        <f>C93-C161</f>
        <v>0</v>
      </c>
      <c r="D162" s="736"/>
      <c r="E162" s="736"/>
      <c r="F162" s="736"/>
      <c r="G162" s="736"/>
      <c r="H162" s="736"/>
      <c r="I162" s="736"/>
      <c r="J162" s="736"/>
      <c r="K162" s="446">
        <f>K93-K161</f>
        <v>0</v>
      </c>
    </row>
    <row r="163" spans="1:11" x14ac:dyDescent="0.25">
      <c r="A163" s="1060" t="s">
        <v>363</v>
      </c>
      <c r="B163" s="1060"/>
      <c r="C163" s="1060"/>
      <c r="D163" s="1060"/>
      <c r="E163" s="1060"/>
      <c r="F163" s="1060"/>
      <c r="G163" s="1060"/>
      <c r="H163" s="1060"/>
      <c r="I163" s="1060"/>
      <c r="J163" s="1060"/>
      <c r="K163" s="1060"/>
    </row>
    <row r="164" spans="1:11" ht="15.2" customHeight="1" thickBot="1" x14ac:dyDescent="0.3">
      <c r="A164" s="1061" t="s">
        <v>149</v>
      </c>
      <c r="B164" s="1061"/>
      <c r="C164" s="235"/>
      <c r="K164" s="235" t="str">
        <f>K96</f>
        <v>ezer Forintban!</v>
      </c>
    </row>
    <row r="165" spans="1:11" ht="25.5" customHeight="1" thickBot="1" x14ac:dyDescent="0.3">
      <c r="A165" s="20">
        <v>1</v>
      </c>
      <c r="B165" s="25" t="s">
        <v>457</v>
      </c>
      <c r="C165" s="737">
        <f>+C68-C135</f>
        <v>-859884</v>
      </c>
      <c r="D165" s="294">
        <f t="shared" ref="D165:K165" si="46">+D68-D135</f>
        <v>-45</v>
      </c>
      <c r="E165" s="294">
        <f t="shared" si="46"/>
        <v>0</v>
      </c>
      <c r="F165" s="294">
        <f t="shared" si="46"/>
        <v>0</v>
      </c>
      <c r="G165" s="294">
        <f t="shared" si="46"/>
        <v>-18612</v>
      </c>
      <c r="H165" s="294">
        <f t="shared" si="46"/>
        <v>0</v>
      </c>
      <c r="I165" s="294">
        <f t="shared" si="46"/>
        <v>0</v>
      </c>
      <c r="J165" s="294">
        <f t="shared" si="46"/>
        <v>-18657</v>
      </c>
      <c r="K165" s="198">
        <f t="shared" si="46"/>
        <v>-878541</v>
      </c>
    </row>
    <row r="166" spans="1:11" ht="32.450000000000003" customHeight="1" thickBot="1" x14ac:dyDescent="0.3">
      <c r="A166" s="20" t="s">
        <v>16</v>
      </c>
      <c r="B166" s="25" t="s">
        <v>463</v>
      </c>
      <c r="C166" s="294">
        <f>+C92-C160</f>
        <v>859884</v>
      </c>
      <c r="D166" s="294">
        <f t="shared" ref="D166:K166" si="47">+D92-D160</f>
        <v>45</v>
      </c>
      <c r="E166" s="294">
        <f t="shared" si="47"/>
        <v>0</v>
      </c>
      <c r="F166" s="294">
        <f t="shared" si="47"/>
        <v>0</v>
      </c>
      <c r="G166" s="294">
        <f t="shared" si="47"/>
        <v>18612</v>
      </c>
      <c r="H166" s="294">
        <f t="shared" si="47"/>
        <v>0</v>
      </c>
      <c r="I166" s="294">
        <f t="shared" si="47"/>
        <v>0</v>
      </c>
      <c r="J166" s="294">
        <f t="shared" si="47"/>
        <v>18657</v>
      </c>
      <c r="K166" s="198">
        <f t="shared" si="47"/>
        <v>878541</v>
      </c>
    </row>
  </sheetData>
  <mergeCells count="15">
    <mergeCell ref="A8:A9"/>
    <mergeCell ref="B8:B9"/>
    <mergeCell ref="A95:K95"/>
    <mergeCell ref="A96:B96"/>
    <mergeCell ref="C8:K8"/>
    <mergeCell ref="A7:B7"/>
    <mergeCell ref="B1:K1"/>
    <mergeCell ref="A3:K3"/>
    <mergeCell ref="A4:K4"/>
    <mergeCell ref="A6:K6"/>
    <mergeCell ref="A97:A98"/>
    <mergeCell ref="B97:B98"/>
    <mergeCell ref="C97:K97"/>
    <mergeCell ref="A163:K163"/>
    <mergeCell ref="A164:B164"/>
  </mergeCells>
  <phoneticPr fontId="0" type="noConversion"/>
  <printOptions horizontalCentered="1"/>
  <pageMargins left="0.47244094488188981" right="0.47244094488188981" top="0.86614173228346458" bottom="0.6692913385826772" header="0" footer="0"/>
  <pageSetup paperSize="9" scale="66" fitToHeight="2" orientation="portrait" r:id="rId1"/>
  <headerFooter alignWithMargins="0">
    <oddFooter>&amp;C&amp;P</oddFooter>
  </headerFooter>
  <rowBreaks count="2" manualBreakCount="2">
    <brk id="67" max="2" man="1"/>
    <brk id="144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166"/>
  <sheetViews>
    <sheetView zoomScaleNormal="100" zoomScaleSheetLayoutView="100" workbookViewId="0">
      <selection activeCell="B1" sqref="B1:K1"/>
    </sheetView>
  </sheetViews>
  <sheetFormatPr defaultColWidth="9.33203125" defaultRowHeight="15.75" x14ac:dyDescent="0.25"/>
  <cols>
    <col min="1" max="1" width="7.5" style="33" customWidth="1"/>
    <col min="2" max="2" width="59.6640625" style="33" customWidth="1"/>
    <col min="3" max="3" width="14.83203125" style="286" customWidth="1"/>
    <col min="4" max="11" width="14.83203125" style="33" customWidth="1"/>
    <col min="12" max="256" width="9.33203125" style="33"/>
    <col min="257" max="257" width="7.5" style="33" customWidth="1"/>
    <col min="258" max="258" width="59.6640625" style="33" customWidth="1"/>
    <col min="259" max="267" width="14.83203125" style="33" customWidth="1"/>
    <col min="268" max="512" width="9.33203125" style="33"/>
    <col min="513" max="513" width="7.5" style="33" customWidth="1"/>
    <col min="514" max="514" width="59.6640625" style="33" customWidth="1"/>
    <col min="515" max="523" width="14.83203125" style="33" customWidth="1"/>
    <col min="524" max="768" width="9.33203125" style="33"/>
    <col min="769" max="769" width="7.5" style="33" customWidth="1"/>
    <col min="770" max="770" width="59.6640625" style="33" customWidth="1"/>
    <col min="771" max="779" width="14.83203125" style="33" customWidth="1"/>
    <col min="780" max="1024" width="9.33203125" style="33"/>
    <col min="1025" max="1025" width="7.5" style="33" customWidth="1"/>
    <col min="1026" max="1026" width="59.6640625" style="33" customWidth="1"/>
    <col min="1027" max="1035" width="14.83203125" style="33" customWidth="1"/>
    <col min="1036" max="1280" width="9.33203125" style="33"/>
    <col min="1281" max="1281" width="7.5" style="33" customWidth="1"/>
    <col min="1282" max="1282" width="59.6640625" style="33" customWidth="1"/>
    <col min="1283" max="1291" width="14.83203125" style="33" customWidth="1"/>
    <col min="1292" max="1536" width="9.33203125" style="33"/>
    <col min="1537" max="1537" width="7.5" style="33" customWidth="1"/>
    <col min="1538" max="1538" width="59.6640625" style="33" customWidth="1"/>
    <col min="1539" max="1547" width="14.83203125" style="33" customWidth="1"/>
    <col min="1548" max="1792" width="9.33203125" style="33"/>
    <col min="1793" max="1793" width="7.5" style="33" customWidth="1"/>
    <col min="1794" max="1794" width="59.6640625" style="33" customWidth="1"/>
    <col min="1795" max="1803" width="14.83203125" style="33" customWidth="1"/>
    <col min="1804" max="2048" width="9.33203125" style="33"/>
    <col min="2049" max="2049" width="7.5" style="33" customWidth="1"/>
    <col min="2050" max="2050" width="59.6640625" style="33" customWidth="1"/>
    <col min="2051" max="2059" width="14.83203125" style="33" customWidth="1"/>
    <col min="2060" max="2304" width="9.33203125" style="33"/>
    <col min="2305" max="2305" width="7.5" style="33" customWidth="1"/>
    <col min="2306" max="2306" width="59.6640625" style="33" customWidth="1"/>
    <col min="2307" max="2315" width="14.83203125" style="33" customWidth="1"/>
    <col min="2316" max="2560" width="9.33203125" style="33"/>
    <col min="2561" max="2561" width="7.5" style="33" customWidth="1"/>
    <col min="2562" max="2562" width="59.6640625" style="33" customWidth="1"/>
    <col min="2563" max="2571" width="14.83203125" style="33" customWidth="1"/>
    <col min="2572" max="2816" width="9.33203125" style="33"/>
    <col min="2817" max="2817" width="7.5" style="33" customWidth="1"/>
    <col min="2818" max="2818" width="59.6640625" style="33" customWidth="1"/>
    <col min="2819" max="2827" width="14.83203125" style="33" customWidth="1"/>
    <col min="2828" max="3072" width="9.33203125" style="33"/>
    <col min="3073" max="3073" width="7.5" style="33" customWidth="1"/>
    <col min="3074" max="3074" width="59.6640625" style="33" customWidth="1"/>
    <col min="3075" max="3083" width="14.83203125" style="33" customWidth="1"/>
    <col min="3084" max="3328" width="9.33203125" style="33"/>
    <col min="3329" max="3329" width="7.5" style="33" customWidth="1"/>
    <col min="3330" max="3330" width="59.6640625" style="33" customWidth="1"/>
    <col min="3331" max="3339" width="14.83203125" style="33" customWidth="1"/>
    <col min="3340" max="3584" width="9.33203125" style="33"/>
    <col min="3585" max="3585" width="7.5" style="33" customWidth="1"/>
    <col min="3586" max="3586" width="59.6640625" style="33" customWidth="1"/>
    <col min="3587" max="3595" width="14.83203125" style="33" customWidth="1"/>
    <col min="3596" max="3840" width="9.33203125" style="33"/>
    <col min="3841" max="3841" width="7.5" style="33" customWidth="1"/>
    <col min="3842" max="3842" width="59.6640625" style="33" customWidth="1"/>
    <col min="3843" max="3851" width="14.83203125" style="33" customWidth="1"/>
    <col min="3852" max="4096" width="9.33203125" style="33"/>
    <col min="4097" max="4097" width="7.5" style="33" customWidth="1"/>
    <col min="4098" max="4098" width="59.6640625" style="33" customWidth="1"/>
    <col min="4099" max="4107" width="14.83203125" style="33" customWidth="1"/>
    <col min="4108" max="4352" width="9.33203125" style="33"/>
    <col min="4353" max="4353" width="7.5" style="33" customWidth="1"/>
    <col min="4354" max="4354" width="59.6640625" style="33" customWidth="1"/>
    <col min="4355" max="4363" width="14.83203125" style="33" customWidth="1"/>
    <col min="4364" max="4608" width="9.33203125" style="33"/>
    <col min="4609" max="4609" width="7.5" style="33" customWidth="1"/>
    <col min="4610" max="4610" width="59.6640625" style="33" customWidth="1"/>
    <col min="4611" max="4619" width="14.83203125" style="33" customWidth="1"/>
    <col min="4620" max="4864" width="9.33203125" style="33"/>
    <col min="4865" max="4865" width="7.5" style="33" customWidth="1"/>
    <col min="4866" max="4866" width="59.6640625" style="33" customWidth="1"/>
    <col min="4867" max="4875" width="14.83203125" style="33" customWidth="1"/>
    <col min="4876" max="5120" width="9.33203125" style="33"/>
    <col min="5121" max="5121" width="7.5" style="33" customWidth="1"/>
    <col min="5122" max="5122" width="59.6640625" style="33" customWidth="1"/>
    <col min="5123" max="5131" width="14.83203125" style="33" customWidth="1"/>
    <col min="5132" max="5376" width="9.33203125" style="33"/>
    <col min="5377" max="5377" width="7.5" style="33" customWidth="1"/>
    <col min="5378" max="5378" width="59.6640625" style="33" customWidth="1"/>
    <col min="5379" max="5387" width="14.83203125" style="33" customWidth="1"/>
    <col min="5388" max="5632" width="9.33203125" style="33"/>
    <col min="5633" max="5633" width="7.5" style="33" customWidth="1"/>
    <col min="5634" max="5634" width="59.6640625" style="33" customWidth="1"/>
    <col min="5635" max="5643" width="14.83203125" style="33" customWidth="1"/>
    <col min="5644" max="5888" width="9.33203125" style="33"/>
    <col min="5889" max="5889" width="7.5" style="33" customWidth="1"/>
    <col min="5890" max="5890" width="59.6640625" style="33" customWidth="1"/>
    <col min="5891" max="5899" width="14.83203125" style="33" customWidth="1"/>
    <col min="5900" max="6144" width="9.33203125" style="33"/>
    <col min="6145" max="6145" width="7.5" style="33" customWidth="1"/>
    <col min="6146" max="6146" width="59.6640625" style="33" customWidth="1"/>
    <col min="6147" max="6155" width="14.83203125" style="33" customWidth="1"/>
    <col min="6156" max="6400" width="9.33203125" style="33"/>
    <col min="6401" max="6401" width="7.5" style="33" customWidth="1"/>
    <col min="6402" max="6402" width="59.6640625" style="33" customWidth="1"/>
    <col min="6403" max="6411" width="14.83203125" style="33" customWidth="1"/>
    <col min="6412" max="6656" width="9.33203125" style="33"/>
    <col min="6657" max="6657" width="7.5" style="33" customWidth="1"/>
    <col min="6658" max="6658" width="59.6640625" style="33" customWidth="1"/>
    <col min="6659" max="6667" width="14.83203125" style="33" customWidth="1"/>
    <col min="6668" max="6912" width="9.33203125" style="33"/>
    <col min="6913" max="6913" width="7.5" style="33" customWidth="1"/>
    <col min="6914" max="6914" width="59.6640625" style="33" customWidth="1"/>
    <col min="6915" max="6923" width="14.83203125" style="33" customWidth="1"/>
    <col min="6924" max="7168" width="9.33203125" style="33"/>
    <col min="7169" max="7169" width="7.5" style="33" customWidth="1"/>
    <col min="7170" max="7170" width="59.6640625" style="33" customWidth="1"/>
    <col min="7171" max="7179" width="14.83203125" style="33" customWidth="1"/>
    <col min="7180" max="7424" width="9.33203125" style="33"/>
    <col min="7425" max="7425" width="7.5" style="33" customWidth="1"/>
    <col min="7426" max="7426" width="59.6640625" style="33" customWidth="1"/>
    <col min="7427" max="7435" width="14.83203125" style="33" customWidth="1"/>
    <col min="7436" max="7680" width="9.33203125" style="33"/>
    <col min="7681" max="7681" width="7.5" style="33" customWidth="1"/>
    <col min="7682" max="7682" width="59.6640625" style="33" customWidth="1"/>
    <col min="7683" max="7691" width="14.83203125" style="33" customWidth="1"/>
    <col min="7692" max="7936" width="9.33203125" style="33"/>
    <col min="7937" max="7937" width="7.5" style="33" customWidth="1"/>
    <col min="7938" max="7938" width="59.6640625" style="33" customWidth="1"/>
    <col min="7939" max="7947" width="14.83203125" style="33" customWidth="1"/>
    <col min="7948" max="8192" width="9.33203125" style="33"/>
    <col min="8193" max="8193" width="7.5" style="33" customWidth="1"/>
    <col min="8194" max="8194" width="59.6640625" style="33" customWidth="1"/>
    <col min="8195" max="8203" width="14.83203125" style="33" customWidth="1"/>
    <col min="8204" max="8448" width="9.33203125" style="33"/>
    <col min="8449" max="8449" width="7.5" style="33" customWidth="1"/>
    <col min="8450" max="8450" width="59.6640625" style="33" customWidth="1"/>
    <col min="8451" max="8459" width="14.83203125" style="33" customWidth="1"/>
    <col min="8460" max="8704" width="9.33203125" style="33"/>
    <col min="8705" max="8705" width="7.5" style="33" customWidth="1"/>
    <col min="8706" max="8706" width="59.6640625" style="33" customWidth="1"/>
    <col min="8707" max="8715" width="14.83203125" style="33" customWidth="1"/>
    <col min="8716" max="8960" width="9.33203125" style="33"/>
    <col min="8961" max="8961" width="7.5" style="33" customWidth="1"/>
    <col min="8962" max="8962" width="59.6640625" style="33" customWidth="1"/>
    <col min="8963" max="8971" width="14.83203125" style="33" customWidth="1"/>
    <col min="8972" max="9216" width="9.33203125" style="33"/>
    <col min="9217" max="9217" width="7.5" style="33" customWidth="1"/>
    <col min="9218" max="9218" width="59.6640625" style="33" customWidth="1"/>
    <col min="9219" max="9227" width="14.83203125" style="33" customWidth="1"/>
    <col min="9228" max="9472" width="9.33203125" style="33"/>
    <col min="9473" max="9473" width="7.5" style="33" customWidth="1"/>
    <col min="9474" max="9474" width="59.6640625" style="33" customWidth="1"/>
    <col min="9475" max="9483" width="14.83203125" style="33" customWidth="1"/>
    <col min="9484" max="9728" width="9.33203125" style="33"/>
    <col min="9729" max="9729" width="7.5" style="33" customWidth="1"/>
    <col min="9730" max="9730" width="59.6640625" style="33" customWidth="1"/>
    <col min="9731" max="9739" width="14.83203125" style="33" customWidth="1"/>
    <col min="9740" max="9984" width="9.33203125" style="33"/>
    <col min="9985" max="9985" width="7.5" style="33" customWidth="1"/>
    <col min="9986" max="9986" width="59.6640625" style="33" customWidth="1"/>
    <col min="9987" max="9995" width="14.83203125" style="33" customWidth="1"/>
    <col min="9996" max="10240" width="9.33203125" style="33"/>
    <col min="10241" max="10241" width="7.5" style="33" customWidth="1"/>
    <col min="10242" max="10242" width="59.6640625" style="33" customWidth="1"/>
    <col min="10243" max="10251" width="14.83203125" style="33" customWidth="1"/>
    <col min="10252" max="10496" width="9.33203125" style="33"/>
    <col min="10497" max="10497" width="7.5" style="33" customWidth="1"/>
    <col min="10498" max="10498" width="59.6640625" style="33" customWidth="1"/>
    <col min="10499" max="10507" width="14.83203125" style="33" customWidth="1"/>
    <col min="10508" max="10752" width="9.33203125" style="33"/>
    <col min="10753" max="10753" width="7.5" style="33" customWidth="1"/>
    <col min="10754" max="10754" width="59.6640625" style="33" customWidth="1"/>
    <col min="10755" max="10763" width="14.83203125" style="33" customWidth="1"/>
    <col min="10764" max="11008" width="9.33203125" style="33"/>
    <col min="11009" max="11009" width="7.5" style="33" customWidth="1"/>
    <col min="11010" max="11010" width="59.6640625" style="33" customWidth="1"/>
    <col min="11011" max="11019" width="14.83203125" style="33" customWidth="1"/>
    <col min="11020" max="11264" width="9.33203125" style="33"/>
    <col min="11265" max="11265" width="7.5" style="33" customWidth="1"/>
    <col min="11266" max="11266" width="59.6640625" style="33" customWidth="1"/>
    <col min="11267" max="11275" width="14.83203125" style="33" customWidth="1"/>
    <col min="11276" max="11520" width="9.33203125" style="33"/>
    <col min="11521" max="11521" width="7.5" style="33" customWidth="1"/>
    <col min="11522" max="11522" width="59.6640625" style="33" customWidth="1"/>
    <col min="11523" max="11531" width="14.83203125" style="33" customWidth="1"/>
    <col min="11532" max="11776" width="9.33203125" style="33"/>
    <col min="11777" max="11777" width="7.5" style="33" customWidth="1"/>
    <col min="11778" max="11778" width="59.6640625" style="33" customWidth="1"/>
    <col min="11779" max="11787" width="14.83203125" style="33" customWidth="1"/>
    <col min="11788" max="12032" width="9.33203125" style="33"/>
    <col min="12033" max="12033" width="7.5" style="33" customWidth="1"/>
    <col min="12034" max="12034" width="59.6640625" style="33" customWidth="1"/>
    <col min="12035" max="12043" width="14.83203125" style="33" customWidth="1"/>
    <col min="12044" max="12288" width="9.33203125" style="33"/>
    <col min="12289" max="12289" width="7.5" style="33" customWidth="1"/>
    <col min="12290" max="12290" width="59.6640625" style="33" customWidth="1"/>
    <col min="12291" max="12299" width="14.83203125" style="33" customWidth="1"/>
    <col min="12300" max="12544" width="9.33203125" style="33"/>
    <col min="12545" max="12545" width="7.5" style="33" customWidth="1"/>
    <col min="12546" max="12546" width="59.6640625" style="33" customWidth="1"/>
    <col min="12547" max="12555" width="14.83203125" style="33" customWidth="1"/>
    <col min="12556" max="12800" width="9.33203125" style="33"/>
    <col min="12801" max="12801" width="7.5" style="33" customWidth="1"/>
    <col min="12802" max="12802" width="59.6640625" style="33" customWidth="1"/>
    <col min="12803" max="12811" width="14.83203125" style="33" customWidth="1"/>
    <col min="12812" max="13056" width="9.33203125" style="33"/>
    <col min="13057" max="13057" width="7.5" style="33" customWidth="1"/>
    <col min="13058" max="13058" width="59.6640625" style="33" customWidth="1"/>
    <col min="13059" max="13067" width="14.83203125" style="33" customWidth="1"/>
    <col min="13068" max="13312" width="9.33203125" style="33"/>
    <col min="13313" max="13313" width="7.5" style="33" customWidth="1"/>
    <col min="13314" max="13314" width="59.6640625" style="33" customWidth="1"/>
    <col min="13315" max="13323" width="14.83203125" style="33" customWidth="1"/>
    <col min="13324" max="13568" width="9.33203125" style="33"/>
    <col min="13569" max="13569" width="7.5" style="33" customWidth="1"/>
    <col min="13570" max="13570" width="59.6640625" style="33" customWidth="1"/>
    <col min="13571" max="13579" width="14.83203125" style="33" customWidth="1"/>
    <col min="13580" max="13824" width="9.33203125" style="33"/>
    <col min="13825" max="13825" width="7.5" style="33" customWidth="1"/>
    <col min="13826" max="13826" width="59.6640625" style="33" customWidth="1"/>
    <col min="13827" max="13835" width="14.83203125" style="33" customWidth="1"/>
    <col min="13836" max="14080" width="9.33203125" style="33"/>
    <col min="14081" max="14081" width="7.5" style="33" customWidth="1"/>
    <col min="14082" max="14082" width="59.6640625" style="33" customWidth="1"/>
    <col min="14083" max="14091" width="14.83203125" style="33" customWidth="1"/>
    <col min="14092" max="14336" width="9.33203125" style="33"/>
    <col min="14337" max="14337" width="7.5" style="33" customWidth="1"/>
    <col min="14338" max="14338" width="59.6640625" style="33" customWidth="1"/>
    <col min="14339" max="14347" width="14.83203125" style="33" customWidth="1"/>
    <col min="14348" max="14592" width="9.33203125" style="33"/>
    <col min="14593" max="14593" width="7.5" style="33" customWidth="1"/>
    <col min="14594" max="14594" width="59.6640625" style="33" customWidth="1"/>
    <col min="14595" max="14603" width="14.83203125" style="33" customWidth="1"/>
    <col min="14604" max="14848" width="9.33203125" style="33"/>
    <col min="14849" max="14849" width="7.5" style="33" customWidth="1"/>
    <col min="14850" max="14850" width="59.6640625" style="33" customWidth="1"/>
    <col min="14851" max="14859" width="14.83203125" style="33" customWidth="1"/>
    <col min="14860" max="15104" width="9.33203125" style="33"/>
    <col min="15105" max="15105" width="7.5" style="33" customWidth="1"/>
    <col min="15106" max="15106" width="59.6640625" style="33" customWidth="1"/>
    <col min="15107" max="15115" width="14.83203125" style="33" customWidth="1"/>
    <col min="15116" max="15360" width="9.33203125" style="33"/>
    <col min="15361" max="15361" width="7.5" style="33" customWidth="1"/>
    <col min="15362" max="15362" width="59.6640625" style="33" customWidth="1"/>
    <col min="15363" max="15371" width="14.83203125" style="33" customWidth="1"/>
    <col min="15372" max="15616" width="9.33203125" style="33"/>
    <col min="15617" max="15617" width="7.5" style="33" customWidth="1"/>
    <col min="15618" max="15618" width="59.6640625" style="33" customWidth="1"/>
    <col min="15619" max="15627" width="14.83203125" style="33" customWidth="1"/>
    <col min="15628" max="15872" width="9.33203125" style="33"/>
    <col min="15873" max="15873" width="7.5" style="33" customWidth="1"/>
    <col min="15874" max="15874" width="59.6640625" style="33" customWidth="1"/>
    <col min="15875" max="15883" width="14.83203125" style="33" customWidth="1"/>
    <col min="15884" max="16128" width="9.33203125" style="33"/>
    <col min="16129" max="16129" width="7.5" style="33" customWidth="1"/>
    <col min="16130" max="16130" width="59.6640625" style="33" customWidth="1"/>
    <col min="16131" max="16139" width="14.83203125" style="33" customWidth="1"/>
    <col min="16140" max="16384" width="9.33203125" style="33"/>
  </cols>
  <sheetData>
    <row r="1" spans="1:11" x14ac:dyDescent="0.25">
      <c r="A1" s="429"/>
      <c r="B1" s="1063" t="str">
        <f>CONCATENATE("1.2. melléklet ",[5]RM_ALAPADATOK!A7," ",[5]RM_ALAPADATOK!B7," ",[5]RM_ALAPADATOK!C7," ",[5]RM_ALAPADATOK!D7," ",[5]RM_ALAPADATOK!E7," ",[5]RM_ALAPADATOK!F7," ",[5]RM_ALAPADATOK!G7," ",[5]RM_ALAPADATOK!H7)</f>
        <v>1.2. melléklet a 7 / 2019 ( III.14. ) önkormányzati rendelethez</v>
      </c>
      <c r="C1" s="1064"/>
      <c r="D1" s="1064"/>
      <c r="E1" s="1064"/>
      <c r="F1" s="1064"/>
      <c r="G1" s="1064"/>
      <c r="H1" s="1064"/>
      <c r="I1" s="1064"/>
      <c r="J1" s="1064"/>
      <c r="K1" s="1064"/>
    </row>
    <row r="2" spans="1:11" x14ac:dyDescent="0.25">
      <c r="A2" s="429"/>
      <c r="B2" s="429"/>
      <c r="C2" s="430"/>
      <c r="D2" s="429"/>
      <c r="E2" s="429"/>
      <c r="F2" s="429"/>
      <c r="G2" s="429"/>
      <c r="H2" s="429"/>
      <c r="I2" s="429"/>
      <c r="J2" s="429"/>
      <c r="K2" s="429"/>
    </row>
    <row r="3" spans="1:11" x14ac:dyDescent="0.25">
      <c r="A3" s="1065" t="e">
        <f>CONCATENATE([2]RM_ALAPADATOK!A4)</f>
        <v>#REF!</v>
      </c>
      <c r="B3" s="1065"/>
      <c r="C3" s="1066"/>
      <c r="D3" s="1065"/>
      <c r="E3" s="1065"/>
      <c r="F3" s="1065"/>
      <c r="G3" s="1065"/>
      <c r="H3" s="1065"/>
      <c r="I3" s="1065"/>
      <c r="J3" s="1065"/>
      <c r="K3" s="1065"/>
    </row>
    <row r="4" spans="1:11" x14ac:dyDescent="0.25">
      <c r="A4" s="1065" t="s">
        <v>972</v>
      </c>
      <c r="B4" s="1065"/>
      <c r="C4" s="1066"/>
      <c r="D4" s="1065"/>
      <c r="E4" s="1065"/>
      <c r="F4" s="1065"/>
      <c r="G4" s="1065"/>
      <c r="H4" s="1065"/>
      <c r="I4" s="1065"/>
      <c r="J4" s="1065"/>
      <c r="K4" s="1065"/>
    </row>
    <row r="5" spans="1:11" x14ac:dyDescent="0.25">
      <c r="A5" s="429"/>
      <c r="B5" s="429"/>
      <c r="C5" s="430"/>
      <c r="D5" s="429"/>
      <c r="E5" s="429"/>
      <c r="F5" s="429"/>
      <c r="G5" s="429"/>
      <c r="H5" s="429"/>
      <c r="I5" s="429"/>
      <c r="J5" s="429"/>
      <c r="K5" s="429"/>
    </row>
    <row r="6" spans="1:11" ht="15.95" customHeight="1" x14ac:dyDescent="0.25">
      <c r="A6" s="1067" t="s">
        <v>12</v>
      </c>
      <c r="B6" s="1067"/>
      <c r="C6" s="1067"/>
      <c r="D6" s="1067"/>
      <c r="E6" s="1067"/>
      <c r="F6" s="1067"/>
      <c r="G6" s="1067"/>
      <c r="H6" s="1067"/>
      <c r="I6" s="1067"/>
      <c r="J6" s="1067"/>
      <c r="K6" s="1067"/>
    </row>
    <row r="7" spans="1:11" ht="15.95" customHeight="1" thickBot="1" x14ac:dyDescent="0.3">
      <c r="A7" s="1062" t="s">
        <v>147</v>
      </c>
      <c r="B7" s="1062"/>
      <c r="C7" s="691"/>
      <c r="D7" s="429"/>
      <c r="E7" s="429"/>
      <c r="F7" s="429"/>
      <c r="G7" s="429"/>
      <c r="H7" s="429"/>
      <c r="I7" s="429"/>
      <c r="J7" s="429"/>
      <c r="K7" s="691" t="s">
        <v>1098</v>
      </c>
    </row>
    <row r="8" spans="1:11" x14ac:dyDescent="0.25">
      <c r="A8" s="1052" t="s">
        <v>65</v>
      </c>
      <c r="B8" s="1054" t="s">
        <v>14</v>
      </c>
      <c r="C8" s="1056" t="str">
        <f>+CONCATENATE(LEFT([2]RM_ÖSSZEFÜGGÉSEK!A6,4),". évi")</f>
        <v>2019. évi</v>
      </c>
      <c r="D8" s="1057"/>
      <c r="E8" s="1058"/>
      <c r="F8" s="1058"/>
      <c r="G8" s="1058"/>
      <c r="H8" s="1058"/>
      <c r="I8" s="1058"/>
      <c r="J8" s="1058"/>
      <c r="K8" s="1059"/>
    </row>
    <row r="9" spans="1:11" ht="39" customHeight="1" thickBot="1" x14ac:dyDescent="0.3">
      <c r="A9" s="1053"/>
      <c r="B9" s="1055"/>
      <c r="C9" s="916" t="s">
        <v>960</v>
      </c>
      <c r="D9" s="917" t="str">
        <f>CONCATENATE('[2]RM_1.1.sz.mell.'!D9)</f>
        <v xml:space="preserve">1. sz. módosítás </v>
      </c>
      <c r="E9" s="917" t="str">
        <f>CONCATENATE('[2]RM_1.1.sz.mell.'!E9)</f>
        <v xml:space="preserve">.2. sz. módosítás </v>
      </c>
      <c r="F9" s="917" t="str">
        <f>CONCATENATE('[2]RM_1.1.sz.mell.'!F9)</f>
        <v xml:space="preserve">3. sz. módosítás </v>
      </c>
      <c r="G9" s="917" t="str">
        <f>CONCATENATE('[2]RM_1.1.sz.mell.'!G9)</f>
        <v xml:space="preserve">4. sz. módosítás </v>
      </c>
      <c r="H9" s="917" t="str">
        <f>CONCATENATE('[2]RM_1.1.sz.mell.'!H9)</f>
        <v xml:space="preserve">.5. sz. módosítás </v>
      </c>
      <c r="I9" s="917" t="str">
        <f>CONCATENATE('[2]RM_1.1.sz.mell.'!I9)</f>
        <v xml:space="preserve">6. sz. módosítás </v>
      </c>
      <c r="J9" s="915" t="s">
        <v>965</v>
      </c>
      <c r="K9" s="918" t="str">
        <f>CONCATENATE('[2]RM_1.1.sz.mell.'!K9)</f>
        <v>….számú módosítás utáni előirányzat</v>
      </c>
    </row>
    <row r="10" spans="1:11" s="34" customFormat="1" ht="12" customHeight="1" thickBot="1" x14ac:dyDescent="0.25">
      <c r="A10" s="303" t="s">
        <v>476</v>
      </c>
      <c r="B10" s="304" t="s">
        <v>477</v>
      </c>
      <c r="C10" s="692" t="s">
        <v>478</v>
      </c>
      <c r="D10" s="692" t="s">
        <v>480</v>
      </c>
      <c r="E10" s="693" t="s">
        <v>479</v>
      </c>
      <c r="F10" s="693" t="s">
        <v>481</v>
      </c>
      <c r="G10" s="693" t="s">
        <v>482</v>
      </c>
      <c r="H10" s="693" t="s">
        <v>483</v>
      </c>
      <c r="I10" s="693" t="s">
        <v>966</v>
      </c>
      <c r="J10" s="693" t="s">
        <v>967</v>
      </c>
      <c r="K10" s="694" t="s">
        <v>968</v>
      </c>
    </row>
    <row r="11" spans="1:11" s="1" customFormat="1" ht="12" customHeight="1" thickBot="1" x14ac:dyDescent="0.25">
      <c r="A11" s="20" t="s">
        <v>15</v>
      </c>
      <c r="B11" s="21" t="s">
        <v>243</v>
      </c>
      <c r="C11" s="294">
        <f>+C12+C13+C14+C15+C16+C17</f>
        <v>489562</v>
      </c>
      <c r="D11" s="294">
        <f t="shared" ref="D11:K11" si="0">+D12+D13+D14+D15+D16+D17</f>
        <v>33455</v>
      </c>
      <c r="E11" s="294">
        <f t="shared" si="0"/>
        <v>3048</v>
      </c>
      <c r="F11" s="294">
        <f t="shared" si="0"/>
        <v>14426</v>
      </c>
      <c r="G11" s="294">
        <f t="shared" si="0"/>
        <v>14254</v>
      </c>
      <c r="H11" s="294">
        <f t="shared" si="0"/>
        <v>0</v>
      </c>
      <c r="I11" s="294">
        <f t="shared" si="0"/>
        <v>0</v>
      </c>
      <c r="J11" s="294">
        <f t="shared" si="0"/>
        <v>65183</v>
      </c>
      <c r="K11" s="198">
        <f t="shared" si="0"/>
        <v>554745</v>
      </c>
    </row>
    <row r="12" spans="1:11" s="1" customFormat="1" ht="12" customHeight="1" x14ac:dyDescent="0.2">
      <c r="A12" s="15" t="s">
        <v>94</v>
      </c>
      <c r="B12" s="306" t="s">
        <v>244</v>
      </c>
      <c r="C12" s="296">
        <v>133820</v>
      </c>
      <c r="D12" s="695">
        <v>3320</v>
      </c>
      <c r="E12" s="296"/>
      <c r="F12" s="296"/>
      <c r="G12" s="296">
        <v>870</v>
      </c>
      <c r="H12" s="296"/>
      <c r="I12" s="296"/>
      <c r="J12" s="696">
        <f t="shared" ref="J12:J17" si="1">D12+E12+F12+G12+H12+I12</f>
        <v>4190</v>
      </c>
      <c r="K12" s="697">
        <f t="shared" ref="K12:K17" si="2">C12+J12</f>
        <v>138010</v>
      </c>
    </row>
    <row r="13" spans="1:11" s="1" customFormat="1" ht="12" customHeight="1" x14ac:dyDescent="0.2">
      <c r="A13" s="14" t="s">
        <v>95</v>
      </c>
      <c r="B13" s="307" t="s">
        <v>245</v>
      </c>
      <c r="C13" s="295">
        <v>173418</v>
      </c>
      <c r="D13" s="698">
        <v>3120</v>
      </c>
      <c r="E13" s="296"/>
      <c r="F13" s="296">
        <v>338</v>
      </c>
      <c r="G13" s="296">
        <v>3054</v>
      </c>
      <c r="H13" s="296"/>
      <c r="I13" s="296"/>
      <c r="J13" s="696">
        <f t="shared" si="1"/>
        <v>6512</v>
      </c>
      <c r="K13" s="697">
        <f t="shared" si="2"/>
        <v>179930</v>
      </c>
    </row>
    <row r="14" spans="1:11" s="1" customFormat="1" ht="12" customHeight="1" x14ac:dyDescent="0.2">
      <c r="A14" s="14" t="s">
        <v>96</v>
      </c>
      <c r="B14" s="307" t="s">
        <v>246</v>
      </c>
      <c r="C14" s="295">
        <v>155004</v>
      </c>
      <c r="D14" s="698">
        <v>12847</v>
      </c>
      <c r="E14" s="296">
        <v>2365</v>
      </c>
      <c r="F14" s="296">
        <v>1361</v>
      </c>
      <c r="G14" s="296">
        <v>619</v>
      </c>
      <c r="H14" s="296"/>
      <c r="I14" s="296"/>
      <c r="J14" s="696">
        <f t="shared" si="1"/>
        <v>17192</v>
      </c>
      <c r="K14" s="697">
        <f t="shared" si="2"/>
        <v>172196</v>
      </c>
    </row>
    <row r="15" spans="1:11" s="1" customFormat="1" ht="12" customHeight="1" x14ac:dyDescent="0.2">
      <c r="A15" s="14" t="s">
        <v>97</v>
      </c>
      <c r="B15" s="307" t="s">
        <v>247</v>
      </c>
      <c r="C15" s="295">
        <v>7910</v>
      </c>
      <c r="D15" s="698">
        <v>1803</v>
      </c>
      <c r="E15" s="296">
        <v>482</v>
      </c>
      <c r="F15" s="296">
        <v>179</v>
      </c>
      <c r="G15" s="296">
        <v>60</v>
      </c>
      <c r="H15" s="296"/>
      <c r="I15" s="296"/>
      <c r="J15" s="696">
        <f t="shared" si="1"/>
        <v>2524</v>
      </c>
      <c r="K15" s="697">
        <f t="shared" si="2"/>
        <v>10434</v>
      </c>
    </row>
    <row r="16" spans="1:11" s="1" customFormat="1" ht="12" customHeight="1" x14ac:dyDescent="0.2">
      <c r="A16" s="14" t="s">
        <v>143</v>
      </c>
      <c r="B16" s="224" t="s">
        <v>415</v>
      </c>
      <c r="C16" s="295">
        <v>19410</v>
      </c>
      <c r="D16" s="698">
        <v>12365</v>
      </c>
      <c r="E16" s="296">
        <v>201</v>
      </c>
      <c r="F16" s="296">
        <v>12548</v>
      </c>
      <c r="G16" s="296">
        <v>9651</v>
      </c>
      <c r="H16" s="296"/>
      <c r="I16" s="296"/>
      <c r="J16" s="696">
        <f t="shared" si="1"/>
        <v>34765</v>
      </c>
      <c r="K16" s="697">
        <f t="shared" si="2"/>
        <v>54175</v>
      </c>
    </row>
    <row r="17" spans="1:11" s="1" customFormat="1" ht="12" customHeight="1" thickBot="1" x14ac:dyDescent="0.25">
      <c r="A17" s="16" t="s">
        <v>98</v>
      </c>
      <c r="B17" s="225" t="s">
        <v>416</v>
      </c>
      <c r="C17" s="295"/>
      <c r="D17" s="295"/>
      <c r="E17" s="296"/>
      <c r="F17" s="296"/>
      <c r="G17" s="296"/>
      <c r="H17" s="296"/>
      <c r="I17" s="296"/>
      <c r="J17" s="696">
        <f t="shared" si="1"/>
        <v>0</v>
      </c>
      <c r="K17" s="697">
        <f t="shared" si="2"/>
        <v>0</v>
      </c>
    </row>
    <row r="18" spans="1:11" s="1" customFormat="1" ht="12" customHeight="1" thickBot="1" x14ac:dyDescent="0.25">
      <c r="A18" s="20" t="s">
        <v>16</v>
      </c>
      <c r="B18" s="223" t="s">
        <v>248</v>
      </c>
      <c r="C18" s="294">
        <f>+C19+C20+C21+C22+C23</f>
        <v>28349</v>
      </c>
      <c r="D18" s="294">
        <f t="shared" ref="D18:K18" si="3">+D19+D20+D21+D22+D23</f>
        <v>2059</v>
      </c>
      <c r="E18" s="294">
        <f t="shared" si="3"/>
        <v>6035</v>
      </c>
      <c r="F18" s="294">
        <f t="shared" si="3"/>
        <v>4644</v>
      </c>
      <c r="G18" s="294">
        <f t="shared" si="3"/>
        <v>1023</v>
      </c>
      <c r="H18" s="294">
        <f t="shared" si="3"/>
        <v>0</v>
      </c>
      <c r="I18" s="294">
        <f t="shared" si="3"/>
        <v>0</v>
      </c>
      <c r="J18" s="294">
        <f t="shared" si="3"/>
        <v>13761</v>
      </c>
      <c r="K18" s="198">
        <f t="shared" si="3"/>
        <v>42110</v>
      </c>
    </row>
    <row r="19" spans="1:11" s="1" customFormat="1" ht="12" customHeight="1" x14ac:dyDescent="0.2">
      <c r="A19" s="15" t="s">
        <v>100</v>
      </c>
      <c r="B19" s="306" t="s">
        <v>249</v>
      </c>
      <c r="C19" s="296"/>
      <c r="D19" s="296"/>
      <c r="E19" s="296"/>
      <c r="F19" s="296"/>
      <c r="G19" s="296"/>
      <c r="H19" s="296"/>
      <c r="I19" s="296"/>
      <c r="J19" s="696">
        <f t="shared" ref="J19:J24" si="4">D19+E19+F19+G19+H19+I19</f>
        <v>0</v>
      </c>
      <c r="K19" s="697">
        <f t="shared" ref="K19:K24" si="5">C19+J19</f>
        <v>0</v>
      </c>
    </row>
    <row r="20" spans="1:11" s="1" customFormat="1" ht="12" customHeight="1" x14ac:dyDescent="0.2">
      <c r="A20" s="14" t="s">
        <v>101</v>
      </c>
      <c r="B20" s="307" t="s">
        <v>250</v>
      </c>
      <c r="C20" s="295"/>
      <c r="D20" s="295"/>
      <c r="E20" s="296"/>
      <c r="F20" s="296"/>
      <c r="G20" s="296"/>
      <c r="H20" s="296"/>
      <c r="I20" s="296"/>
      <c r="J20" s="696">
        <f t="shared" si="4"/>
        <v>0</v>
      </c>
      <c r="K20" s="697">
        <f t="shared" si="5"/>
        <v>0</v>
      </c>
    </row>
    <row r="21" spans="1:11" s="1" customFormat="1" ht="12" customHeight="1" x14ac:dyDescent="0.2">
      <c r="A21" s="14" t="s">
        <v>102</v>
      </c>
      <c r="B21" s="307" t="s">
        <v>408</v>
      </c>
      <c r="C21" s="295"/>
      <c r="D21" s="295"/>
      <c r="E21" s="296"/>
      <c r="F21" s="296"/>
      <c r="G21" s="296"/>
      <c r="H21" s="296"/>
      <c r="I21" s="296"/>
      <c r="J21" s="696">
        <f t="shared" si="4"/>
        <v>0</v>
      </c>
      <c r="K21" s="697">
        <f t="shared" si="5"/>
        <v>0</v>
      </c>
    </row>
    <row r="22" spans="1:11" s="1" customFormat="1" ht="12" customHeight="1" x14ac:dyDescent="0.2">
      <c r="A22" s="14" t="s">
        <v>103</v>
      </c>
      <c r="B22" s="307" t="s">
        <v>409</v>
      </c>
      <c r="C22" s="295"/>
      <c r="D22" s="295"/>
      <c r="E22" s="296"/>
      <c r="F22" s="296"/>
      <c r="G22" s="296"/>
      <c r="H22" s="296"/>
      <c r="I22" s="296"/>
      <c r="J22" s="696">
        <f t="shared" si="4"/>
        <v>0</v>
      </c>
      <c r="K22" s="697">
        <f t="shared" si="5"/>
        <v>0</v>
      </c>
    </row>
    <row r="23" spans="1:11" s="1" customFormat="1" ht="12" customHeight="1" x14ac:dyDescent="0.2">
      <c r="A23" s="14" t="s">
        <v>104</v>
      </c>
      <c r="B23" s="307" t="s">
        <v>251</v>
      </c>
      <c r="C23" s="295">
        <v>28349</v>
      </c>
      <c r="D23" s="295">
        <v>2059</v>
      </c>
      <c r="E23" s="296">
        <v>6035</v>
      </c>
      <c r="F23" s="296">
        <v>4644</v>
      </c>
      <c r="G23" s="296">
        <v>1023</v>
      </c>
      <c r="H23" s="296"/>
      <c r="I23" s="296"/>
      <c r="J23" s="696">
        <f t="shared" si="4"/>
        <v>13761</v>
      </c>
      <c r="K23" s="697">
        <f t="shared" si="5"/>
        <v>42110</v>
      </c>
    </row>
    <row r="24" spans="1:11" s="1" customFormat="1" ht="12" customHeight="1" thickBot="1" x14ac:dyDescent="0.25">
      <c r="A24" s="16" t="s">
        <v>113</v>
      </c>
      <c r="B24" s="225" t="s">
        <v>252</v>
      </c>
      <c r="C24" s="297"/>
      <c r="D24" s="297"/>
      <c r="E24" s="699"/>
      <c r="F24" s="699"/>
      <c r="G24" s="699">
        <v>1023</v>
      </c>
      <c r="H24" s="699"/>
      <c r="I24" s="699"/>
      <c r="J24" s="696">
        <f t="shared" si="4"/>
        <v>1023</v>
      </c>
      <c r="K24" s="697">
        <f t="shared" si="5"/>
        <v>1023</v>
      </c>
    </row>
    <row r="25" spans="1:11" s="1" customFormat="1" ht="12" customHeight="1" thickBot="1" x14ac:dyDescent="0.25">
      <c r="A25" s="20" t="s">
        <v>17</v>
      </c>
      <c r="B25" s="21" t="s">
        <v>253</v>
      </c>
      <c r="C25" s="294">
        <f>+C26+C27+C28+C29+C30</f>
        <v>86729</v>
      </c>
      <c r="D25" s="294">
        <f t="shared" ref="D25:K25" si="6">+D26+D27+D28+D29+D30</f>
        <v>0</v>
      </c>
      <c r="E25" s="294">
        <f t="shared" si="6"/>
        <v>0</v>
      </c>
      <c r="F25" s="294">
        <f t="shared" si="6"/>
        <v>0</v>
      </c>
      <c r="G25" s="294">
        <f t="shared" si="6"/>
        <v>-50512</v>
      </c>
      <c r="H25" s="294">
        <f t="shared" si="6"/>
        <v>0</v>
      </c>
      <c r="I25" s="294">
        <f t="shared" si="6"/>
        <v>0</v>
      </c>
      <c r="J25" s="294">
        <f t="shared" si="6"/>
        <v>-50512</v>
      </c>
      <c r="K25" s="198">
        <f t="shared" si="6"/>
        <v>36217</v>
      </c>
    </row>
    <row r="26" spans="1:11" s="1" customFormat="1" ht="12" customHeight="1" x14ac:dyDescent="0.2">
      <c r="A26" s="15" t="s">
        <v>83</v>
      </c>
      <c r="B26" s="306" t="s">
        <v>254</v>
      </c>
      <c r="C26" s="296"/>
      <c r="D26" s="296"/>
      <c r="E26" s="296"/>
      <c r="F26" s="296"/>
      <c r="G26" s="296">
        <v>9383</v>
      </c>
      <c r="H26" s="296"/>
      <c r="I26" s="296"/>
      <c r="J26" s="696">
        <f t="shared" ref="J26:J31" si="7">D26+E26+F26+G26+H26+I26</f>
        <v>9383</v>
      </c>
      <c r="K26" s="697">
        <f t="shared" ref="K26:K31" si="8">C26+J26</f>
        <v>9383</v>
      </c>
    </row>
    <row r="27" spans="1:11" s="1" customFormat="1" ht="12" customHeight="1" x14ac:dyDescent="0.2">
      <c r="A27" s="14" t="s">
        <v>84</v>
      </c>
      <c r="B27" s="307" t="s">
        <v>255</v>
      </c>
      <c r="C27" s="295"/>
      <c r="D27" s="295"/>
      <c r="E27" s="296"/>
      <c r="F27" s="296"/>
      <c r="G27" s="296"/>
      <c r="H27" s="296"/>
      <c r="I27" s="296"/>
      <c r="J27" s="696">
        <f t="shared" si="7"/>
        <v>0</v>
      </c>
      <c r="K27" s="697">
        <f t="shared" si="8"/>
        <v>0</v>
      </c>
    </row>
    <row r="28" spans="1:11" s="1" customFormat="1" ht="12" customHeight="1" x14ac:dyDescent="0.2">
      <c r="A28" s="14" t="s">
        <v>85</v>
      </c>
      <c r="B28" s="307" t="s">
        <v>410</v>
      </c>
      <c r="C28" s="295"/>
      <c r="D28" s="295"/>
      <c r="E28" s="296"/>
      <c r="F28" s="296"/>
      <c r="G28" s="296"/>
      <c r="H28" s="296"/>
      <c r="I28" s="296"/>
      <c r="J28" s="696">
        <f t="shared" si="7"/>
        <v>0</v>
      </c>
      <c r="K28" s="697">
        <f t="shared" si="8"/>
        <v>0</v>
      </c>
    </row>
    <row r="29" spans="1:11" s="1" customFormat="1" ht="12" customHeight="1" x14ac:dyDescent="0.2">
      <c r="A29" s="14" t="s">
        <v>86</v>
      </c>
      <c r="B29" s="307" t="s">
        <v>411</v>
      </c>
      <c r="C29" s="295"/>
      <c r="D29" s="295"/>
      <c r="E29" s="296"/>
      <c r="F29" s="296"/>
      <c r="G29" s="296"/>
      <c r="H29" s="296"/>
      <c r="I29" s="296"/>
      <c r="J29" s="696">
        <f t="shared" si="7"/>
        <v>0</v>
      </c>
      <c r="K29" s="697">
        <f t="shared" si="8"/>
        <v>0</v>
      </c>
    </row>
    <row r="30" spans="1:11" s="1" customFormat="1" ht="12" customHeight="1" x14ac:dyDescent="0.2">
      <c r="A30" s="14" t="s">
        <v>163</v>
      </c>
      <c r="B30" s="307" t="s">
        <v>256</v>
      </c>
      <c r="C30" s="295">
        <v>86729</v>
      </c>
      <c r="D30" s="295"/>
      <c r="E30" s="296"/>
      <c r="F30" s="296"/>
      <c r="G30" s="296">
        <v>-59895</v>
      </c>
      <c r="H30" s="296"/>
      <c r="I30" s="296"/>
      <c r="J30" s="696">
        <f t="shared" si="7"/>
        <v>-59895</v>
      </c>
      <c r="K30" s="697">
        <f t="shared" si="8"/>
        <v>26834</v>
      </c>
    </row>
    <row r="31" spans="1:11" s="1" customFormat="1" ht="12" customHeight="1" thickBot="1" x14ac:dyDescent="0.25">
      <c r="A31" s="16" t="s">
        <v>164</v>
      </c>
      <c r="B31" s="308" t="s">
        <v>257</v>
      </c>
      <c r="C31" s="297">
        <v>63381</v>
      </c>
      <c r="D31" s="297"/>
      <c r="E31" s="699"/>
      <c r="F31" s="699"/>
      <c r="G31" s="699">
        <v>-59895</v>
      </c>
      <c r="H31" s="699"/>
      <c r="I31" s="699"/>
      <c r="J31" s="700">
        <f t="shared" si="7"/>
        <v>-59895</v>
      </c>
      <c r="K31" s="697">
        <f t="shared" si="8"/>
        <v>3486</v>
      </c>
    </row>
    <row r="32" spans="1:11" s="1" customFormat="1" ht="12" customHeight="1" thickBot="1" x14ac:dyDescent="0.25">
      <c r="A32" s="20" t="s">
        <v>165</v>
      </c>
      <c r="B32" s="21" t="s">
        <v>535</v>
      </c>
      <c r="C32" s="300">
        <f>+C33+C34+C35+C36+C37+C38+C39</f>
        <v>21005</v>
      </c>
      <c r="D32" s="300">
        <f t="shared" ref="D32:K32" si="9">+D33+D34+D35+D36+D37+D38+D39</f>
        <v>0</v>
      </c>
      <c r="E32" s="300">
        <f t="shared" si="9"/>
        <v>0</v>
      </c>
      <c r="F32" s="300">
        <f t="shared" si="9"/>
        <v>0</v>
      </c>
      <c r="G32" s="300">
        <f t="shared" si="9"/>
        <v>0</v>
      </c>
      <c r="H32" s="300">
        <f t="shared" si="9"/>
        <v>0</v>
      </c>
      <c r="I32" s="300">
        <f t="shared" si="9"/>
        <v>0</v>
      </c>
      <c r="J32" s="300">
        <f t="shared" si="9"/>
        <v>0</v>
      </c>
      <c r="K32" s="332">
        <f t="shared" si="9"/>
        <v>21005</v>
      </c>
    </row>
    <row r="33" spans="1:11" s="1" customFormat="1" ht="12" customHeight="1" x14ac:dyDescent="0.2">
      <c r="A33" s="15" t="s">
        <v>259</v>
      </c>
      <c r="B33" s="306" t="s">
        <v>531</v>
      </c>
      <c r="C33" s="696"/>
      <c r="D33" s="696"/>
      <c r="E33" s="696"/>
      <c r="F33" s="696"/>
      <c r="G33" s="696"/>
      <c r="H33" s="696"/>
      <c r="I33" s="696"/>
      <c r="J33" s="696">
        <f t="shared" ref="J33:J39" si="10">D33+E33+F33+G33+H33+I33</f>
        <v>0</v>
      </c>
      <c r="K33" s="697">
        <f t="shared" ref="K33:K39" si="11">C33+J33</f>
        <v>0</v>
      </c>
    </row>
    <row r="34" spans="1:11" s="1" customFormat="1" ht="12" customHeight="1" x14ac:dyDescent="0.2">
      <c r="A34" s="14" t="s">
        <v>260</v>
      </c>
      <c r="B34" s="307" t="s">
        <v>909</v>
      </c>
      <c r="C34" s="295"/>
      <c r="D34" s="295"/>
      <c r="E34" s="296"/>
      <c r="F34" s="296"/>
      <c r="G34" s="296"/>
      <c r="H34" s="296"/>
      <c r="I34" s="296"/>
      <c r="J34" s="696">
        <f t="shared" si="10"/>
        <v>0</v>
      </c>
      <c r="K34" s="697">
        <f t="shared" si="11"/>
        <v>0</v>
      </c>
    </row>
    <row r="35" spans="1:11" s="1" customFormat="1" ht="12" customHeight="1" x14ac:dyDescent="0.2">
      <c r="A35" s="14" t="s">
        <v>261</v>
      </c>
      <c r="B35" s="307" t="s">
        <v>532</v>
      </c>
      <c r="C35" s="295"/>
      <c r="D35" s="295"/>
      <c r="E35" s="296"/>
      <c r="F35" s="296"/>
      <c r="G35" s="296"/>
      <c r="H35" s="296"/>
      <c r="I35" s="296"/>
      <c r="J35" s="696">
        <f t="shared" si="10"/>
        <v>0</v>
      </c>
      <c r="K35" s="697">
        <f t="shared" si="11"/>
        <v>0</v>
      </c>
    </row>
    <row r="36" spans="1:11" s="1" customFormat="1" ht="12" customHeight="1" x14ac:dyDescent="0.2">
      <c r="A36" s="14" t="s">
        <v>262</v>
      </c>
      <c r="B36" s="307" t="s">
        <v>533</v>
      </c>
      <c r="C36" s="295"/>
      <c r="D36" s="295"/>
      <c r="E36" s="296"/>
      <c r="F36" s="296"/>
      <c r="G36" s="296"/>
      <c r="H36" s="296"/>
      <c r="I36" s="296"/>
      <c r="J36" s="696">
        <f t="shared" si="10"/>
        <v>0</v>
      </c>
      <c r="K36" s="697">
        <f t="shared" si="11"/>
        <v>0</v>
      </c>
    </row>
    <row r="37" spans="1:11" s="1" customFormat="1" ht="12" customHeight="1" x14ac:dyDescent="0.2">
      <c r="A37" s="14" t="s">
        <v>528</v>
      </c>
      <c r="B37" s="307" t="s">
        <v>263</v>
      </c>
      <c r="C37" s="295">
        <v>21000</v>
      </c>
      <c r="D37" s="295"/>
      <c r="E37" s="296"/>
      <c r="F37" s="296"/>
      <c r="G37" s="296"/>
      <c r="H37" s="296"/>
      <c r="I37" s="296"/>
      <c r="J37" s="696">
        <f t="shared" si="10"/>
        <v>0</v>
      </c>
      <c r="K37" s="697">
        <f t="shared" si="11"/>
        <v>21000</v>
      </c>
    </row>
    <row r="38" spans="1:11" s="1" customFormat="1" ht="12" customHeight="1" x14ac:dyDescent="0.2">
      <c r="A38" s="14" t="s">
        <v>529</v>
      </c>
      <c r="B38" s="307" t="s">
        <v>264</v>
      </c>
      <c r="C38" s="295"/>
      <c r="D38" s="295"/>
      <c r="E38" s="296"/>
      <c r="F38" s="296"/>
      <c r="G38" s="296"/>
      <c r="H38" s="296"/>
      <c r="I38" s="296"/>
      <c r="J38" s="696">
        <f t="shared" si="10"/>
        <v>0</v>
      </c>
      <c r="K38" s="697">
        <f t="shared" si="11"/>
        <v>0</v>
      </c>
    </row>
    <row r="39" spans="1:11" s="1" customFormat="1" ht="12" customHeight="1" thickBot="1" x14ac:dyDescent="0.25">
      <c r="A39" s="16" t="s">
        <v>530</v>
      </c>
      <c r="B39" s="308" t="s">
        <v>265</v>
      </c>
      <c r="C39" s="297">
        <v>5</v>
      </c>
      <c r="D39" s="297"/>
      <c r="E39" s="699"/>
      <c r="F39" s="699"/>
      <c r="G39" s="699"/>
      <c r="H39" s="699"/>
      <c r="I39" s="699"/>
      <c r="J39" s="700">
        <f t="shared" si="10"/>
        <v>0</v>
      </c>
      <c r="K39" s="697">
        <f t="shared" si="11"/>
        <v>5</v>
      </c>
    </row>
    <row r="40" spans="1:11" s="1" customFormat="1" ht="12" customHeight="1" thickBot="1" x14ac:dyDescent="0.25">
      <c r="A40" s="20" t="s">
        <v>19</v>
      </c>
      <c r="B40" s="21" t="s">
        <v>417</v>
      </c>
      <c r="C40" s="294">
        <f>SUM(C41:C51)</f>
        <v>53138</v>
      </c>
      <c r="D40" s="294">
        <f t="shared" ref="D40:K40" si="12">SUM(D41:D51)</f>
        <v>0</v>
      </c>
      <c r="E40" s="294">
        <f t="shared" si="12"/>
        <v>0</v>
      </c>
      <c r="F40" s="294">
        <f t="shared" si="12"/>
        <v>597</v>
      </c>
      <c r="G40" s="294">
        <f t="shared" si="12"/>
        <v>91</v>
      </c>
      <c r="H40" s="294">
        <f t="shared" si="12"/>
        <v>0</v>
      </c>
      <c r="I40" s="294">
        <f t="shared" si="12"/>
        <v>0</v>
      </c>
      <c r="J40" s="294">
        <f t="shared" si="12"/>
        <v>688</v>
      </c>
      <c r="K40" s="198">
        <f t="shared" si="12"/>
        <v>53826</v>
      </c>
    </row>
    <row r="41" spans="1:11" s="1" customFormat="1" ht="12" customHeight="1" x14ac:dyDescent="0.2">
      <c r="A41" s="15" t="s">
        <v>87</v>
      </c>
      <c r="B41" s="306" t="s">
        <v>268</v>
      </c>
      <c r="C41" s="296">
        <v>15</v>
      </c>
      <c r="D41" s="296"/>
      <c r="E41" s="296"/>
      <c r="F41" s="296"/>
      <c r="G41" s="296">
        <v>6</v>
      </c>
      <c r="H41" s="296"/>
      <c r="I41" s="296"/>
      <c r="J41" s="696">
        <f t="shared" ref="J41:J51" si="13">D41+E41+F41+G41+H41+I41</f>
        <v>6</v>
      </c>
      <c r="K41" s="697">
        <f t="shared" ref="K41:K51" si="14">C41+J41</f>
        <v>21</v>
      </c>
    </row>
    <row r="42" spans="1:11" s="1" customFormat="1" ht="12" customHeight="1" x14ac:dyDescent="0.2">
      <c r="A42" s="14" t="s">
        <v>88</v>
      </c>
      <c r="B42" s="307" t="s">
        <v>269</v>
      </c>
      <c r="C42" s="295">
        <v>15545</v>
      </c>
      <c r="D42" s="295"/>
      <c r="E42" s="296"/>
      <c r="F42" s="296"/>
      <c r="G42" s="296">
        <v>7</v>
      </c>
      <c r="H42" s="296"/>
      <c r="I42" s="296"/>
      <c r="J42" s="696">
        <f t="shared" si="13"/>
        <v>7</v>
      </c>
      <c r="K42" s="697">
        <f t="shared" si="14"/>
        <v>15552</v>
      </c>
    </row>
    <row r="43" spans="1:11" s="1" customFormat="1" ht="12" customHeight="1" x14ac:dyDescent="0.2">
      <c r="A43" s="14" t="s">
        <v>89</v>
      </c>
      <c r="B43" s="307" t="s">
        <v>270</v>
      </c>
      <c r="C43" s="295">
        <v>2090</v>
      </c>
      <c r="D43" s="295"/>
      <c r="E43" s="296"/>
      <c r="F43" s="296"/>
      <c r="G43" s="296">
        <v>50</v>
      </c>
      <c r="H43" s="296"/>
      <c r="I43" s="296"/>
      <c r="J43" s="696">
        <f t="shared" si="13"/>
        <v>50</v>
      </c>
      <c r="K43" s="697">
        <f t="shared" si="14"/>
        <v>2140</v>
      </c>
    </row>
    <row r="44" spans="1:11" s="1" customFormat="1" ht="12" customHeight="1" x14ac:dyDescent="0.2">
      <c r="A44" s="14" t="s">
        <v>167</v>
      </c>
      <c r="B44" s="307" t="s">
        <v>271</v>
      </c>
      <c r="C44" s="295">
        <v>7950</v>
      </c>
      <c r="D44" s="295"/>
      <c r="E44" s="296"/>
      <c r="F44" s="296"/>
      <c r="G44" s="296"/>
      <c r="H44" s="296"/>
      <c r="I44" s="296"/>
      <c r="J44" s="696">
        <f t="shared" si="13"/>
        <v>0</v>
      </c>
      <c r="K44" s="697">
        <f t="shared" si="14"/>
        <v>7950</v>
      </c>
    </row>
    <row r="45" spans="1:11" s="1" customFormat="1" ht="12" customHeight="1" x14ac:dyDescent="0.2">
      <c r="A45" s="14" t="s">
        <v>168</v>
      </c>
      <c r="B45" s="307" t="s">
        <v>272</v>
      </c>
      <c r="C45" s="295"/>
      <c r="D45" s="295"/>
      <c r="E45" s="296"/>
      <c r="F45" s="296"/>
      <c r="G45" s="296"/>
      <c r="H45" s="296"/>
      <c r="I45" s="296"/>
      <c r="J45" s="696">
        <f t="shared" si="13"/>
        <v>0</v>
      </c>
      <c r="K45" s="697">
        <f t="shared" si="14"/>
        <v>0</v>
      </c>
    </row>
    <row r="46" spans="1:11" s="1" customFormat="1" ht="12" customHeight="1" x14ac:dyDescent="0.2">
      <c r="A46" s="14" t="s">
        <v>169</v>
      </c>
      <c r="B46" s="307" t="s">
        <v>273</v>
      </c>
      <c r="C46" s="295">
        <v>4674</v>
      </c>
      <c r="D46" s="295"/>
      <c r="E46" s="296"/>
      <c r="F46" s="296"/>
      <c r="G46" s="296">
        <v>18</v>
      </c>
      <c r="H46" s="296"/>
      <c r="I46" s="296"/>
      <c r="J46" s="696">
        <f t="shared" si="13"/>
        <v>18</v>
      </c>
      <c r="K46" s="697">
        <f t="shared" si="14"/>
        <v>4692</v>
      </c>
    </row>
    <row r="47" spans="1:11" s="1" customFormat="1" ht="12" customHeight="1" x14ac:dyDescent="0.2">
      <c r="A47" s="14" t="s">
        <v>170</v>
      </c>
      <c r="B47" s="307" t="s">
        <v>274</v>
      </c>
      <c r="C47" s="295">
        <v>22838</v>
      </c>
      <c r="D47" s="295"/>
      <c r="E47" s="296"/>
      <c r="F47" s="296"/>
      <c r="G47" s="296"/>
      <c r="H47" s="296"/>
      <c r="I47" s="296"/>
      <c r="J47" s="696">
        <f t="shared" si="13"/>
        <v>0</v>
      </c>
      <c r="K47" s="697">
        <f t="shared" si="14"/>
        <v>22838</v>
      </c>
    </row>
    <row r="48" spans="1:11" s="1" customFormat="1" ht="12" customHeight="1" x14ac:dyDescent="0.2">
      <c r="A48" s="14" t="s">
        <v>171</v>
      </c>
      <c r="B48" s="307" t="s">
        <v>534</v>
      </c>
      <c r="C48" s="295">
        <v>1</v>
      </c>
      <c r="D48" s="295"/>
      <c r="E48" s="296"/>
      <c r="F48" s="296"/>
      <c r="G48" s="296"/>
      <c r="H48" s="296"/>
      <c r="I48" s="296"/>
      <c r="J48" s="696">
        <f t="shared" si="13"/>
        <v>0</v>
      </c>
      <c r="K48" s="697">
        <f t="shared" si="14"/>
        <v>1</v>
      </c>
    </row>
    <row r="49" spans="1:11" s="1" customFormat="1" ht="12" customHeight="1" x14ac:dyDescent="0.2">
      <c r="A49" s="14" t="s">
        <v>266</v>
      </c>
      <c r="B49" s="307" t="s">
        <v>276</v>
      </c>
      <c r="C49" s="298"/>
      <c r="D49" s="298"/>
      <c r="E49" s="340"/>
      <c r="F49" s="340"/>
      <c r="G49" s="340"/>
      <c r="H49" s="340"/>
      <c r="I49" s="340"/>
      <c r="J49" s="701">
        <f t="shared" si="13"/>
        <v>0</v>
      </c>
      <c r="K49" s="697">
        <f t="shared" si="14"/>
        <v>0</v>
      </c>
    </row>
    <row r="50" spans="1:11" s="1" customFormat="1" ht="12" customHeight="1" x14ac:dyDescent="0.2">
      <c r="A50" s="16" t="s">
        <v>267</v>
      </c>
      <c r="B50" s="308" t="s">
        <v>419</v>
      </c>
      <c r="C50" s="299"/>
      <c r="D50" s="299"/>
      <c r="E50" s="702"/>
      <c r="F50" s="702">
        <v>597</v>
      </c>
      <c r="G50" s="702"/>
      <c r="H50" s="702"/>
      <c r="I50" s="702"/>
      <c r="J50" s="703">
        <f t="shared" si="13"/>
        <v>597</v>
      </c>
      <c r="K50" s="697">
        <f t="shared" si="14"/>
        <v>597</v>
      </c>
    </row>
    <row r="51" spans="1:11" s="1" customFormat="1" ht="12" customHeight="1" thickBot="1" x14ac:dyDescent="0.25">
      <c r="A51" s="18" t="s">
        <v>418</v>
      </c>
      <c r="B51" s="407" t="s">
        <v>277</v>
      </c>
      <c r="C51" s="704">
        <v>25</v>
      </c>
      <c r="D51" s="704"/>
      <c r="E51" s="704"/>
      <c r="F51" s="704"/>
      <c r="G51" s="704">
        <v>10</v>
      </c>
      <c r="H51" s="704"/>
      <c r="I51" s="704"/>
      <c r="J51" s="705">
        <f t="shared" si="13"/>
        <v>10</v>
      </c>
      <c r="K51" s="706">
        <f t="shared" si="14"/>
        <v>35</v>
      </c>
    </row>
    <row r="52" spans="1:11" s="1" customFormat="1" ht="12" customHeight="1" thickBot="1" x14ac:dyDescent="0.25">
      <c r="A52" s="20" t="s">
        <v>20</v>
      </c>
      <c r="B52" s="21" t="s">
        <v>278</v>
      </c>
      <c r="C52" s="294">
        <f>SUM(C53:C57)</f>
        <v>0</v>
      </c>
      <c r="D52" s="294">
        <f t="shared" ref="D52:K52" si="15">SUM(D53:D57)</f>
        <v>0</v>
      </c>
      <c r="E52" s="294">
        <f t="shared" si="15"/>
        <v>0</v>
      </c>
      <c r="F52" s="294">
        <f t="shared" si="15"/>
        <v>0</v>
      </c>
      <c r="G52" s="294">
        <f t="shared" si="15"/>
        <v>0</v>
      </c>
      <c r="H52" s="294">
        <f t="shared" si="15"/>
        <v>0</v>
      </c>
      <c r="I52" s="294">
        <f t="shared" si="15"/>
        <v>0</v>
      </c>
      <c r="J52" s="294">
        <f t="shared" si="15"/>
        <v>0</v>
      </c>
      <c r="K52" s="198">
        <f t="shared" si="15"/>
        <v>0</v>
      </c>
    </row>
    <row r="53" spans="1:11" s="1" customFormat="1" ht="12" customHeight="1" x14ac:dyDescent="0.2">
      <c r="A53" s="15" t="s">
        <v>90</v>
      </c>
      <c r="B53" s="306" t="s">
        <v>282</v>
      </c>
      <c r="C53" s="340"/>
      <c r="D53" s="340"/>
      <c r="E53" s="340"/>
      <c r="F53" s="340"/>
      <c r="G53" s="340"/>
      <c r="H53" s="340"/>
      <c r="I53" s="340"/>
      <c r="J53" s="701">
        <f>D53+E53+F53+G53+H53+I53</f>
        <v>0</v>
      </c>
      <c r="K53" s="707">
        <f>C53+J53</f>
        <v>0</v>
      </c>
    </row>
    <row r="54" spans="1:11" s="1" customFormat="1" ht="12" customHeight="1" x14ac:dyDescent="0.2">
      <c r="A54" s="14" t="s">
        <v>91</v>
      </c>
      <c r="B54" s="307" t="s">
        <v>283</v>
      </c>
      <c r="C54" s="298"/>
      <c r="D54" s="298"/>
      <c r="E54" s="340"/>
      <c r="F54" s="340"/>
      <c r="G54" s="340"/>
      <c r="H54" s="340"/>
      <c r="I54" s="340"/>
      <c r="J54" s="701">
        <f>D54+E54+F54+G54+H54+I54</f>
        <v>0</v>
      </c>
      <c r="K54" s="707">
        <f>C54+J54</f>
        <v>0</v>
      </c>
    </row>
    <row r="55" spans="1:11" s="1" customFormat="1" ht="12" customHeight="1" x14ac:dyDescent="0.2">
      <c r="A55" s="14" t="s">
        <v>279</v>
      </c>
      <c r="B55" s="307" t="s">
        <v>284</v>
      </c>
      <c r="C55" s="298"/>
      <c r="D55" s="298"/>
      <c r="E55" s="340"/>
      <c r="F55" s="340"/>
      <c r="G55" s="340"/>
      <c r="H55" s="340"/>
      <c r="I55" s="340"/>
      <c r="J55" s="701">
        <f>D55+E55+F55+G55+H55+I55</f>
        <v>0</v>
      </c>
      <c r="K55" s="707">
        <f>C55+J55</f>
        <v>0</v>
      </c>
    </row>
    <row r="56" spans="1:11" s="1" customFormat="1" ht="12" customHeight="1" x14ac:dyDescent="0.2">
      <c r="A56" s="14" t="s">
        <v>280</v>
      </c>
      <c r="B56" s="307" t="s">
        <v>285</v>
      </c>
      <c r="C56" s="298"/>
      <c r="D56" s="298"/>
      <c r="E56" s="340"/>
      <c r="F56" s="340"/>
      <c r="G56" s="340"/>
      <c r="H56" s="340"/>
      <c r="I56" s="340"/>
      <c r="J56" s="701">
        <f>D56+E56+F56+G56+H56+I56</f>
        <v>0</v>
      </c>
      <c r="K56" s="707">
        <f>C56+J56</f>
        <v>0</v>
      </c>
    </row>
    <row r="57" spans="1:11" s="1" customFormat="1" ht="12" customHeight="1" thickBot="1" x14ac:dyDescent="0.25">
      <c r="A57" s="16" t="s">
        <v>281</v>
      </c>
      <c r="B57" s="225" t="s">
        <v>286</v>
      </c>
      <c r="C57" s="299"/>
      <c r="D57" s="299"/>
      <c r="E57" s="702"/>
      <c r="F57" s="702"/>
      <c r="G57" s="702"/>
      <c r="H57" s="702"/>
      <c r="I57" s="702"/>
      <c r="J57" s="703">
        <f>D57+E57+F57+G57+H57+I57</f>
        <v>0</v>
      </c>
      <c r="K57" s="707">
        <f>C57+J57</f>
        <v>0</v>
      </c>
    </row>
    <row r="58" spans="1:11" s="1" customFormat="1" ht="12" customHeight="1" thickBot="1" x14ac:dyDescent="0.25">
      <c r="A58" s="20" t="s">
        <v>172</v>
      </c>
      <c r="B58" s="21" t="s">
        <v>287</v>
      </c>
      <c r="C58" s="294">
        <f>SUM(C59:C61)</f>
        <v>0</v>
      </c>
      <c r="D58" s="294">
        <f t="shared" ref="D58:K58" si="16">SUM(D59:D61)</f>
        <v>0</v>
      </c>
      <c r="E58" s="294">
        <f t="shared" si="16"/>
        <v>0</v>
      </c>
      <c r="F58" s="294">
        <f t="shared" si="16"/>
        <v>0</v>
      </c>
      <c r="G58" s="294">
        <f t="shared" si="16"/>
        <v>0</v>
      </c>
      <c r="H58" s="294">
        <f t="shared" si="16"/>
        <v>0</v>
      </c>
      <c r="I58" s="294">
        <f t="shared" si="16"/>
        <v>0</v>
      </c>
      <c r="J58" s="294">
        <f t="shared" si="16"/>
        <v>0</v>
      </c>
      <c r="K58" s="198">
        <f t="shared" si="16"/>
        <v>0</v>
      </c>
    </row>
    <row r="59" spans="1:11" s="1" customFormat="1" ht="12" customHeight="1" x14ac:dyDescent="0.2">
      <c r="A59" s="15" t="s">
        <v>92</v>
      </c>
      <c r="B59" s="306" t="s">
        <v>288</v>
      </c>
      <c r="C59" s="296"/>
      <c r="D59" s="296"/>
      <c r="E59" s="296"/>
      <c r="F59" s="296"/>
      <c r="G59" s="296"/>
      <c r="H59" s="296"/>
      <c r="I59" s="296"/>
      <c r="J59" s="696">
        <f>D59+E59+F59+G59+H59+I59</f>
        <v>0</v>
      </c>
      <c r="K59" s="697">
        <f>C59+J59</f>
        <v>0</v>
      </c>
    </row>
    <row r="60" spans="1:11" s="1" customFormat="1" ht="12" customHeight="1" x14ac:dyDescent="0.2">
      <c r="A60" s="14" t="s">
        <v>93</v>
      </c>
      <c r="B60" s="307" t="s">
        <v>412</v>
      </c>
      <c r="C60" s="295"/>
      <c r="D60" s="295"/>
      <c r="E60" s="296"/>
      <c r="F60" s="296"/>
      <c r="G60" s="296"/>
      <c r="H60" s="296"/>
      <c r="I60" s="296"/>
      <c r="J60" s="696">
        <f>D60+E60+F60+G60+H60+I60</f>
        <v>0</v>
      </c>
      <c r="K60" s="697">
        <f>C60+J60</f>
        <v>0</v>
      </c>
    </row>
    <row r="61" spans="1:11" s="1" customFormat="1" ht="12" customHeight="1" x14ac:dyDescent="0.2">
      <c r="A61" s="14" t="s">
        <v>291</v>
      </c>
      <c r="B61" s="307" t="s">
        <v>289</v>
      </c>
      <c r="C61" s="295"/>
      <c r="D61" s="295"/>
      <c r="E61" s="296"/>
      <c r="F61" s="296"/>
      <c r="G61" s="296"/>
      <c r="H61" s="296"/>
      <c r="I61" s="296"/>
      <c r="J61" s="696">
        <f>D61+E61+F61+G61+H61+I61</f>
        <v>0</v>
      </c>
      <c r="K61" s="697">
        <f>C61+J61</f>
        <v>0</v>
      </c>
    </row>
    <row r="62" spans="1:11" s="1" customFormat="1" ht="12" customHeight="1" thickBot="1" x14ac:dyDescent="0.25">
      <c r="A62" s="16" t="s">
        <v>292</v>
      </c>
      <c r="B62" s="225" t="s">
        <v>290</v>
      </c>
      <c r="C62" s="297"/>
      <c r="D62" s="297"/>
      <c r="E62" s="699"/>
      <c r="F62" s="699"/>
      <c r="G62" s="699"/>
      <c r="H62" s="699"/>
      <c r="I62" s="699"/>
      <c r="J62" s="700">
        <f>D62+E62+F62+G62+H62+I62</f>
        <v>0</v>
      </c>
      <c r="K62" s="697">
        <f>C62+J62</f>
        <v>0</v>
      </c>
    </row>
    <row r="63" spans="1:11" s="1" customFormat="1" ht="12" customHeight="1" thickBot="1" x14ac:dyDescent="0.25">
      <c r="A63" s="20" t="s">
        <v>22</v>
      </c>
      <c r="B63" s="223" t="s">
        <v>293</v>
      </c>
      <c r="C63" s="294">
        <f>SUM(C64:C66)</f>
        <v>0</v>
      </c>
      <c r="D63" s="294">
        <f t="shared" ref="D63:K63" si="17">SUM(D64:D66)</f>
        <v>0</v>
      </c>
      <c r="E63" s="294">
        <f t="shared" si="17"/>
        <v>0</v>
      </c>
      <c r="F63" s="294">
        <f t="shared" si="17"/>
        <v>0</v>
      </c>
      <c r="G63" s="294">
        <f t="shared" si="17"/>
        <v>0</v>
      </c>
      <c r="H63" s="294">
        <f t="shared" si="17"/>
        <v>0</v>
      </c>
      <c r="I63" s="294">
        <f t="shared" si="17"/>
        <v>0</v>
      </c>
      <c r="J63" s="294">
        <f t="shared" si="17"/>
        <v>0</v>
      </c>
      <c r="K63" s="198">
        <f t="shared" si="17"/>
        <v>0</v>
      </c>
    </row>
    <row r="64" spans="1:11" s="1" customFormat="1" ht="12" customHeight="1" x14ac:dyDescent="0.2">
      <c r="A64" s="15" t="s">
        <v>173</v>
      </c>
      <c r="B64" s="306" t="s">
        <v>295</v>
      </c>
      <c r="C64" s="298"/>
      <c r="D64" s="298"/>
      <c r="E64" s="298"/>
      <c r="F64" s="298"/>
      <c r="G64" s="298"/>
      <c r="H64" s="298"/>
      <c r="I64" s="298"/>
      <c r="J64" s="708">
        <f>D64+E64+F64+G64+H64+I64</f>
        <v>0</v>
      </c>
      <c r="K64" s="709">
        <f>C64+J64</f>
        <v>0</v>
      </c>
    </row>
    <row r="65" spans="1:11" s="1" customFormat="1" ht="12" customHeight="1" x14ac:dyDescent="0.2">
      <c r="A65" s="14" t="s">
        <v>174</v>
      </c>
      <c r="B65" s="307" t="s">
        <v>413</v>
      </c>
      <c r="C65" s="298"/>
      <c r="D65" s="298"/>
      <c r="E65" s="298"/>
      <c r="F65" s="298"/>
      <c r="G65" s="298"/>
      <c r="H65" s="298"/>
      <c r="I65" s="298"/>
      <c r="J65" s="708">
        <f>D65+E65+F65+G65+H65+I65</f>
        <v>0</v>
      </c>
      <c r="K65" s="709">
        <f>C65+J65</f>
        <v>0</v>
      </c>
    </row>
    <row r="66" spans="1:11" s="1" customFormat="1" ht="12" customHeight="1" x14ac:dyDescent="0.2">
      <c r="A66" s="14" t="s">
        <v>222</v>
      </c>
      <c r="B66" s="307" t="s">
        <v>296</v>
      </c>
      <c r="C66" s="298"/>
      <c r="D66" s="298"/>
      <c r="E66" s="298"/>
      <c r="F66" s="298"/>
      <c r="G66" s="298"/>
      <c r="H66" s="298"/>
      <c r="I66" s="298"/>
      <c r="J66" s="708">
        <f>D66+E66+F66+G66+H66+I66</f>
        <v>0</v>
      </c>
      <c r="K66" s="709">
        <f>C66+J66</f>
        <v>0</v>
      </c>
    </row>
    <row r="67" spans="1:11" s="1" customFormat="1" ht="12" customHeight="1" thickBot="1" x14ac:dyDescent="0.25">
      <c r="A67" s="16" t="s">
        <v>294</v>
      </c>
      <c r="B67" s="225" t="s">
        <v>297</v>
      </c>
      <c r="C67" s="298"/>
      <c r="D67" s="298"/>
      <c r="E67" s="298"/>
      <c r="F67" s="298"/>
      <c r="G67" s="298"/>
      <c r="H67" s="298"/>
      <c r="I67" s="298"/>
      <c r="J67" s="708">
        <f>D67+E67+F67+G67+H67+I67</f>
        <v>0</v>
      </c>
      <c r="K67" s="709">
        <f>C67+J67</f>
        <v>0</v>
      </c>
    </row>
    <row r="68" spans="1:11" s="1" customFormat="1" ht="12" customHeight="1" thickBot="1" x14ac:dyDescent="0.25">
      <c r="A68" s="360" t="s">
        <v>459</v>
      </c>
      <c r="B68" s="21" t="s">
        <v>298</v>
      </c>
      <c r="C68" s="300">
        <f>+C11+C18+C25+C32+C40+C52+C58+C63</f>
        <v>678783</v>
      </c>
      <c r="D68" s="300">
        <f t="shared" ref="D68:K68" si="18">+D11+D18+D25+D32+D40+D52+D58+D63</f>
        <v>35514</v>
      </c>
      <c r="E68" s="300">
        <f t="shared" si="18"/>
        <v>9083</v>
      </c>
      <c r="F68" s="300">
        <f t="shared" si="18"/>
        <v>19667</v>
      </c>
      <c r="G68" s="300">
        <f t="shared" si="18"/>
        <v>-35144</v>
      </c>
      <c r="H68" s="300">
        <f t="shared" si="18"/>
        <v>0</v>
      </c>
      <c r="I68" s="300">
        <f t="shared" si="18"/>
        <v>0</v>
      </c>
      <c r="J68" s="300">
        <f t="shared" si="18"/>
        <v>29120</v>
      </c>
      <c r="K68" s="332">
        <f t="shared" si="18"/>
        <v>707903</v>
      </c>
    </row>
    <row r="69" spans="1:11" s="1" customFormat="1" ht="12" customHeight="1" thickBot="1" x14ac:dyDescent="0.25">
      <c r="A69" s="341" t="s">
        <v>299</v>
      </c>
      <c r="B69" s="223" t="s">
        <v>300</v>
      </c>
      <c r="C69" s="294">
        <f>SUM(C70:C72)</f>
        <v>0</v>
      </c>
      <c r="D69" s="294">
        <f t="shared" ref="D69:K69" si="19">SUM(D70:D72)</f>
        <v>0</v>
      </c>
      <c r="E69" s="294">
        <f t="shared" si="19"/>
        <v>0</v>
      </c>
      <c r="F69" s="294">
        <f t="shared" si="19"/>
        <v>0</v>
      </c>
      <c r="G69" s="294">
        <f t="shared" si="19"/>
        <v>0</v>
      </c>
      <c r="H69" s="294">
        <f t="shared" si="19"/>
        <v>0</v>
      </c>
      <c r="I69" s="294">
        <f t="shared" si="19"/>
        <v>0</v>
      </c>
      <c r="J69" s="294">
        <f t="shared" si="19"/>
        <v>0</v>
      </c>
      <c r="K69" s="198">
        <f t="shared" si="19"/>
        <v>0</v>
      </c>
    </row>
    <row r="70" spans="1:11" s="1" customFormat="1" ht="12" customHeight="1" x14ac:dyDescent="0.2">
      <c r="A70" s="15" t="s">
        <v>327</v>
      </c>
      <c r="B70" s="306" t="s">
        <v>301</v>
      </c>
      <c r="C70" s="298"/>
      <c r="D70" s="298"/>
      <c r="E70" s="298"/>
      <c r="F70" s="298"/>
      <c r="G70" s="298"/>
      <c r="H70" s="298"/>
      <c r="I70" s="298"/>
      <c r="J70" s="708">
        <f>D70+E70+F70+G70+H70+I70</f>
        <v>0</v>
      </c>
      <c r="K70" s="709">
        <f>C70+J70</f>
        <v>0</v>
      </c>
    </row>
    <row r="71" spans="1:11" s="1" customFormat="1" ht="12" customHeight="1" x14ac:dyDescent="0.2">
      <c r="A71" s="14" t="s">
        <v>336</v>
      </c>
      <c r="B71" s="307" t="s">
        <v>302</v>
      </c>
      <c r="C71" s="298"/>
      <c r="D71" s="298"/>
      <c r="E71" s="298"/>
      <c r="F71" s="298"/>
      <c r="G71" s="298"/>
      <c r="H71" s="298"/>
      <c r="I71" s="298"/>
      <c r="J71" s="708">
        <f>D71+E71+F71+G71+H71+I71</f>
        <v>0</v>
      </c>
      <c r="K71" s="709">
        <f>C71+J71</f>
        <v>0</v>
      </c>
    </row>
    <row r="72" spans="1:11" s="1" customFormat="1" ht="12" customHeight="1" thickBot="1" x14ac:dyDescent="0.25">
      <c r="A72" s="18" t="s">
        <v>337</v>
      </c>
      <c r="B72" s="710" t="s">
        <v>444</v>
      </c>
      <c r="C72" s="704"/>
      <c r="D72" s="704"/>
      <c r="E72" s="704"/>
      <c r="F72" s="704"/>
      <c r="G72" s="704"/>
      <c r="H72" s="704"/>
      <c r="I72" s="704"/>
      <c r="J72" s="705">
        <f>D72+E72+F72+G72+H72+I72</f>
        <v>0</v>
      </c>
      <c r="K72" s="711">
        <f>C72+J72</f>
        <v>0</v>
      </c>
    </row>
    <row r="73" spans="1:11" s="1" customFormat="1" ht="12" customHeight="1" thickBot="1" x14ac:dyDescent="0.25">
      <c r="A73" s="341" t="s">
        <v>303</v>
      </c>
      <c r="B73" s="223" t="s">
        <v>304</v>
      </c>
      <c r="C73" s="294">
        <f>SUM(C74:C77)</f>
        <v>0</v>
      </c>
      <c r="D73" s="294">
        <f t="shared" ref="D73:K73" si="20">SUM(D74:D77)</f>
        <v>0</v>
      </c>
      <c r="E73" s="294">
        <f t="shared" si="20"/>
        <v>0</v>
      </c>
      <c r="F73" s="294">
        <f t="shared" si="20"/>
        <v>0</v>
      </c>
      <c r="G73" s="294">
        <f t="shared" si="20"/>
        <v>0</v>
      </c>
      <c r="H73" s="294">
        <f t="shared" si="20"/>
        <v>0</v>
      </c>
      <c r="I73" s="294">
        <f t="shared" si="20"/>
        <v>0</v>
      </c>
      <c r="J73" s="294">
        <f t="shared" si="20"/>
        <v>0</v>
      </c>
      <c r="K73" s="198">
        <f t="shared" si="20"/>
        <v>0</v>
      </c>
    </row>
    <row r="74" spans="1:11" s="1" customFormat="1" ht="12" customHeight="1" x14ac:dyDescent="0.2">
      <c r="A74" s="15" t="s">
        <v>144</v>
      </c>
      <c r="B74" s="306" t="s">
        <v>305</v>
      </c>
      <c r="C74" s="298"/>
      <c r="D74" s="298"/>
      <c r="E74" s="298"/>
      <c r="F74" s="298"/>
      <c r="G74" s="298"/>
      <c r="H74" s="298"/>
      <c r="I74" s="298"/>
      <c r="J74" s="708">
        <f>D74+E74+F74+G74+H74+I74</f>
        <v>0</v>
      </c>
      <c r="K74" s="709">
        <f>C74+J74</f>
        <v>0</v>
      </c>
    </row>
    <row r="75" spans="1:11" s="1" customFormat="1" ht="12" customHeight="1" x14ac:dyDescent="0.2">
      <c r="A75" s="14" t="s">
        <v>145</v>
      </c>
      <c r="B75" s="306" t="s">
        <v>540</v>
      </c>
      <c r="C75" s="298"/>
      <c r="D75" s="298"/>
      <c r="E75" s="298"/>
      <c r="F75" s="298"/>
      <c r="G75" s="298"/>
      <c r="H75" s="298"/>
      <c r="I75" s="298"/>
      <c r="J75" s="708">
        <f>D75+E75+F75+G75+H75+I75</f>
        <v>0</v>
      </c>
      <c r="K75" s="709">
        <f>C75+J75</f>
        <v>0</v>
      </c>
    </row>
    <row r="76" spans="1:11" s="1" customFormat="1" ht="12" customHeight="1" x14ac:dyDescent="0.2">
      <c r="A76" s="14" t="s">
        <v>328</v>
      </c>
      <c r="B76" s="306" t="s">
        <v>306</v>
      </c>
      <c r="C76" s="298"/>
      <c r="D76" s="298"/>
      <c r="E76" s="298"/>
      <c r="F76" s="298"/>
      <c r="G76" s="298"/>
      <c r="H76" s="298"/>
      <c r="I76" s="298"/>
      <c r="J76" s="708">
        <f>D76+E76+F76+G76+H76+I76</f>
        <v>0</v>
      </c>
      <c r="K76" s="709">
        <f>C76+J76</f>
        <v>0</v>
      </c>
    </row>
    <row r="77" spans="1:11" s="1" customFormat="1" ht="12" customHeight="1" thickBot="1" x14ac:dyDescent="0.25">
      <c r="A77" s="16" t="s">
        <v>329</v>
      </c>
      <c r="B77" s="405" t="s">
        <v>541</v>
      </c>
      <c r="C77" s="298"/>
      <c r="D77" s="298"/>
      <c r="E77" s="298"/>
      <c r="F77" s="298"/>
      <c r="G77" s="298"/>
      <c r="H77" s="298"/>
      <c r="I77" s="298"/>
      <c r="J77" s="708">
        <f>D77+E77+F77+G77+H77+I77</f>
        <v>0</v>
      </c>
      <c r="K77" s="709">
        <f>C77+J77</f>
        <v>0</v>
      </c>
    </row>
    <row r="78" spans="1:11" s="1" customFormat="1" ht="12" customHeight="1" thickBot="1" x14ac:dyDescent="0.25">
      <c r="A78" s="341" t="s">
        <v>307</v>
      </c>
      <c r="B78" s="223" t="s">
        <v>308</v>
      </c>
      <c r="C78" s="294">
        <f>SUM(C79:C80)</f>
        <v>0</v>
      </c>
      <c r="D78" s="294">
        <f t="shared" ref="D78:K78" si="21">SUM(D79:D80)</f>
        <v>0</v>
      </c>
      <c r="E78" s="294">
        <f t="shared" si="21"/>
        <v>0</v>
      </c>
      <c r="F78" s="294">
        <f t="shared" si="21"/>
        <v>0</v>
      </c>
      <c r="G78" s="294">
        <f t="shared" si="21"/>
        <v>0</v>
      </c>
      <c r="H78" s="294">
        <f t="shared" si="21"/>
        <v>0</v>
      </c>
      <c r="I78" s="294">
        <f t="shared" si="21"/>
        <v>0</v>
      </c>
      <c r="J78" s="294">
        <f t="shared" si="21"/>
        <v>0</v>
      </c>
      <c r="K78" s="198">
        <f t="shared" si="21"/>
        <v>0</v>
      </c>
    </row>
    <row r="79" spans="1:11" s="1" customFormat="1" ht="12" customHeight="1" x14ac:dyDescent="0.2">
      <c r="A79" s="15" t="s">
        <v>330</v>
      </c>
      <c r="B79" s="306" t="s">
        <v>309</v>
      </c>
      <c r="C79" s="298"/>
      <c r="D79" s="298"/>
      <c r="E79" s="298"/>
      <c r="F79" s="298"/>
      <c r="G79" s="298"/>
      <c r="H79" s="298"/>
      <c r="I79" s="298"/>
      <c r="J79" s="708">
        <f>D79+E79+F79+G79+H79+I79</f>
        <v>0</v>
      </c>
      <c r="K79" s="709">
        <f>C79+J79</f>
        <v>0</v>
      </c>
    </row>
    <row r="80" spans="1:11" s="1" customFormat="1" ht="12" customHeight="1" thickBot="1" x14ac:dyDescent="0.25">
      <c r="A80" s="16" t="s">
        <v>331</v>
      </c>
      <c r="B80" s="225" t="s">
        <v>310</v>
      </c>
      <c r="C80" s="298"/>
      <c r="D80" s="298"/>
      <c r="E80" s="298"/>
      <c r="F80" s="298"/>
      <c r="G80" s="298"/>
      <c r="H80" s="298"/>
      <c r="I80" s="298"/>
      <c r="J80" s="708">
        <f>D80+E80+F80+G80+H80+I80</f>
        <v>0</v>
      </c>
      <c r="K80" s="709">
        <f>C80+J80</f>
        <v>0</v>
      </c>
    </row>
    <row r="81" spans="1:11" s="1" customFormat="1" ht="12" customHeight="1" thickBot="1" x14ac:dyDescent="0.25">
      <c r="A81" s="341" t="s">
        <v>311</v>
      </c>
      <c r="B81" s="223" t="s">
        <v>312</v>
      </c>
      <c r="C81" s="294">
        <f>SUM(C82:C84)</f>
        <v>0</v>
      </c>
      <c r="D81" s="294">
        <f t="shared" ref="D81:K81" si="22">SUM(D82:D84)</f>
        <v>0</v>
      </c>
      <c r="E81" s="294">
        <f t="shared" si="22"/>
        <v>0</v>
      </c>
      <c r="F81" s="294">
        <f t="shared" si="22"/>
        <v>0</v>
      </c>
      <c r="G81" s="294">
        <f t="shared" si="22"/>
        <v>18636</v>
      </c>
      <c r="H81" s="294">
        <f t="shared" si="22"/>
        <v>0</v>
      </c>
      <c r="I81" s="294">
        <f t="shared" si="22"/>
        <v>0</v>
      </c>
      <c r="J81" s="294">
        <f t="shared" si="22"/>
        <v>18636</v>
      </c>
      <c r="K81" s="198">
        <f t="shared" si="22"/>
        <v>18636</v>
      </c>
    </row>
    <row r="82" spans="1:11" s="1" customFormat="1" ht="12" customHeight="1" x14ac:dyDescent="0.2">
      <c r="A82" s="15" t="s">
        <v>332</v>
      </c>
      <c r="B82" s="306" t="s">
        <v>313</v>
      </c>
      <c r="C82" s="298"/>
      <c r="D82" s="298"/>
      <c r="E82" s="298"/>
      <c r="F82" s="298"/>
      <c r="G82" s="298">
        <v>18636</v>
      </c>
      <c r="H82" s="298"/>
      <c r="I82" s="298"/>
      <c r="J82" s="708">
        <f>D82+E82+F82+G82+H82+I82</f>
        <v>18636</v>
      </c>
      <c r="K82" s="709">
        <f>C82+J82</f>
        <v>18636</v>
      </c>
    </row>
    <row r="83" spans="1:11" s="1" customFormat="1" ht="12" customHeight="1" x14ac:dyDescent="0.2">
      <c r="A83" s="14" t="s">
        <v>333</v>
      </c>
      <c r="B83" s="307" t="s">
        <v>314</v>
      </c>
      <c r="C83" s="298"/>
      <c r="D83" s="298"/>
      <c r="E83" s="298"/>
      <c r="F83" s="298"/>
      <c r="G83" s="298"/>
      <c r="H83" s="298"/>
      <c r="I83" s="298"/>
      <c r="J83" s="708">
        <f>D83+E83+F83+G83+H83+I83</f>
        <v>0</v>
      </c>
      <c r="K83" s="709">
        <f>C83+J83</f>
        <v>0</v>
      </c>
    </row>
    <row r="84" spans="1:11" s="1" customFormat="1" ht="12" customHeight="1" thickBot="1" x14ac:dyDescent="0.25">
      <c r="A84" s="16" t="s">
        <v>334</v>
      </c>
      <c r="B84" s="225" t="s">
        <v>969</v>
      </c>
      <c r="C84" s="298"/>
      <c r="D84" s="298"/>
      <c r="E84" s="298"/>
      <c r="F84" s="298"/>
      <c r="G84" s="298"/>
      <c r="H84" s="298"/>
      <c r="I84" s="298"/>
      <c r="J84" s="708">
        <f>D84+E84+F84+G84+H84+I84</f>
        <v>0</v>
      </c>
      <c r="K84" s="709">
        <f>C84+J84</f>
        <v>0</v>
      </c>
    </row>
    <row r="85" spans="1:11" s="1" customFormat="1" ht="12" customHeight="1" thickBot="1" x14ac:dyDescent="0.25">
      <c r="A85" s="341" t="s">
        <v>315</v>
      </c>
      <c r="B85" s="223" t="s">
        <v>335</v>
      </c>
      <c r="C85" s="294">
        <f>SUM(C86:C89)</f>
        <v>0</v>
      </c>
      <c r="D85" s="294">
        <f t="shared" ref="D85:K85" si="23">SUM(D86:D89)</f>
        <v>0</v>
      </c>
      <c r="E85" s="294">
        <f t="shared" si="23"/>
        <v>0</v>
      </c>
      <c r="F85" s="294">
        <f t="shared" si="23"/>
        <v>0</v>
      </c>
      <c r="G85" s="294">
        <f t="shared" si="23"/>
        <v>0</v>
      </c>
      <c r="H85" s="294">
        <f t="shared" si="23"/>
        <v>0</v>
      </c>
      <c r="I85" s="294">
        <f t="shared" si="23"/>
        <v>0</v>
      </c>
      <c r="J85" s="294">
        <f t="shared" si="23"/>
        <v>0</v>
      </c>
      <c r="K85" s="198">
        <f t="shared" si="23"/>
        <v>0</v>
      </c>
    </row>
    <row r="86" spans="1:11" s="1" customFormat="1" ht="12" customHeight="1" x14ac:dyDescent="0.2">
      <c r="A86" s="309" t="s">
        <v>316</v>
      </c>
      <c r="B86" s="306" t="s">
        <v>317</v>
      </c>
      <c r="C86" s="298"/>
      <c r="D86" s="298"/>
      <c r="E86" s="298"/>
      <c r="F86" s="298"/>
      <c r="G86" s="298"/>
      <c r="H86" s="298"/>
      <c r="I86" s="298"/>
      <c r="J86" s="708">
        <f t="shared" ref="J86:J91" si="24">D86+E86+F86+G86+H86+I86</f>
        <v>0</v>
      </c>
      <c r="K86" s="709">
        <f t="shared" ref="K86:K91" si="25">C86+J86</f>
        <v>0</v>
      </c>
    </row>
    <row r="87" spans="1:11" s="1" customFormat="1" ht="12" customHeight="1" x14ac:dyDescent="0.2">
      <c r="A87" s="310" t="s">
        <v>318</v>
      </c>
      <c r="B87" s="307" t="s">
        <v>319</v>
      </c>
      <c r="C87" s="298"/>
      <c r="D87" s="298"/>
      <c r="E87" s="298"/>
      <c r="F87" s="298"/>
      <c r="G87" s="298"/>
      <c r="H87" s="298"/>
      <c r="I87" s="298"/>
      <c r="J87" s="708">
        <f t="shared" si="24"/>
        <v>0</v>
      </c>
      <c r="K87" s="709">
        <f t="shared" si="25"/>
        <v>0</v>
      </c>
    </row>
    <row r="88" spans="1:11" s="1" customFormat="1" ht="12" customHeight="1" x14ac:dyDescent="0.2">
      <c r="A88" s="310" t="s">
        <v>320</v>
      </c>
      <c r="B88" s="307" t="s">
        <v>321</v>
      </c>
      <c r="C88" s="298"/>
      <c r="D88" s="298"/>
      <c r="E88" s="298"/>
      <c r="F88" s="298"/>
      <c r="G88" s="298"/>
      <c r="H88" s="298"/>
      <c r="I88" s="298"/>
      <c r="J88" s="708">
        <f t="shared" si="24"/>
        <v>0</v>
      </c>
      <c r="K88" s="709">
        <f t="shared" si="25"/>
        <v>0</v>
      </c>
    </row>
    <row r="89" spans="1:11" s="1" customFormat="1" ht="12" customHeight="1" thickBot="1" x14ac:dyDescent="0.25">
      <c r="A89" s="311" t="s">
        <v>322</v>
      </c>
      <c r="B89" s="225" t="s">
        <v>323</v>
      </c>
      <c r="C89" s="298"/>
      <c r="D89" s="298"/>
      <c r="E89" s="298"/>
      <c r="F89" s="298"/>
      <c r="G89" s="298"/>
      <c r="H89" s="298"/>
      <c r="I89" s="298"/>
      <c r="J89" s="708">
        <f t="shared" si="24"/>
        <v>0</v>
      </c>
      <c r="K89" s="709">
        <f t="shared" si="25"/>
        <v>0</v>
      </c>
    </row>
    <row r="90" spans="1:11" s="1" customFormat="1" ht="12" customHeight="1" thickBot="1" x14ac:dyDescent="0.25">
      <c r="A90" s="341" t="s">
        <v>324</v>
      </c>
      <c r="B90" s="223" t="s">
        <v>458</v>
      </c>
      <c r="C90" s="343"/>
      <c r="D90" s="343"/>
      <c r="E90" s="343"/>
      <c r="F90" s="343"/>
      <c r="G90" s="343"/>
      <c r="H90" s="343"/>
      <c r="I90" s="343"/>
      <c r="J90" s="294">
        <f t="shared" si="24"/>
        <v>0</v>
      </c>
      <c r="K90" s="198">
        <f t="shared" si="25"/>
        <v>0</v>
      </c>
    </row>
    <row r="91" spans="1:11" s="1" customFormat="1" ht="13.5" customHeight="1" thickBot="1" x14ac:dyDescent="0.25">
      <c r="A91" s="341" t="s">
        <v>326</v>
      </c>
      <c r="B91" s="223" t="s">
        <v>325</v>
      </c>
      <c r="C91" s="343"/>
      <c r="D91" s="343"/>
      <c r="E91" s="343"/>
      <c r="F91" s="343"/>
      <c r="G91" s="343"/>
      <c r="H91" s="343"/>
      <c r="I91" s="343"/>
      <c r="J91" s="294">
        <f t="shared" si="24"/>
        <v>0</v>
      </c>
      <c r="K91" s="198">
        <f t="shared" si="25"/>
        <v>0</v>
      </c>
    </row>
    <row r="92" spans="1:11" s="1" customFormat="1" ht="15.75" customHeight="1" thickBot="1" x14ac:dyDescent="0.25">
      <c r="A92" s="341" t="s">
        <v>338</v>
      </c>
      <c r="B92" s="223" t="s">
        <v>461</v>
      </c>
      <c r="C92" s="300">
        <f>+C69+C73+C78+C81+C85+C91+C90</f>
        <v>0</v>
      </c>
      <c r="D92" s="300">
        <f t="shared" ref="D92:K92" si="26">+D69+D73+D78+D81+D85+D91+D90</f>
        <v>0</v>
      </c>
      <c r="E92" s="300">
        <f t="shared" si="26"/>
        <v>0</v>
      </c>
      <c r="F92" s="300">
        <f t="shared" si="26"/>
        <v>0</v>
      </c>
      <c r="G92" s="300">
        <f t="shared" si="26"/>
        <v>18636</v>
      </c>
      <c r="H92" s="300">
        <f t="shared" si="26"/>
        <v>0</v>
      </c>
      <c r="I92" s="300">
        <f t="shared" si="26"/>
        <v>0</v>
      </c>
      <c r="J92" s="300">
        <f t="shared" si="26"/>
        <v>18636</v>
      </c>
      <c r="K92" s="332">
        <f t="shared" si="26"/>
        <v>18636</v>
      </c>
    </row>
    <row r="93" spans="1:11" s="1" customFormat="1" ht="25.5" customHeight="1" thickBot="1" x14ac:dyDescent="0.25">
      <c r="A93" s="342" t="s">
        <v>460</v>
      </c>
      <c r="B93" s="408" t="s">
        <v>462</v>
      </c>
      <c r="C93" s="300">
        <f>+C68+C92</f>
        <v>678783</v>
      </c>
      <c r="D93" s="300">
        <f t="shared" ref="D93:K93" si="27">+D68+D92</f>
        <v>35514</v>
      </c>
      <c r="E93" s="300">
        <f t="shared" si="27"/>
        <v>9083</v>
      </c>
      <c r="F93" s="300">
        <f t="shared" si="27"/>
        <v>19667</v>
      </c>
      <c r="G93" s="300">
        <f t="shared" si="27"/>
        <v>-16508</v>
      </c>
      <c r="H93" s="300">
        <f t="shared" si="27"/>
        <v>0</v>
      </c>
      <c r="I93" s="300">
        <f t="shared" si="27"/>
        <v>0</v>
      </c>
      <c r="J93" s="300">
        <f t="shared" si="27"/>
        <v>47756</v>
      </c>
      <c r="K93" s="332">
        <f t="shared" si="27"/>
        <v>726539</v>
      </c>
    </row>
    <row r="94" spans="1:11" s="1" customFormat="1" ht="30.75" customHeight="1" x14ac:dyDescent="0.2">
      <c r="A94" s="5"/>
      <c r="B94" s="6"/>
      <c r="C94" s="232"/>
    </row>
    <row r="95" spans="1:11" ht="16.5" customHeight="1" x14ac:dyDescent="0.25">
      <c r="A95" s="1068" t="s">
        <v>44</v>
      </c>
      <c r="B95" s="1068"/>
      <c r="C95" s="1068"/>
      <c r="D95" s="1068"/>
      <c r="E95" s="1068"/>
      <c r="F95" s="1068"/>
      <c r="G95" s="1068"/>
      <c r="H95" s="1068"/>
      <c r="I95" s="1068"/>
      <c r="J95" s="1068"/>
      <c r="K95" s="1068"/>
    </row>
    <row r="96" spans="1:11" ht="16.5" customHeight="1" thickBot="1" x14ac:dyDescent="0.3">
      <c r="A96" s="1069" t="s">
        <v>148</v>
      </c>
      <c r="B96" s="1069"/>
      <c r="C96" s="712"/>
      <c r="K96" s="712" t="str">
        <f>K7</f>
        <v>ezer Forintban!</v>
      </c>
    </row>
    <row r="97" spans="1:11" x14ac:dyDescent="0.25">
      <c r="A97" s="1052" t="s">
        <v>65</v>
      </c>
      <c r="B97" s="1054" t="s">
        <v>970</v>
      </c>
      <c r="C97" s="1056" t="str">
        <f>+CONCATENATE(LEFT([2]RM_ÖSSZEFÜGGÉSEK!A6,4),". évi")</f>
        <v>2019. évi</v>
      </c>
      <c r="D97" s="1057"/>
      <c r="E97" s="1058"/>
      <c r="F97" s="1058"/>
      <c r="G97" s="1058"/>
      <c r="H97" s="1058"/>
      <c r="I97" s="1058"/>
      <c r="J97" s="1058"/>
      <c r="K97" s="1059"/>
    </row>
    <row r="98" spans="1:11" ht="39" customHeight="1" thickBot="1" x14ac:dyDescent="0.3">
      <c r="A98" s="1053"/>
      <c r="B98" s="1055"/>
      <c r="C98" s="916" t="s">
        <v>960</v>
      </c>
      <c r="D98" s="917" t="str">
        <f t="shared" ref="D98:I98" si="28">D9</f>
        <v xml:space="preserve">1. sz. módosítás </v>
      </c>
      <c r="E98" s="917" t="str">
        <f t="shared" si="28"/>
        <v xml:space="preserve">.2. sz. módosítás </v>
      </c>
      <c r="F98" s="917" t="str">
        <f t="shared" si="28"/>
        <v xml:space="preserve">3. sz. módosítás </v>
      </c>
      <c r="G98" s="917" t="str">
        <f t="shared" si="28"/>
        <v xml:space="preserve">4. sz. módosítás </v>
      </c>
      <c r="H98" s="917" t="str">
        <f t="shared" si="28"/>
        <v xml:space="preserve">.5. sz. módosítás </v>
      </c>
      <c r="I98" s="917" t="str">
        <f t="shared" si="28"/>
        <v xml:space="preserve">6. sz. módosítás </v>
      </c>
      <c r="J98" s="915" t="s">
        <v>965</v>
      </c>
      <c r="K98" s="918" t="str">
        <f>K9</f>
        <v>….számú módosítás utáni előirányzat</v>
      </c>
    </row>
    <row r="99" spans="1:11" s="34" customFormat="1" ht="12" customHeight="1" thickBot="1" x14ac:dyDescent="0.25">
      <c r="A99" s="28" t="s">
        <v>476</v>
      </c>
      <c r="B99" s="29" t="s">
        <v>477</v>
      </c>
      <c r="C99" s="692" t="s">
        <v>478</v>
      </c>
      <c r="D99" s="692" t="s">
        <v>480</v>
      </c>
      <c r="E99" s="693" t="s">
        <v>479</v>
      </c>
      <c r="F99" s="693" t="s">
        <v>481</v>
      </c>
      <c r="G99" s="693" t="s">
        <v>482</v>
      </c>
      <c r="H99" s="693" t="s">
        <v>483</v>
      </c>
      <c r="I99" s="693" t="s">
        <v>966</v>
      </c>
      <c r="J99" s="693" t="s">
        <v>967</v>
      </c>
      <c r="K99" s="694" t="s">
        <v>968</v>
      </c>
    </row>
    <row r="100" spans="1:11" ht="12" customHeight="1" thickBot="1" x14ac:dyDescent="0.3">
      <c r="A100" s="22" t="s">
        <v>15</v>
      </c>
      <c r="B100" s="26" t="s">
        <v>420</v>
      </c>
      <c r="C100" s="293">
        <f>C101+C102+C103+C104+C105+C118</f>
        <v>549329</v>
      </c>
      <c r="D100" s="293">
        <f t="shared" ref="D100:K100" si="29">D101+D102+D103+D104+D105+D118</f>
        <v>20086</v>
      </c>
      <c r="E100" s="293">
        <f t="shared" si="29"/>
        <v>840</v>
      </c>
      <c r="F100" s="293">
        <f t="shared" si="29"/>
        <v>9347</v>
      </c>
      <c r="G100" s="293">
        <f t="shared" si="29"/>
        <v>77641</v>
      </c>
      <c r="H100" s="293">
        <f t="shared" si="29"/>
        <v>0</v>
      </c>
      <c r="I100" s="293">
        <f t="shared" si="29"/>
        <v>0</v>
      </c>
      <c r="J100" s="293">
        <f t="shared" si="29"/>
        <v>107914</v>
      </c>
      <c r="K100" s="363">
        <f t="shared" si="29"/>
        <v>657291</v>
      </c>
    </row>
    <row r="101" spans="1:11" ht="12" customHeight="1" x14ac:dyDescent="0.25">
      <c r="A101" s="17" t="s">
        <v>94</v>
      </c>
      <c r="B101" s="10" t="s">
        <v>46</v>
      </c>
      <c r="C101" s="717">
        <v>162589</v>
      </c>
      <c r="D101" s="369">
        <v>1764</v>
      </c>
      <c r="E101" s="369"/>
      <c r="F101" s="369">
        <v>2449</v>
      </c>
      <c r="G101" s="369">
        <v>-8243</v>
      </c>
      <c r="H101" s="369"/>
      <c r="I101" s="369"/>
      <c r="J101" s="718">
        <f t="shared" ref="J101:J120" si="30">D101+E101+F101+G101+H101+I101</f>
        <v>-4030</v>
      </c>
      <c r="K101" s="719">
        <v>158607</v>
      </c>
    </row>
    <row r="102" spans="1:11" ht="12" customHeight="1" x14ac:dyDescent="0.25">
      <c r="A102" s="14" t="s">
        <v>95</v>
      </c>
      <c r="B102" s="8" t="s">
        <v>175</v>
      </c>
      <c r="C102" s="295">
        <v>31814</v>
      </c>
      <c r="D102" s="295">
        <v>324</v>
      </c>
      <c r="E102" s="295"/>
      <c r="F102" s="295">
        <v>451</v>
      </c>
      <c r="G102" s="295">
        <v>-2400</v>
      </c>
      <c r="H102" s="295"/>
      <c r="I102" s="295"/>
      <c r="J102" s="720">
        <f t="shared" si="30"/>
        <v>-1625</v>
      </c>
      <c r="K102" s="721">
        <f t="shared" ref="K102:K120" si="31">C102+J102</f>
        <v>30189</v>
      </c>
    </row>
    <row r="103" spans="1:11" ht="12" customHeight="1" x14ac:dyDescent="0.25">
      <c r="A103" s="14" t="s">
        <v>96</v>
      </c>
      <c r="B103" s="8" t="s">
        <v>135</v>
      </c>
      <c r="C103" s="297">
        <v>168545</v>
      </c>
      <c r="D103" s="297">
        <v>3933</v>
      </c>
      <c r="E103" s="297">
        <v>1266</v>
      </c>
      <c r="F103" s="297">
        <v>8887</v>
      </c>
      <c r="G103" s="297">
        <v>-16973</v>
      </c>
      <c r="H103" s="297"/>
      <c r="I103" s="297"/>
      <c r="J103" s="722">
        <f t="shared" si="30"/>
        <v>-2887</v>
      </c>
      <c r="K103" s="723">
        <f t="shared" si="31"/>
        <v>165658</v>
      </c>
    </row>
    <row r="104" spans="1:11" ht="12" customHeight="1" x14ac:dyDescent="0.25">
      <c r="A104" s="14" t="s">
        <v>97</v>
      </c>
      <c r="B104" s="11" t="s">
        <v>176</v>
      </c>
      <c r="C104" s="297"/>
      <c r="D104" s="297"/>
      <c r="E104" s="297"/>
      <c r="F104" s="297"/>
      <c r="G104" s="297"/>
      <c r="H104" s="297"/>
      <c r="I104" s="297"/>
      <c r="J104" s="722">
        <f t="shared" si="30"/>
        <v>0</v>
      </c>
      <c r="K104" s="723">
        <f t="shared" si="31"/>
        <v>0</v>
      </c>
    </row>
    <row r="105" spans="1:11" ht="12" customHeight="1" x14ac:dyDescent="0.25">
      <c r="A105" s="14" t="s">
        <v>108</v>
      </c>
      <c r="B105" s="19" t="s">
        <v>177</v>
      </c>
      <c r="C105" s="297">
        <v>113152</v>
      </c>
      <c r="D105" s="297">
        <v>14085</v>
      </c>
      <c r="E105" s="297"/>
      <c r="F105" s="297">
        <v>1660</v>
      </c>
      <c r="G105" s="297">
        <v>2</v>
      </c>
      <c r="H105" s="297"/>
      <c r="I105" s="297"/>
      <c r="J105" s="722">
        <f t="shared" si="30"/>
        <v>15747</v>
      </c>
      <c r="K105" s="723">
        <f t="shared" si="31"/>
        <v>128899</v>
      </c>
    </row>
    <row r="106" spans="1:11" ht="12" customHeight="1" x14ac:dyDescent="0.25">
      <c r="A106" s="14" t="s">
        <v>98</v>
      </c>
      <c r="B106" s="8" t="s">
        <v>425</v>
      </c>
      <c r="C106" s="297"/>
      <c r="D106" s="297">
        <v>1322</v>
      </c>
      <c r="E106" s="297"/>
      <c r="F106" s="297"/>
      <c r="G106" s="297">
        <v>2</v>
      </c>
      <c r="H106" s="297"/>
      <c r="I106" s="297"/>
      <c r="J106" s="722">
        <f t="shared" si="30"/>
        <v>1324</v>
      </c>
      <c r="K106" s="723">
        <f t="shared" si="31"/>
        <v>1324</v>
      </c>
    </row>
    <row r="107" spans="1:11" ht="12" customHeight="1" x14ac:dyDescent="0.25">
      <c r="A107" s="14" t="s">
        <v>99</v>
      </c>
      <c r="B107" s="108" t="s">
        <v>424</v>
      </c>
      <c r="C107" s="297"/>
      <c r="D107" s="297"/>
      <c r="E107" s="297"/>
      <c r="F107" s="297"/>
      <c r="G107" s="297"/>
      <c r="H107" s="297"/>
      <c r="I107" s="297"/>
      <c r="J107" s="722">
        <f t="shared" si="30"/>
        <v>0</v>
      </c>
      <c r="K107" s="723">
        <f t="shared" si="31"/>
        <v>0</v>
      </c>
    </row>
    <row r="108" spans="1:11" ht="12" customHeight="1" x14ac:dyDescent="0.25">
      <c r="A108" s="14" t="s">
        <v>109</v>
      </c>
      <c r="B108" s="108" t="s">
        <v>423</v>
      </c>
      <c r="C108" s="297"/>
      <c r="D108" s="297"/>
      <c r="E108" s="297"/>
      <c r="F108" s="297"/>
      <c r="G108" s="297"/>
      <c r="H108" s="297"/>
      <c r="I108" s="297"/>
      <c r="J108" s="722">
        <f t="shared" si="30"/>
        <v>0</v>
      </c>
      <c r="K108" s="723">
        <f t="shared" si="31"/>
        <v>0</v>
      </c>
    </row>
    <row r="109" spans="1:11" ht="12" customHeight="1" x14ac:dyDescent="0.25">
      <c r="A109" s="14" t="s">
        <v>110</v>
      </c>
      <c r="B109" s="106" t="s">
        <v>341</v>
      </c>
      <c r="C109" s="297"/>
      <c r="D109" s="297"/>
      <c r="E109" s="297"/>
      <c r="F109" s="297"/>
      <c r="G109" s="297"/>
      <c r="H109" s="297"/>
      <c r="I109" s="297"/>
      <c r="J109" s="722">
        <f t="shared" si="30"/>
        <v>0</v>
      </c>
      <c r="K109" s="723">
        <f t="shared" si="31"/>
        <v>0</v>
      </c>
    </row>
    <row r="110" spans="1:11" ht="12" customHeight="1" x14ac:dyDescent="0.25">
      <c r="A110" s="14" t="s">
        <v>111</v>
      </c>
      <c r="B110" s="107" t="s">
        <v>342</v>
      </c>
      <c r="C110" s="297"/>
      <c r="D110" s="297"/>
      <c r="E110" s="297"/>
      <c r="F110" s="297"/>
      <c r="G110" s="297"/>
      <c r="H110" s="297"/>
      <c r="I110" s="297"/>
      <c r="J110" s="722">
        <f t="shared" si="30"/>
        <v>0</v>
      </c>
      <c r="K110" s="723">
        <f t="shared" si="31"/>
        <v>0</v>
      </c>
    </row>
    <row r="111" spans="1:11" ht="12" customHeight="1" x14ac:dyDescent="0.25">
      <c r="A111" s="14" t="s">
        <v>112</v>
      </c>
      <c r="B111" s="107" t="s">
        <v>343</v>
      </c>
      <c r="C111" s="297"/>
      <c r="D111" s="297"/>
      <c r="E111" s="297"/>
      <c r="F111" s="297"/>
      <c r="G111" s="297"/>
      <c r="H111" s="297"/>
      <c r="I111" s="297"/>
      <c r="J111" s="722">
        <f t="shared" si="30"/>
        <v>0</v>
      </c>
      <c r="K111" s="723">
        <f t="shared" si="31"/>
        <v>0</v>
      </c>
    </row>
    <row r="112" spans="1:11" ht="12" customHeight="1" x14ac:dyDescent="0.25">
      <c r="A112" s="14" t="s">
        <v>114</v>
      </c>
      <c r="B112" s="106" t="s">
        <v>344</v>
      </c>
      <c r="C112" s="297">
        <v>5707</v>
      </c>
      <c r="D112" s="297">
        <v>-22</v>
      </c>
      <c r="E112" s="297"/>
      <c r="F112" s="297">
        <v>1660</v>
      </c>
      <c r="G112" s="297"/>
      <c r="H112" s="297"/>
      <c r="I112" s="297"/>
      <c r="J112" s="722">
        <f t="shared" si="30"/>
        <v>1638</v>
      </c>
      <c r="K112" s="723">
        <f t="shared" si="31"/>
        <v>7345</v>
      </c>
    </row>
    <row r="113" spans="1:11" ht="12" customHeight="1" x14ac:dyDescent="0.25">
      <c r="A113" s="14" t="s">
        <v>178</v>
      </c>
      <c r="B113" s="106" t="s">
        <v>345</v>
      </c>
      <c r="C113" s="297"/>
      <c r="D113" s="297"/>
      <c r="E113" s="297"/>
      <c r="F113" s="297"/>
      <c r="G113" s="297"/>
      <c r="H113" s="297"/>
      <c r="I113" s="297"/>
      <c r="J113" s="722">
        <f t="shared" si="30"/>
        <v>0</v>
      </c>
      <c r="K113" s="723">
        <f t="shared" si="31"/>
        <v>0</v>
      </c>
    </row>
    <row r="114" spans="1:11" ht="12" customHeight="1" x14ac:dyDescent="0.25">
      <c r="A114" s="14" t="s">
        <v>339</v>
      </c>
      <c r="B114" s="107" t="s">
        <v>346</v>
      </c>
      <c r="C114" s="297"/>
      <c r="D114" s="297"/>
      <c r="E114" s="297"/>
      <c r="F114" s="297"/>
      <c r="G114" s="297"/>
      <c r="H114" s="297"/>
      <c r="I114" s="297"/>
      <c r="J114" s="722">
        <f t="shared" si="30"/>
        <v>0</v>
      </c>
      <c r="K114" s="723">
        <f t="shared" si="31"/>
        <v>0</v>
      </c>
    </row>
    <row r="115" spans="1:11" ht="12" customHeight="1" x14ac:dyDescent="0.25">
      <c r="A115" s="13" t="s">
        <v>340</v>
      </c>
      <c r="B115" s="108" t="s">
        <v>347</v>
      </c>
      <c r="C115" s="297"/>
      <c r="D115" s="297"/>
      <c r="E115" s="297"/>
      <c r="F115" s="297"/>
      <c r="G115" s="297"/>
      <c r="H115" s="297"/>
      <c r="I115" s="297"/>
      <c r="J115" s="722">
        <f t="shared" si="30"/>
        <v>0</v>
      </c>
      <c r="K115" s="723">
        <f t="shared" si="31"/>
        <v>0</v>
      </c>
    </row>
    <row r="116" spans="1:11" ht="12" customHeight="1" x14ac:dyDescent="0.25">
      <c r="A116" s="14" t="s">
        <v>421</v>
      </c>
      <c r="B116" s="108" t="s">
        <v>348</v>
      </c>
      <c r="C116" s="297"/>
      <c r="D116" s="297"/>
      <c r="E116" s="297"/>
      <c r="F116" s="297"/>
      <c r="G116" s="297"/>
      <c r="H116" s="297"/>
      <c r="I116" s="297"/>
      <c r="J116" s="722">
        <f t="shared" si="30"/>
        <v>0</v>
      </c>
      <c r="K116" s="723">
        <f t="shared" si="31"/>
        <v>0</v>
      </c>
    </row>
    <row r="117" spans="1:11" ht="12" customHeight="1" x14ac:dyDescent="0.25">
      <c r="A117" s="16" t="s">
        <v>422</v>
      </c>
      <c r="B117" s="108" t="s">
        <v>349</v>
      </c>
      <c r="C117" s="297">
        <v>107445</v>
      </c>
      <c r="D117" s="297">
        <v>12785</v>
      </c>
      <c r="E117" s="297"/>
      <c r="F117" s="297"/>
      <c r="G117" s="297"/>
      <c r="H117" s="297"/>
      <c r="I117" s="297"/>
      <c r="J117" s="722">
        <f t="shared" si="30"/>
        <v>12785</v>
      </c>
      <c r="K117" s="723">
        <f t="shared" si="31"/>
        <v>120230</v>
      </c>
    </row>
    <row r="118" spans="1:11" ht="12" customHeight="1" x14ac:dyDescent="0.25">
      <c r="A118" s="14" t="s">
        <v>426</v>
      </c>
      <c r="B118" s="11" t="s">
        <v>47</v>
      </c>
      <c r="C118" s="295">
        <v>73229</v>
      </c>
      <c r="D118" s="295">
        <v>-20</v>
      </c>
      <c r="E118" s="295">
        <v>-426</v>
      </c>
      <c r="F118" s="295">
        <v>-4100</v>
      </c>
      <c r="G118" s="295">
        <v>105255</v>
      </c>
      <c r="H118" s="295"/>
      <c r="I118" s="295"/>
      <c r="J118" s="720">
        <f t="shared" si="30"/>
        <v>100709</v>
      </c>
      <c r="K118" s="721">
        <f t="shared" si="31"/>
        <v>173938</v>
      </c>
    </row>
    <row r="119" spans="1:11" ht="12" customHeight="1" x14ac:dyDescent="0.25">
      <c r="A119" s="14" t="s">
        <v>427</v>
      </c>
      <c r="B119" s="8" t="s">
        <v>429</v>
      </c>
      <c r="C119" s="295">
        <v>15044</v>
      </c>
      <c r="D119" s="295">
        <v>5113</v>
      </c>
      <c r="E119" s="295">
        <v>374</v>
      </c>
      <c r="F119" s="295">
        <v>1321</v>
      </c>
      <c r="G119" s="295">
        <v>105717</v>
      </c>
      <c r="H119" s="295"/>
      <c r="I119" s="295"/>
      <c r="J119" s="720">
        <f t="shared" si="30"/>
        <v>112525</v>
      </c>
      <c r="K119" s="721">
        <f t="shared" si="31"/>
        <v>127569</v>
      </c>
    </row>
    <row r="120" spans="1:11" ht="12" customHeight="1" thickBot="1" x14ac:dyDescent="0.3">
      <c r="A120" s="18" t="s">
        <v>428</v>
      </c>
      <c r="B120" s="359" t="s">
        <v>430</v>
      </c>
      <c r="C120" s="370">
        <v>58185</v>
      </c>
      <c r="D120" s="370">
        <v>-5133</v>
      </c>
      <c r="E120" s="370">
        <v>-800</v>
      </c>
      <c r="F120" s="370">
        <v>-5421</v>
      </c>
      <c r="G120" s="370">
        <v>-462</v>
      </c>
      <c r="H120" s="370"/>
      <c r="I120" s="370"/>
      <c r="J120" s="724">
        <f t="shared" si="30"/>
        <v>-11816</v>
      </c>
      <c r="K120" s="706">
        <f t="shared" si="31"/>
        <v>46369</v>
      </c>
    </row>
    <row r="121" spans="1:11" ht="12" customHeight="1" thickBot="1" x14ac:dyDescent="0.3">
      <c r="A121" s="357" t="s">
        <v>16</v>
      </c>
      <c r="B121" s="358" t="s">
        <v>350</v>
      </c>
      <c r="C121" s="371">
        <f>+C122+C124+C126</f>
        <v>161601</v>
      </c>
      <c r="D121" s="294">
        <f t="shared" ref="D121:K121" si="32">+D122+D124+D126</f>
        <v>7283</v>
      </c>
      <c r="E121" s="371">
        <f t="shared" si="32"/>
        <v>4420</v>
      </c>
      <c r="F121" s="371">
        <f t="shared" si="32"/>
        <v>1710</v>
      </c>
      <c r="G121" s="371">
        <f t="shared" si="32"/>
        <v>-44970</v>
      </c>
      <c r="H121" s="371">
        <f t="shared" si="32"/>
        <v>0</v>
      </c>
      <c r="I121" s="371">
        <f t="shared" si="32"/>
        <v>0</v>
      </c>
      <c r="J121" s="371">
        <f t="shared" si="32"/>
        <v>-31557</v>
      </c>
      <c r="K121" s="365">
        <f t="shared" si="32"/>
        <v>130044</v>
      </c>
    </row>
    <row r="122" spans="1:11" ht="12" customHeight="1" x14ac:dyDescent="0.25">
      <c r="A122" s="15" t="s">
        <v>100</v>
      </c>
      <c r="B122" s="8" t="s">
        <v>221</v>
      </c>
      <c r="C122" s="296">
        <v>108607</v>
      </c>
      <c r="D122" s="695">
        <v>460</v>
      </c>
      <c r="E122" s="695">
        <v>3170</v>
      </c>
      <c r="F122" s="695">
        <v>-958</v>
      </c>
      <c r="G122" s="695">
        <v>-50383</v>
      </c>
      <c r="H122" s="695"/>
      <c r="I122" s="296"/>
      <c r="J122" s="696">
        <f t="shared" ref="J122:J134" si="33">D122+E122+F122+G122+H122+I122</f>
        <v>-47711</v>
      </c>
      <c r="K122" s="697">
        <f t="shared" ref="K122:K134" si="34">C122+J122</f>
        <v>60896</v>
      </c>
    </row>
    <row r="123" spans="1:11" ht="12" customHeight="1" x14ac:dyDescent="0.25">
      <c r="A123" s="15" t="s">
        <v>101</v>
      </c>
      <c r="B123" s="12" t="s">
        <v>354</v>
      </c>
      <c r="C123" s="296">
        <v>82072</v>
      </c>
      <c r="D123" s="695"/>
      <c r="E123" s="695"/>
      <c r="F123" s="695"/>
      <c r="G123" s="695">
        <v>19591</v>
      </c>
      <c r="H123" s="695"/>
      <c r="I123" s="296"/>
      <c r="J123" s="696">
        <f t="shared" si="33"/>
        <v>19591</v>
      </c>
      <c r="K123" s="697">
        <f t="shared" si="34"/>
        <v>101663</v>
      </c>
    </row>
    <row r="124" spans="1:11" ht="12" customHeight="1" x14ac:dyDescent="0.25">
      <c r="A124" s="15" t="s">
        <v>102</v>
      </c>
      <c r="B124" s="12" t="s">
        <v>179</v>
      </c>
      <c r="C124" s="295">
        <v>51367</v>
      </c>
      <c r="D124" s="698">
        <v>6823</v>
      </c>
      <c r="E124" s="698">
        <v>1250</v>
      </c>
      <c r="F124" s="698">
        <v>2668</v>
      </c>
      <c r="G124" s="698">
        <v>6584</v>
      </c>
      <c r="H124" s="698"/>
      <c r="I124" s="295"/>
      <c r="J124" s="720">
        <f t="shared" si="33"/>
        <v>17325</v>
      </c>
      <c r="K124" s="721">
        <f t="shared" si="34"/>
        <v>68692</v>
      </c>
    </row>
    <row r="125" spans="1:11" ht="12" customHeight="1" x14ac:dyDescent="0.25">
      <c r="A125" s="15" t="s">
        <v>103</v>
      </c>
      <c r="B125" s="12" t="s">
        <v>355</v>
      </c>
      <c r="C125" s="295"/>
      <c r="D125" s="698"/>
      <c r="E125" s="698"/>
      <c r="F125" s="698"/>
      <c r="G125" s="698"/>
      <c r="H125" s="698"/>
      <c r="I125" s="295"/>
      <c r="J125" s="720">
        <f t="shared" si="33"/>
        <v>0</v>
      </c>
      <c r="K125" s="721">
        <f t="shared" si="34"/>
        <v>0</v>
      </c>
    </row>
    <row r="126" spans="1:11" ht="12" customHeight="1" x14ac:dyDescent="0.25">
      <c r="A126" s="15" t="s">
        <v>104</v>
      </c>
      <c r="B126" s="225" t="s">
        <v>223</v>
      </c>
      <c r="C126" s="295">
        <v>1627</v>
      </c>
      <c r="D126" s="698"/>
      <c r="E126" s="698"/>
      <c r="F126" s="698"/>
      <c r="G126" s="698">
        <v>-1171</v>
      </c>
      <c r="H126" s="698"/>
      <c r="I126" s="295"/>
      <c r="J126" s="720">
        <f t="shared" si="33"/>
        <v>-1171</v>
      </c>
      <c r="K126" s="721">
        <f t="shared" si="34"/>
        <v>456</v>
      </c>
    </row>
    <row r="127" spans="1:11" ht="12" customHeight="1" x14ac:dyDescent="0.25">
      <c r="A127" s="15" t="s">
        <v>113</v>
      </c>
      <c r="B127" s="224" t="s">
        <v>414</v>
      </c>
      <c r="C127" s="295"/>
      <c r="D127" s="698"/>
      <c r="E127" s="698"/>
      <c r="F127" s="698"/>
      <c r="G127" s="698"/>
      <c r="H127" s="698"/>
      <c r="I127" s="295"/>
      <c r="J127" s="720">
        <f t="shared" si="33"/>
        <v>0</v>
      </c>
      <c r="K127" s="721">
        <f t="shared" si="34"/>
        <v>0</v>
      </c>
    </row>
    <row r="128" spans="1:11" ht="12" customHeight="1" x14ac:dyDescent="0.25">
      <c r="A128" s="15" t="s">
        <v>115</v>
      </c>
      <c r="B128" s="305" t="s">
        <v>360</v>
      </c>
      <c r="C128" s="295"/>
      <c r="D128" s="698"/>
      <c r="E128" s="698"/>
      <c r="F128" s="698"/>
      <c r="G128" s="698"/>
      <c r="H128" s="698"/>
      <c r="I128" s="295"/>
      <c r="J128" s="720">
        <f t="shared" si="33"/>
        <v>0</v>
      </c>
      <c r="K128" s="721">
        <f t="shared" si="34"/>
        <v>0</v>
      </c>
    </row>
    <row r="129" spans="1:11" ht="22.5" x14ac:dyDescent="0.25">
      <c r="A129" s="15" t="s">
        <v>180</v>
      </c>
      <c r="B129" s="107" t="s">
        <v>343</v>
      </c>
      <c r="C129" s="295"/>
      <c r="D129" s="698"/>
      <c r="E129" s="698"/>
      <c r="F129" s="698"/>
      <c r="G129" s="698"/>
      <c r="H129" s="698"/>
      <c r="I129" s="295"/>
      <c r="J129" s="720">
        <f t="shared" si="33"/>
        <v>0</v>
      </c>
      <c r="K129" s="721">
        <f t="shared" si="34"/>
        <v>0</v>
      </c>
    </row>
    <row r="130" spans="1:11" ht="12" customHeight="1" x14ac:dyDescent="0.25">
      <c r="A130" s="15" t="s">
        <v>181</v>
      </c>
      <c r="B130" s="107" t="s">
        <v>359</v>
      </c>
      <c r="C130" s="295">
        <v>1627</v>
      </c>
      <c r="D130" s="698"/>
      <c r="E130" s="698"/>
      <c r="F130" s="698"/>
      <c r="G130" s="698">
        <v>-1633</v>
      </c>
      <c r="H130" s="698"/>
      <c r="I130" s="295"/>
      <c r="J130" s="720">
        <f t="shared" si="33"/>
        <v>-1633</v>
      </c>
      <c r="K130" s="721">
        <f t="shared" si="34"/>
        <v>-6</v>
      </c>
    </row>
    <row r="131" spans="1:11" ht="12" customHeight="1" x14ac:dyDescent="0.25">
      <c r="A131" s="15" t="s">
        <v>182</v>
      </c>
      <c r="B131" s="107" t="s">
        <v>358</v>
      </c>
      <c r="C131" s="295"/>
      <c r="D131" s="698"/>
      <c r="E131" s="698"/>
      <c r="F131" s="698"/>
      <c r="G131" s="698"/>
      <c r="H131" s="698"/>
      <c r="I131" s="295"/>
      <c r="J131" s="720">
        <f t="shared" si="33"/>
        <v>0</v>
      </c>
      <c r="K131" s="721">
        <f t="shared" si="34"/>
        <v>0</v>
      </c>
    </row>
    <row r="132" spans="1:11" ht="12" customHeight="1" x14ac:dyDescent="0.25">
      <c r="A132" s="15" t="s">
        <v>351</v>
      </c>
      <c r="B132" s="107" t="s">
        <v>346</v>
      </c>
      <c r="C132" s="295"/>
      <c r="D132" s="698"/>
      <c r="E132" s="698"/>
      <c r="F132" s="698"/>
      <c r="G132" s="698"/>
      <c r="H132" s="698"/>
      <c r="I132" s="295"/>
      <c r="J132" s="720">
        <f t="shared" si="33"/>
        <v>0</v>
      </c>
      <c r="K132" s="721">
        <f t="shared" si="34"/>
        <v>0</v>
      </c>
    </row>
    <row r="133" spans="1:11" ht="12" customHeight="1" x14ac:dyDescent="0.25">
      <c r="A133" s="15" t="s">
        <v>352</v>
      </c>
      <c r="B133" s="107" t="s">
        <v>357</v>
      </c>
      <c r="C133" s="295"/>
      <c r="D133" s="698"/>
      <c r="E133" s="698"/>
      <c r="F133" s="698"/>
      <c r="G133" s="698"/>
      <c r="H133" s="698"/>
      <c r="I133" s="295"/>
      <c r="J133" s="720">
        <f t="shared" si="33"/>
        <v>0</v>
      </c>
      <c r="K133" s="721">
        <f t="shared" si="34"/>
        <v>0</v>
      </c>
    </row>
    <row r="134" spans="1:11" ht="23.25" thickBot="1" x14ac:dyDescent="0.3">
      <c r="A134" s="13" t="s">
        <v>353</v>
      </c>
      <c r="B134" s="107" t="s">
        <v>356</v>
      </c>
      <c r="C134" s="297"/>
      <c r="D134" s="725"/>
      <c r="E134" s="725"/>
      <c r="F134" s="725"/>
      <c r="G134" s="725">
        <v>462</v>
      </c>
      <c r="H134" s="725"/>
      <c r="I134" s="297"/>
      <c r="J134" s="722">
        <f t="shared" si="33"/>
        <v>462</v>
      </c>
      <c r="K134" s="723">
        <f t="shared" si="34"/>
        <v>462</v>
      </c>
    </row>
    <row r="135" spans="1:11" ht="12" customHeight="1" thickBot="1" x14ac:dyDescent="0.3">
      <c r="A135" s="20" t="s">
        <v>17</v>
      </c>
      <c r="B135" s="95" t="s">
        <v>431</v>
      </c>
      <c r="C135" s="294">
        <f>+C100+C121</f>
        <v>710930</v>
      </c>
      <c r="D135" s="726">
        <f t="shared" ref="D135:K135" si="35">+D100+D121</f>
        <v>27369</v>
      </c>
      <c r="E135" s="726">
        <f t="shared" si="35"/>
        <v>5260</v>
      </c>
      <c r="F135" s="726">
        <f t="shared" si="35"/>
        <v>11057</v>
      </c>
      <c r="G135" s="726">
        <f t="shared" si="35"/>
        <v>32671</v>
      </c>
      <c r="H135" s="726">
        <f t="shared" si="35"/>
        <v>0</v>
      </c>
      <c r="I135" s="294">
        <f t="shared" si="35"/>
        <v>0</v>
      </c>
      <c r="J135" s="294">
        <f t="shared" si="35"/>
        <v>76357</v>
      </c>
      <c r="K135" s="198">
        <f t="shared" si="35"/>
        <v>787335</v>
      </c>
    </row>
    <row r="136" spans="1:11" ht="12" customHeight="1" thickBot="1" x14ac:dyDescent="0.3">
      <c r="A136" s="20" t="s">
        <v>18</v>
      </c>
      <c r="B136" s="95" t="s">
        <v>971</v>
      </c>
      <c r="C136" s="294">
        <f>+C137+C138+C139</f>
        <v>0</v>
      </c>
      <c r="D136" s="726">
        <f t="shared" ref="D136:K136" si="36">+D137+D138+D139</f>
        <v>0</v>
      </c>
      <c r="E136" s="726">
        <f t="shared" si="36"/>
        <v>0</v>
      </c>
      <c r="F136" s="726">
        <f t="shared" si="36"/>
        <v>0</v>
      </c>
      <c r="G136" s="726">
        <f t="shared" si="36"/>
        <v>0</v>
      </c>
      <c r="H136" s="726">
        <f t="shared" si="36"/>
        <v>0</v>
      </c>
      <c r="I136" s="294">
        <f t="shared" si="36"/>
        <v>0</v>
      </c>
      <c r="J136" s="294">
        <f t="shared" si="36"/>
        <v>0</v>
      </c>
      <c r="K136" s="198">
        <f t="shared" si="36"/>
        <v>0</v>
      </c>
    </row>
    <row r="137" spans="1:11" ht="12" customHeight="1" x14ac:dyDescent="0.25">
      <c r="A137" s="15" t="s">
        <v>259</v>
      </c>
      <c r="B137" s="12" t="s">
        <v>439</v>
      </c>
      <c r="C137" s="295"/>
      <c r="D137" s="698"/>
      <c r="E137" s="698"/>
      <c r="F137" s="698"/>
      <c r="G137" s="698"/>
      <c r="H137" s="698"/>
      <c r="I137" s="295"/>
      <c r="J137" s="696">
        <f>D137+E137+F137+G137+H137+I137</f>
        <v>0</v>
      </c>
      <c r="K137" s="721">
        <f>C137+J137</f>
        <v>0</v>
      </c>
    </row>
    <row r="138" spans="1:11" ht="12" customHeight="1" x14ac:dyDescent="0.25">
      <c r="A138" s="15" t="s">
        <v>260</v>
      </c>
      <c r="B138" s="12" t="s">
        <v>440</v>
      </c>
      <c r="C138" s="295"/>
      <c r="D138" s="698"/>
      <c r="E138" s="698"/>
      <c r="F138" s="698"/>
      <c r="G138" s="698"/>
      <c r="H138" s="698"/>
      <c r="I138" s="295"/>
      <c r="J138" s="696">
        <f>D138+E138+F138+G138+H138+I138</f>
        <v>0</v>
      </c>
      <c r="K138" s="721">
        <f>C138+J138</f>
        <v>0</v>
      </c>
    </row>
    <row r="139" spans="1:11" ht="12" customHeight="1" thickBot="1" x14ac:dyDescent="0.3">
      <c r="A139" s="13" t="s">
        <v>261</v>
      </c>
      <c r="B139" s="12" t="s">
        <v>441</v>
      </c>
      <c r="C139" s="295"/>
      <c r="D139" s="698"/>
      <c r="E139" s="698"/>
      <c r="F139" s="698"/>
      <c r="G139" s="698"/>
      <c r="H139" s="698"/>
      <c r="I139" s="295"/>
      <c r="J139" s="696">
        <f>D139+E139+F139+G139+H139+I139</f>
        <v>0</v>
      </c>
      <c r="K139" s="721">
        <f>C139+J139</f>
        <v>0</v>
      </c>
    </row>
    <row r="140" spans="1:11" ht="12" customHeight="1" thickBot="1" x14ac:dyDescent="0.3">
      <c r="A140" s="20" t="s">
        <v>19</v>
      </c>
      <c r="B140" s="95" t="s">
        <v>433</v>
      </c>
      <c r="C140" s="294">
        <f>SUM(C141:C146)</f>
        <v>0</v>
      </c>
      <c r="D140" s="726">
        <f t="shared" ref="D140:K140" si="37">SUM(D141:D146)</f>
        <v>0</v>
      </c>
      <c r="E140" s="726">
        <f t="shared" si="37"/>
        <v>0</v>
      </c>
      <c r="F140" s="726">
        <f t="shared" si="37"/>
        <v>0</v>
      </c>
      <c r="G140" s="726">
        <f t="shared" si="37"/>
        <v>0</v>
      </c>
      <c r="H140" s="726">
        <f t="shared" si="37"/>
        <v>0</v>
      </c>
      <c r="I140" s="294">
        <f t="shared" si="37"/>
        <v>0</v>
      </c>
      <c r="J140" s="294">
        <f t="shared" si="37"/>
        <v>0</v>
      </c>
      <c r="K140" s="198">
        <f t="shared" si="37"/>
        <v>0</v>
      </c>
    </row>
    <row r="141" spans="1:11" ht="12" customHeight="1" x14ac:dyDescent="0.25">
      <c r="A141" s="15" t="s">
        <v>87</v>
      </c>
      <c r="B141" s="9" t="s">
        <v>442</v>
      </c>
      <c r="C141" s="295"/>
      <c r="D141" s="698"/>
      <c r="E141" s="698"/>
      <c r="F141" s="698"/>
      <c r="G141" s="698"/>
      <c r="H141" s="698"/>
      <c r="I141" s="295"/>
      <c r="J141" s="720">
        <f t="shared" ref="J141:J146" si="38">D141+E141+F141+G141+H141+I141</f>
        <v>0</v>
      </c>
      <c r="K141" s="721">
        <f t="shared" ref="K141:K146" si="39">C141+J141</f>
        <v>0</v>
      </c>
    </row>
    <row r="142" spans="1:11" ht="12" customHeight="1" x14ac:dyDescent="0.25">
      <c r="A142" s="15" t="s">
        <v>88</v>
      </c>
      <c r="B142" s="9" t="s">
        <v>434</v>
      </c>
      <c r="C142" s="295"/>
      <c r="D142" s="698"/>
      <c r="E142" s="698"/>
      <c r="F142" s="698"/>
      <c r="G142" s="698"/>
      <c r="H142" s="698"/>
      <c r="I142" s="295"/>
      <c r="J142" s="720">
        <f t="shared" si="38"/>
        <v>0</v>
      </c>
      <c r="K142" s="721">
        <f t="shared" si="39"/>
        <v>0</v>
      </c>
    </row>
    <row r="143" spans="1:11" ht="12" customHeight="1" x14ac:dyDescent="0.25">
      <c r="A143" s="15" t="s">
        <v>89</v>
      </c>
      <c r="B143" s="9" t="s">
        <v>435</v>
      </c>
      <c r="C143" s="295"/>
      <c r="D143" s="698"/>
      <c r="E143" s="698"/>
      <c r="F143" s="698"/>
      <c r="G143" s="698"/>
      <c r="H143" s="698"/>
      <c r="I143" s="295"/>
      <c r="J143" s="720">
        <f t="shared" si="38"/>
        <v>0</v>
      </c>
      <c r="K143" s="721">
        <f t="shared" si="39"/>
        <v>0</v>
      </c>
    </row>
    <row r="144" spans="1:11" ht="12" customHeight="1" x14ac:dyDescent="0.25">
      <c r="A144" s="15" t="s">
        <v>167</v>
      </c>
      <c r="B144" s="9" t="s">
        <v>436</v>
      </c>
      <c r="C144" s="295"/>
      <c r="D144" s="698"/>
      <c r="E144" s="698"/>
      <c r="F144" s="698"/>
      <c r="G144" s="698"/>
      <c r="H144" s="698"/>
      <c r="I144" s="295"/>
      <c r="J144" s="720">
        <f t="shared" si="38"/>
        <v>0</v>
      </c>
      <c r="K144" s="721">
        <f t="shared" si="39"/>
        <v>0</v>
      </c>
    </row>
    <row r="145" spans="1:15" ht="12" customHeight="1" x14ac:dyDescent="0.25">
      <c r="A145" s="15" t="s">
        <v>168</v>
      </c>
      <c r="B145" s="9" t="s">
        <v>437</v>
      </c>
      <c r="C145" s="295"/>
      <c r="D145" s="698"/>
      <c r="E145" s="698"/>
      <c r="F145" s="698"/>
      <c r="G145" s="698"/>
      <c r="H145" s="698"/>
      <c r="I145" s="295"/>
      <c r="J145" s="720">
        <f t="shared" si="38"/>
        <v>0</v>
      </c>
      <c r="K145" s="721">
        <f t="shared" si="39"/>
        <v>0</v>
      </c>
    </row>
    <row r="146" spans="1:15" ht="12" customHeight="1" thickBot="1" x14ac:dyDescent="0.3">
      <c r="A146" s="13" t="s">
        <v>169</v>
      </c>
      <c r="B146" s="9" t="s">
        <v>438</v>
      </c>
      <c r="C146" s="295"/>
      <c r="D146" s="698"/>
      <c r="E146" s="698"/>
      <c r="F146" s="698"/>
      <c r="G146" s="698"/>
      <c r="H146" s="698"/>
      <c r="I146" s="295"/>
      <c r="J146" s="720">
        <f t="shared" si="38"/>
        <v>0</v>
      </c>
      <c r="K146" s="721">
        <f t="shared" si="39"/>
        <v>0</v>
      </c>
    </row>
    <row r="147" spans="1:15" ht="12" customHeight="1" thickBot="1" x14ac:dyDescent="0.3">
      <c r="A147" s="20" t="s">
        <v>20</v>
      </c>
      <c r="B147" s="95" t="s">
        <v>446</v>
      </c>
      <c r="C147" s="300">
        <f>+C148+C149+C150+C151</f>
        <v>16506</v>
      </c>
      <c r="D147" s="727">
        <f t="shared" ref="D147:K147" si="40">+D148+D149+D150+D151</f>
        <v>0</v>
      </c>
      <c r="E147" s="727">
        <f t="shared" si="40"/>
        <v>0</v>
      </c>
      <c r="F147" s="727">
        <f t="shared" si="40"/>
        <v>0</v>
      </c>
      <c r="G147" s="727">
        <f t="shared" si="40"/>
        <v>24</v>
      </c>
      <c r="H147" s="727">
        <f t="shared" si="40"/>
        <v>0</v>
      </c>
      <c r="I147" s="300">
        <f t="shared" si="40"/>
        <v>0</v>
      </c>
      <c r="J147" s="300">
        <f t="shared" si="40"/>
        <v>24</v>
      </c>
      <c r="K147" s="332">
        <f t="shared" si="40"/>
        <v>16530</v>
      </c>
    </row>
    <row r="148" spans="1:15" ht="12" customHeight="1" x14ac:dyDescent="0.25">
      <c r="A148" s="15" t="s">
        <v>90</v>
      </c>
      <c r="B148" s="9" t="s">
        <v>361</v>
      </c>
      <c r="C148" s="295"/>
      <c r="D148" s="698"/>
      <c r="E148" s="698"/>
      <c r="F148" s="698"/>
      <c r="G148" s="698"/>
      <c r="H148" s="698"/>
      <c r="I148" s="295"/>
      <c r="J148" s="720">
        <f>D148+E148+F148+G148+H148+I148</f>
        <v>0</v>
      </c>
      <c r="K148" s="721">
        <f>C148+J148</f>
        <v>0</v>
      </c>
    </row>
    <row r="149" spans="1:15" ht="12" customHeight="1" x14ac:dyDescent="0.25">
      <c r="A149" s="15" t="s">
        <v>91</v>
      </c>
      <c r="B149" s="9" t="s">
        <v>362</v>
      </c>
      <c r="C149" s="295">
        <v>16506</v>
      </c>
      <c r="D149" s="698"/>
      <c r="E149" s="698"/>
      <c r="F149" s="698"/>
      <c r="G149" s="698">
        <v>24</v>
      </c>
      <c r="H149" s="698"/>
      <c r="I149" s="295"/>
      <c r="J149" s="720">
        <f>D149+E149+F149+G149+H149+I149</f>
        <v>24</v>
      </c>
      <c r="K149" s="721">
        <f>C149+J149</f>
        <v>16530</v>
      </c>
    </row>
    <row r="150" spans="1:15" ht="12" customHeight="1" x14ac:dyDescent="0.25">
      <c r="A150" s="15" t="s">
        <v>279</v>
      </c>
      <c r="B150" s="9" t="s">
        <v>447</v>
      </c>
      <c r="C150" s="295"/>
      <c r="D150" s="698"/>
      <c r="E150" s="698"/>
      <c r="F150" s="698"/>
      <c r="G150" s="698"/>
      <c r="H150" s="698"/>
      <c r="I150" s="295"/>
      <c r="J150" s="720">
        <f>D150+E150+F150+G150+H150+I150</f>
        <v>0</v>
      </c>
      <c r="K150" s="721">
        <f>C150+J150</f>
        <v>0</v>
      </c>
    </row>
    <row r="151" spans="1:15" ht="12" customHeight="1" thickBot="1" x14ac:dyDescent="0.3">
      <c r="A151" s="13" t="s">
        <v>280</v>
      </c>
      <c r="B151" s="7" t="s">
        <v>380</v>
      </c>
      <c r="C151" s="295"/>
      <c r="D151" s="698"/>
      <c r="E151" s="698"/>
      <c r="F151" s="698"/>
      <c r="G151" s="698"/>
      <c r="H151" s="698"/>
      <c r="I151" s="295"/>
      <c r="J151" s="720">
        <f>D151+E151+F151+G151+H151+I151</f>
        <v>0</v>
      </c>
      <c r="K151" s="721">
        <f>C151+J151</f>
        <v>0</v>
      </c>
    </row>
    <row r="152" spans="1:15" ht="12" customHeight="1" thickBot="1" x14ac:dyDescent="0.3">
      <c r="A152" s="20" t="s">
        <v>21</v>
      </c>
      <c r="B152" s="95" t="s">
        <v>448</v>
      </c>
      <c r="C152" s="372">
        <f>SUM(C153:C157)</f>
        <v>0</v>
      </c>
      <c r="D152" s="728">
        <f t="shared" ref="D152:K152" si="41">SUM(D153:D157)</f>
        <v>0</v>
      </c>
      <c r="E152" s="728">
        <f t="shared" si="41"/>
        <v>0</v>
      </c>
      <c r="F152" s="728">
        <f t="shared" si="41"/>
        <v>0</v>
      </c>
      <c r="G152" s="728">
        <f t="shared" si="41"/>
        <v>0</v>
      </c>
      <c r="H152" s="728">
        <f t="shared" si="41"/>
        <v>0</v>
      </c>
      <c r="I152" s="372">
        <f t="shared" si="41"/>
        <v>0</v>
      </c>
      <c r="J152" s="372">
        <f t="shared" si="41"/>
        <v>0</v>
      </c>
      <c r="K152" s="366">
        <f t="shared" si="41"/>
        <v>0</v>
      </c>
    </row>
    <row r="153" spans="1:15" ht="12" customHeight="1" x14ac:dyDescent="0.25">
      <c r="A153" s="15" t="s">
        <v>92</v>
      </c>
      <c r="B153" s="9" t="s">
        <v>443</v>
      </c>
      <c r="C153" s="295"/>
      <c r="D153" s="698"/>
      <c r="E153" s="698"/>
      <c r="F153" s="698"/>
      <c r="G153" s="698"/>
      <c r="H153" s="698"/>
      <c r="I153" s="295"/>
      <c r="J153" s="720">
        <f t="shared" ref="J153:J159" si="42">D153+E153+F153+G153+H153+I153</f>
        <v>0</v>
      </c>
      <c r="K153" s="721">
        <f t="shared" ref="K153:K159" si="43">C153+J153</f>
        <v>0</v>
      </c>
    </row>
    <row r="154" spans="1:15" ht="12" customHeight="1" x14ac:dyDescent="0.25">
      <c r="A154" s="15" t="s">
        <v>93</v>
      </c>
      <c r="B154" s="9" t="s">
        <v>450</v>
      </c>
      <c r="C154" s="295"/>
      <c r="D154" s="698"/>
      <c r="E154" s="698"/>
      <c r="F154" s="698"/>
      <c r="G154" s="698"/>
      <c r="H154" s="698"/>
      <c r="I154" s="295"/>
      <c r="J154" s="720">
        <f t="shared" si="42"/>
        <v>0</v>
      </c>
      <c r="K154" s="721">
        <f t="shared" si="43"/>
        <v>0</v>
      </c>
    </row>
    <row r="155" spans="1:15" ht="12" customHeight="1" x14ac:dyDescent="0.25">
      <c r="A155" s="15" t="s">
        <v>291</v>
      </c>
      <c r="B155" s="9" t="s">
        <v>445</v>
      </c>
      <c r="C155" s="295"/>
      <c r="D155" s="698"/>
      <c r="E155" s="698"/>
      <c r="F155" s="698"/>
      <c r="G155" s="698"/>
      <c r="H155" s="698"/>
      <c r="I155" s="295"/>
      <c r="J155" s="720">
        <f t="shared" si="42"/>
        <v>0</v>
      </c>
      <c r="K155" s="721">
        <f t="shared" si="43"/>
        <v>0</v>
      </c>
    </row>
    <row r="156" spans="1:15" ht="12" customHeight="1" x14ac:dyDescent="0.25">
      <c r="A156" s="15" t="s">
        <v>292</v>
      </c>
      <c r="B156" s="9" t="s">
        <v>451</v>
      </c>
      <c r="C156" s="295"/>
      <c r="D156" s="698"/>
      <c r="E156" s="698"/>
      <c r="F156" s="698"/>
      <c r="G156" s="698"/>
      <c r="H156" s="698"/>
      <c r="I156" s="295"/>
      <c r="J156" s="720">
        <f t="shared" si="42"/>
        <v>0</v>
      </c>
      <c r="K156" s="721">
        <f t="shared" si="43"/>
        <v>0</v>
      </c>
    </row>
    <row r="157" spans="1:15" ht="12" customHeight="1" thickBot="1" x14ac:dyDescent="0.3">
      <c r="A157" s="15" t="s">
        <v>449</v>
      </c>
      <c r="B157" s="9" t="s">
        <v>452</v>
      </c>
      <c r="C157" s="295"/>
      <c r="D157" s="698"/>
      <c r="E157" s="725"/>
      <c r="F157" s="725"/>
      <c r="G157" s="725"/>
      <c r="H157" s="725"/>
      <c r="I157" s="297"/>
      <c r="J157" s="722">
        <f t="shared" si="42"/>
        <v>0</v>
      </c>
      <c r="K157" s="723">
        <f t="shared" si="43"/>
        <v>0</v>
      </c>
    </row>
    <row r="158" spans="1:15" ht="12" customHeight="1" thickBot="1" x14ac:dyDescent="0.3">
      <c r="A158" s="20" t="s">
        <v>22</v>
      </c>
      <c r="B158" s="95" t="s">
        <v>453</v>
      </c>
      <c r="C158" s="373"/>
      <c r="D158" s="729"/>
      <c r="E158" s="729"/>
      <c r="F158" s="729"/>
      <c r="G158" s="729"/>
      <c r="H158" s="729"/>
      <c r="I158" s="373"/>
      <c r="J158" s="372">
        <f t="shared" si="42"/>
        <v>0</v>
      </c>
      <c r="K158" s="730">
        <f t="shared" si="43"/>
        <v>0</v>
      </c>
    </row>
    <row r="159" spans="1:15" ht="12" customHeight="1" thickBot="1" x14ac:dyDescent="0.3">
      <c r="A159" s="20" t="s">
        <v>23</v>
      </c>
      <c r="B159" s="95" t="s">
        <v>454</v>
      </c>
      <c r="C159" s="373"/>
      <c r="D159" s="729"/>
      <c r="E159" s="731"/>
      <c r="F159" s="731"/>
      <c r="G159" s="731"/>
      <c r="H159" s="731"/>
      <c r="I159" s="732"/>
      <c r="J159" s="733">
        <f t="shared" si="42"/>
        <v>0</v>
      </c>
      <c r="K159" s="697">
        <f t="shared" si="43"/>
        <v>0</v>
      </c>
    </row>
    <row r="160" spans="1:15" ht="15.2" customHeight="1" thickBot="1" x14ac:dyDescent="0.3">
      <c r="A160" s="20" t="s">
        <v>24</v>
      </c>
      <c r="B160" s="95" t="s">
        <v>456</v>
      </c>
      <c r="C160" s="374">
        <f>+C136+C140+C147+C152+C158+C159</f>
        <v>16506</v>
      </c>
      <c r="D160" s="734">
        <f t="shared" ref="D160:K160" si="44">+D136+D140+D147+D152+D158+D159</f>
        <v>0</v>
      </c>
      <c r="E160" s="734">
        <f t="shared" si="44"/>
        <v>0</v>
      </c>
      <c r="F160" s="734">
        <f t="shared" si="44"/>
        <v>0</v>
      </c>
      <c r="G160" s="734">
        <f t="shared" si="44"/>
        <v>24</v>
      </c>
      <c r="H160" s="734">
        <f t="shared" si="44"/>
        <v>0</v>
      </c>
      <c r="I160" s="374">
        <f t="shared" si="44"/>
        <v>0</v>
      </c>
      <c r="J160" s="374">
        <f t="shared" si="44"/>
        <v>24</v>
      </c>
      <c r="K160" s="368">
        <f t="shared" si="44"/>
        <v>16530</v>
      </c>
      <c r="L160" s="314"/>
      <c r="M160" s="96"/>
      <c r="N160" s="96"/>
      <c r="O160" s="96"/>
    </row>
    <row r="161" spans="1:11" s="1" customFormat="1" ht="12.95" customHeight="1" thickBot="1" x14ac:dyDescent="0.25">
      <c r="A161" s="226" t="s">
        <v>25</v>
      </c>
      <c r="B161" s="285" t="s">
        <v>455</v>
      </c>
      <c r="C161" s="374">
        <f>+C135+C160</f>
        <v>727436</v>
      </c>
      <c r="D161" s="734">
        <f t="shared" ref="D161:K161" si="45">+D135+D160</f>
        <v>27369</v>
      </c>
      <c r="E161" s="734">
        <f t="shared" si="45"/>
        <v>5260</v>
      </c>
      <c r="F161" s="734">
        <f t="shared" si="45"/>
        <v>11057</v>
      </c>
      <c r="G161" s="734">
        <f t="shared" si="45"/>
        <v>32695</v>
      </c>
      <c r="H161" s="734">
        <f t="shared" si="45"/>
        <v>0</v>
      </c>
      <c r="I161" s="374">
        <f t="shared" si="45"/>
        <v>0</v>
      </c>
      <c r="J161" s="374">
        <f t="shared" si="45"/>
        <v>76381</v>
      </c>
      <c r="K161" s="368">
        <f t="shared" si="45"/>
        <v>803865</v>
      </c>
    </row>
    <row r="162" spans="1:11" ht="14.1" customHeight="1" x14ac:dyDescent="0.25">
      <c r="C162" s="735">
        <f>C93-C161</f>
        <v>-48653</v>
      </c>
      <c r="D162" s="736"/>
      <c r="E162" s="736"/>
      <c r="F162" s="736"/>
      <c r="G162" s="736"/>
      <c r="H162" s="736"/>
      <c r="I162" s="736"/>
      <c r="J162" s="736"/>
      <c r="K162" s="446">
        <f>K93-K161</f>
        <v>-77326</v>
      </c>
    </row>
    <row r="163" spans="1:11" x14ac:dyDescent="0.25">
      <c r="A163" s="1060" t="s">
        <v>363</v>
      </c>
      <c r="B163" s="1060"/>
      <c r="C163" s="1060"/>
      <c r="D163" s="1060"/>
      <c r="E163" s="1060"/>
      <c r="F163" s="1060"/>
      <c r="G163" s="1060"/>
      <c r="H163" s="1060"/>
      <c r="I163" s="1060"/>
      <c r="J163" s="1060"/>
      <c r="K163" s="1060"/>
    </row>
    <row r="164" spans="1:11" ht="15.2" customHeight="1" thickBot="1" x14ac:dyDescent="0.3">
      <c r="A164" s="1061" t="s">
        <v>149</v>
      </c>
      <c r="B164" s="1061"/>
      <c r="C164" s="235"/>
      <c r="K164" s="235" t="str">
        <f>K96</f>
        <v>ezer Forintban!</v>
      </c>
    </row>
    <row r="165" spans="1:11" ht="25.5" customHeight="1" thickBot="1" x14ac:dyDescent="0.3">
      <c r="A165" s="20">
        <v>1</v>
      </c>
      <c r="B165" s="25" t="s">
        <v>457</v>
      </c>
      <c r="C165" s="737">
        <f>+C68-C135</f>
        <v>-32147</v>
      </c>
      <c r="D165" s="294">
        <f t="shared" ref="D165:K165" si="46">+D68-D135</f>
        <v>8145</v>
      </c>
      <c r="E165" s="294">
        <f t="shared" si="46"/>
        <v>3823</v>
      </c>
      <c r="F165" s="294">
        <f t="shared" si="46"/>
        <v>8610</v>
      </c>
      <c r="G165" s="294">
        <f t="shared" si="46"/>
        <v>-67815</v>
      </c>
      <c r="H165" s="294">
        <f t="shared" si="46"/>
        <v>0</v>
      </c>
      <c r="I165" s="294">
        <f t="shared" si="46"/>
        <v>0</v>
      </c>
      <c r="J165" s="294">
        <f t="shared" si="46"/>
        <v>-47237</v>
      </c>
      <c r="K165" s="198">
        <f t="shared" si="46"/>
        <v>-79432</v>
      </c>
    </row>
    <row r="166" spans="1:11" ht="32.450000000000003" customHeight="1" thickBot="1" x14ac:dyDescent="0.3">
      <c r="A166" s="20" t="s">
        <v>16</v>
      </c>
      <c r="B166" s="25" t="s">
        <v>463</v>
      </c>
      <c r="C166" s="294">
        <f>+C92-C160</f>
        <v>-16506</v>
      </c>
      <c r="D166" s="294">
        <f t="shared" ref="D166:K166" si="47">+D92-D160</f>
        <v>0</v>
      </c>
      <c r="E166" s="294">
        <f t="shared" si="47"/>
        <v>0</v>
      </c>
      <c r="F166" s="294">
        <f t="shared" si="47"/>
        <v>0</v>
      </c>
      <c r="G166" s="294">
        <f t="shared" si="47"/>
        <v>18612</v>
      </c>
      <c r="H166" s="294">
        <f t="shared" si="47"/>
        <v>0</v>
      </c>
      <c r="I166" s="294">
        <f t="shared" si="47"/>
        <v>0</v>
      </c>
      <c r="J166" s="294">
        <f t="shared" si="47"/>
        <v>18612</v>
      </c>
      <c r="K166" s="198">
        <f t="shared" si="47"/>
        <v>2106</v>
      </c>
    </row>
  </sheetData>
  <mergeCells count="15">
    <mergeCell ref="A8:A9"/>
    <mergeCell ref="B8:B9"/>
    <mergeCell ref="C8:K8"/>
    <mergeCell ref="A95:K95"/>
    <mergeCell ref="A96:B96"/>
    <mergeCell ref="A7:B7"/>
    <mergeCell ref="B1:K1"/>
    <mergeCell ref="A3:K3"/>
    <mergeCell ref="A4:K4"/>
    <mergeCell ref="A6:K6"/>
    <mergeCell ref="A97:A98"/>
    <mergeCell ref="B97:B98"/>
    <mergeCell ref="C97:K97"/>
    <mergeCell ref="A163:K163"/>
    <mergeCell ref="A164:B164"/>
  </mergeCells>
  <printOptions horizontalCentered="1"/>
  <pageMargins left="0.47244094488188981" right="0.47244094488188981" top="0.86614173228346458" bottom="0.86614173228346458" header="0" footer="0"/>
  <pageSetup paperSize="9" scale="68" fitToHeight="2" orientation="portrait" r:id="rId1"/>
  <headerFooter alignWithMargins="0">
    <oddFooter>&amp;C&amp;P</oddFooter>
  </headerFooter>
  <rowBreaks count="2" manualBreakCount="2">
    <brk id="67" max="2" man="1"/>
    <brk id="14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166"/>
  <sheetViews>
    <sheetView zoomScaleNormal="100" zoomScaleSheetLayoutView="100" workbookViewId="0">
      <selection activeCell="B1" sqref="B1:K1"/>
    </sheetView>
  </sheetViews>
  <sheetFormatPr defaultColWidth="9.33203125" defaultRowHeight="15.75" x14ac:dyDescent="0.25"/>
  <cols>
    <col min="1" max="1" width="7.5" style="33" customWidth="1"/>
    <col min="2" max="2" width="59.6640625" style="33" customWidth="1"/>
    <col min="3" max="3" width="14.83203125" style="286" customWidth="1"/>
    <col min="4" max="11" width="14.83203125" style="33" customWidth="1"/>
    <col min="12" max="256" width="9.33203125" style="33"/>
    <col min="257" max="257" width="7.5" style="33" customWidth="1"/>
    <col min="258" max="258" width="59.6640625" style="33" customWidth="1"/>
    <col min="259" max="267" width="14.83203125" style="33" customWidth="1"/>
    <col min="268" max="512" width="9.33203125" style="33"/>
    <col min="513" max="513" width="7.5" style="33" customWidth="1"/>
    <col min="514" max="514" width="59.6640625" style="33" customWidth="1"/>
    <col min="515" max="523" width="14.83203125" style="33" customWidth="1"/>
    <col min="524" max="768" width="9.33203125" style="33"/>
    <col min="769" max="769" width="7.5" style="33" customWidth="1"/>
    <col min="770" max="770" width="59.6640625" style="33" customWidth="1"/>
    <col min="771" max="779" width="14.83203125" style="33" customWidth="1"/>
    <col min="780" max="1024" width="9.33203125" style="33"/>
    <col min="1025" max="1025" width="7.5" style="33" customWidth="1"/>
    <col min="1026" max="1026" width="59.6640625" style="33" customWidth="1"/>
    <col min="1027" max="1035" width="14.83203125" style="33" customWidth="1"/>
    <col min="1036" max="1280" width="9.33203125" style="33"/>
    <col min="1281" max="1281" width="7.5" style="33" customWidth="1"/>
    <col min="1282" max="1282" width="59.6640625" style="33" customWidth="1"/>
    <col min="1283" max="1291" width="14.83203125" style="33" customWidth="1"/>
    <col min="1292" max="1536" width="9.33203125" style="33"/>
    <col min="1537" max="1537" width="7.5" style="33" customWidth="1"/>
    <col min="1538" max="1538" width="59.6640625" style="33" customWidth="1"/>
    <col min="1539" max="1547" width="14.83203125" style="33" customWidth="1"/>
    <col min="1548" max="1792" width="9.33203125" style="33"/>
    <col min="1793" max="1793" width="7.5" style="33" customWidth="1"/>
    <col min="1794" max="1794" width="59.6640625" style="33" customWidth="1"/>
    <col min="1795" max="1803" width="14.83203125" style="33" customWidth="1"/>
    <col min="1804" max="2048" width="9.33203125" style="33"/>
    <col min="2049" max="2049" width="7.5" style="33" customWidth="1"/>
    <col min="2050" max="2050" width="59.6640625" style="33" customWidth="1"/>
    <col min="2051" max="2059" width="14.83203125" style="33" customWidth="1"/>
    <col min="2060" max="2304" width="9.33203125" style="33"/>
    <col min="2305" max="2305" width="7.5" style="33" customWidth="1"/>
    <col min="2306" max="2306" width="59.6640625" style="33" customWidth="1"/>
    <col min="2307" max="2315" width="14.83203125" style="33" customWidth="1"/>
    <col min="2316" max="2560" width="9.33203125" style="33"/>
    <col min="2561" max="2561" width="7.5" style="33" customWidth="1"/>
    <col min="2562" max="2562" width="59.6640625" style="33" customWidth="1"/>
    <col min="2563" max="2571" width="14.83203125" style="33" customWidth="1"/>
    <col min="2572" max="2816" width="9.33203125" style="33"/>
    <col min="2817" max="2817" width="7.5" style="33" customWidth="1"/>
    <col min="2818" max="2818" width="59.6640625" style="33" customWidth="1"/>
    <col min="2819" max="2827" width="14.83203125" style="33" customWidth="1"/>
    <col min="2828" max="3072" width="9.33203125" style="33"/>
    <col min="3073" max="3073" width="7.5" style="33" customWidth="1"/>
    <col min="3074" max="3074" width="59.6640625" style="33" customWidth="1"/>
    <col min="3075" max="3083" width="14.83203125" style="33" customWidth="1"/>
    <col min="3084" max="3328" width="9.33203125" style="33"/>
    <col min="3329" max="3329" width="7.5" style="33" customWidth="1"/>
    <col min="3330" max="3330" width="59.6640625" style="33" customWidth="1"/>
    <col min="3331" max="3339" width="14.83203125" style="33" customWidth="1"/>
    <col min="3340" max="3584" width="9.33203125" style="33"/>
    <col min="3585" max="3585" width="7.5" style="33" customWidth="1"/>
    <col min="3586" max="3586" width="59.6640625" style="33" customWidth="1"/>
    <col min="3587" max="3595" width="14.83203125" style="33" customWidth="1"/>
    <col min="3596" max="3840" width="9.33203125" style="33"/>
    <col min="3841" max="3841" width="7.5" style="33" customWidth="1"/>
    <col min="3842" max="3842" width="59.6640625" style="33" customWidth="1"/>
    <col min="3843" max="3851" width="14.83203125" style="33" customWidth="1"/>
    <col min="3852" max="4096" width="9.33203125" style="33"/>
    <col min="4097" max="4097" width="7.5" style="33" customWidth="1"/>
    <col min="4098" max="4098" width="59.6640625" style="33" customWidth="1"/>
    <col min="4099" max="4107" width="14.83203125" style="33" customWidth="1"/>
    <col min="4108" max="4352" width="9.33203125" style="33"/>
    <col min="4353" max="4353" width="7.5" style="33" customWidth="1"/>
    <col min="4354" max="4354" width="59.6640625" style="33" customWidth="1"/>
    <col min="4355" max="4363" width="14.83203125" style="33" customWidth="1"/>
    <col min="4364" max="4608" width="9.33203125" style="33"/>
    <col min="4609" max="4609" width="7.5" style="33" customWidth="1"/>
    <col min="4610" max="4610" width="59.6640625" style="33" customWidth="1"/>
    <col min="4611" max="4619" width="14.83203125" style="33" customWidth="1"/>
    <col min="4620" max="4864" width="9.33203125" style="33"/>
    <col min="4865" max="4865" width="7.5" style="33" customWidth="1"/>
    <col min="4866" max="4866" width="59.6640625" style="33" customWidth="1"/>
    <col min="4867" max="4875" width="14.83203125" style="33" customWidth="1"/>
    <col min="4876" max="5120" width="9.33203125" style="33"/>
    <col min="5121" max="5121" width="7.5" style="33" customWidth="1"/>
    <col min="5122" max="5122" width="59.6640625" style="33" customWidth="1"/>
    <col min="5123" max="5131" width="14.83203125" style="33" customWidth="1"/>
    <col min="5132" max="5376" width="9.33203125" style="33"/>
    <col min="5377" max="5377" width="7.5" style="33" customWidth="1"/>
    <col min="5378" max="5378" width="59.6640625" style="33" customWidth="1"/>
    <col min="5379" max="5387" width="14.83203125" style="33" customWidth="1"/>
    <col min="5388" max="5632" width="9.33203125" style="33"/>
    <col min="5633" max="5633" width="7.5" style="33" customWidth="1"/>
    <col min="5634" max="5634" width="59.6640625" style="33" customWidth="1"/>
    <col min="5635" max="5643" width="14.83203125" style="33" customWidth="1"/>
    <col min="5644" max="5888" width="9.33203125" style="33"/>
    <col min="5889" max="5889" width="7.5" style="33" customWidth="1"/>
    <col min="5890" max="5890" width="59.6640625" style="33" customWidth="1"/>
    <col min="5891" max="5899" width="14.83203125" style="33" customWidth="1"/>
    <col min="5900" max="6144" width="9.33203125" style="33"/>
    <col min="6145" max="6145" width="7.5" style="33" customWidth="1"/>
    <col min="6146" max="6146" width="59.6640625" style="33" customWidth="1"/>
    <col min="6147" max="6155" width="14.83203125" style="33" customWidth="1"/>
    <col min="6156" max="6400" width="9.33203125" style="33"/>
    <col min="6401" max="6401" width="7.5" style="33" customWidth="1"/>
    <col min="6402" max="6402" width="59.6640625" style="33" customWidth="1"/>
    <col min="6403" max="6411" width="14.83203125" style="33" customWidth="1"/>
    <col min="6412" max="6656" width="9.33203125" style="33"/>
    <col min="6657" max="6657" width="7.5" style="33" customWidth="1"/>
    <col min="6658" max="6658" width="59.6640625" style="33" customWidth="1"/>
    <col min="6659" max="6667" width="14.83203125" style="33" customWidth="1"/>
    <col min="6668" max="6912" width="9.33203125" style="33"/>
    <col min="6913" max="6913" width="7.5" style="33" customWidth="1"/>
    <col min="6914" max="6914" width="59.6640625" style="33" customWidth="1"/>
    <col min="6915" max="6923" width="14.83203125" style="33" customWidth="1"/>
    <col min="6924" max="7168" width="9.33203125" style="33"/>
    <col min="7169" max="7169" width="7.5" style="33" customWidth="1"/>
    <col min="7170" max="7170" width="59.6640625" style="33" customWidth="1"/>
    <col min="7171" max="7179" width="14.83203125" style="33" customWidth="1"/>
    <col min="7180" max="7424" width="9.33203125" style="33"/>
    <col min="7425" max="7425" width="7.5" style="33" customWidth="1"/>
    <col min="7426" max="7426" width="59.6640625" style="33" customWidth="1"/>
    <col min="7427" max="7435" width="14.83203125" style="33" customWidth="1"/>
    <col min="7436" max="7680" width="9.33203125" style="33"/>
    <col min="7681" max="7681" width="7.5" style="33" customWidth="1"/>
    <col min="7682" max="7682" width="59.6640625" style="33" customWidth="1"/>
    <col min="7683" max="7691" width="14.83203125" style="33" customWidth="1"/>
    <col min="7692" max="7936" width="9.33203125" style="33"/>
    <col min="7937" max="7937" width="7.5" style="33" customWidth="1"/>
    <col min="7938" max="7938" width="59.6640625" style="33" customWidth="1"/>
    <col min="7939" max="7947" width="14.83203125" style="33" customWidth="1"/>
    <col min="7948" max="8192" width="9.33203125" style="33"/>
    <col min="8193" max="8193" width="7.5" style="33" customWidth="1"/>
    <col min="8194" max="8194" width="59.6640625" style="33" customWidth="1"/>
    <col min="8195" max="8203" width="14.83203125" style="33" customWidth="1"/>
    <col min="8204" max="8448" width="9.33203125" style="33"/>
    <col min="8449" max="8449" width="7.5" style="33" customWidth="1"/>
    <col min="8450" max="8450" width="59.6640625" style="33" customWidth="1"/>
    <col min="8451" max="8459" width="14.83203125" style="33" customWidth="1"/>
    <col min="8460" max="8704" width="9.33203125" style="33"/>
    <col min="8705" max="8705" width="7.5" style="33" customWidth="1"/>
    <col min="8706" max="8706" width="59.6640625" style="33" customWidth="1"/>
    <col min="8707" max="8715" width="14.83203125" style="33" customWidth="1"/>
    <col min="8716" max="8960" width="9.33203125" style="33"/>
    <col min="8961" max="8961" width="7.5" style="33" customWidth="1"/>
    <col min="8962" max="8962" width="59.6640625" style="33" customWidth="1"/>
    <col min="8963" max="8971" width="14.83203125" style="33" customWidth="1"/>
    <col min="8972" max="9216" width="9.33203125" style="33"/>
    <col min="9217" max="9217" width="7.5" style="33" customWidth="1"/>
    <col min="9218" max="9218" width="59.6640625" style="33" customWidth="1"/>
    <col min="9219" max="9227" width="14.83203125" style="33" customWidth="1"/>
    <col min="9228" max="9472" width="9.33203125" style="33"/>
    <col min="9473" max="9473" width="7.5" style="33" customWidth="1"/>
    <col min="9474" max="9474" width="59.6640625" style="33" customWidth="1"/>
    <col min="9475" max="9483" width="14.83203125" style="33" customWidth="1"/>
    <col min="9484" max="9728" width="9.33203125" style="33"/>
    <col min="9729" max="9729" width="7.5" style="33" customWidth="1"/>
    <col min="9730" max="9730" width="59.6640625" style="33" customWidth="1"/>
    <col min="9731" max="9739" width="14.83203125" style="33" customWidth="1"/>
    <col min="9740" max="9984" width="9.33203125" style="33"/>
    <col min="9985" max="9985" width="7.5" style="33" customWidth="1"/>
    <col min="9986" max="9986" width="59.6640625" style="33" customWidth="1"/>
    <col min="9987" max="9995" width="14.83203125" style="33" customWidth="1"/>
    <col min="9996" max="10240" width="9.33203125" style="33"/>
    <col min="10241" max="10241" width="7.5" style="33" customWidth="1"/>
    <col min="10242" max="10242" width="59.6640625" style="33" customWidth="1"/>
    <col min="10243" max="10251" width="14.83203125" style="33" customWidth="1"/>
    <col min="10252" max="10496" width="9.33203125" style="33"/>
    <col min="10497" max="10497" width="7.5" style="33" customWidth="1"/>
    <col min="10498" max="10498" width="59.6640625" style="33" customWidth="1"/>
    <col min="10499" max="10507" width="14.83203125" style="33" customWidth="1"/>
    <col min="10508" max="10752" width="9.33203125" style="33"/>
    <col min="10753" max="10753" width="7.5" style="33" customWidth="1"/>
    <col min="10754" max="10754" width="59.6640625" style="33" customWidth="1"/>
    <col min="10755" max="10763" width="14.83203125" style="33" customWidth="1"/>
    <col min="10764" max="11008" width="9.33203125" style="33"/>
    <col min="11009" max="11009" width="7.5" style="33" customWidth="1"/>
    <col min="11010" max="11010" width="59.6640625" style="33" customWidth="1"/>
    <col min="11011" max="11019" width="14.83203125" style="33" customWidth="1"/>
    <col min="11020" max="11264" width="9.33203125" style="33"/>
    <col min="11265" max="11265" width="7.5" style="33" customWidth="1"/>
    <col min="11266" max="11266" width="59.6640625" style="33" customWidth="1"/>
    <col min="11267" max="11275" width="14.83203125" style="33" customWidth="1"/>
    <col min="11276" max="11520" width="9.33203125" style="33"/>
    <col min="11521" max="11521" width="7.5" style="33" customWidth="1"/>
    <col min="11522" max="11522" width="59.6640625" style="33" customWidth="1"/>
    <col min="11523" max="11531" width="14.83203125" style="33" customWidth="1"/>
    <col min="11532" max="11776" width="9.33203125" style="33"/>
    <col min="11777" max="11777" width="7.5" style="33" customWidth="1"/>
    <col min="11778" max="11778" width="59.6640625" style="33" customWidth="1"/>
    <col min="11779" max="11787" width="14.83203125" style="33" customWidth="1"/>
    <col min="11788" max="12032" width="9.33203125" style="33"/>
    <col min="12033" max="12033" width="7.5" style="33" customWidth="1"/>
    <col min="12034" max="12034" width="59.6640625" style="33" customWidth="1"/>
    <col min="12035" max="12043" width="14.83203125" style="33" customWidth="1"/>
    <col min="12044" max="12288" width="9.33203125" style="33"/>
    <col min="12289" max="12289" width="7.5" style="33" customWidth="1"/>
    <col min="12290" max="12290" width="59.6640625" style="33" customWidth="1"/>
    <col min="12291" max="12299" width="14.83203125" style="33" customWidth="1"/>
    <col min="12300" max="12544" width="9.33203125" style="33"/>
    <col min="12545" max="12545" width="7.5" style="33" customWidth="1"/>
    <col min="12546" max="12546" width="59.6640625" style="33" customWidth="1"/>
    <col min="12547" max="12555" width="14.83203125" style="33" customWidth="1"/>
    <col min="12556" max="12800" width="9.33203125" style="33"/>
    <col min="12801" max="12801" width="7.5" style="33" customWidth="1"/>
    <col min="12802" max="12802" width="59.6640625" style="33" customWidth="1"/>
    <col min="12803" max="12811" width="14.83203125" style="33" customWidth="1"/>
    <col min="12812" max="13056" width="9.33203125" style="33"/>
    <col min="13057" max="13057" width="7.5" style="33" customWidth="1"/>
    <col min="13058" max="13058" width="59.6640625" style="33" customWidth="1"/>
    <col min="13059" max="13067" width="14.83203125" style="33" customWidth="1"/>
    <col min="13068" max="13312" width="9.33203125" style="33"/>
    <col min="13313" max="13313" width="7.5" style="33" customWidth="1"/>
    <col min="13314" max="13314" width="59.6640625" style="33" customWidth="1"/>
    <col min="13315" max="13323" width="14.83203125" style="33" customWidth="1"/>
    <col min="13324" max="13568" width="9.33203125" style="33"/>
    <col min="13569" max="13569" width="7.5" style="33" customWidth="1"/>
    <col min="13570" max="13570" width="59.6640625" style="33" customWidth="1"/>
    <col min="13571" max="13579" width="14.83203125" style="33" customWidth="1"/>
    <col min="13580" max="13824" width="9.33203125" style="33"/>
    <col min="13825" max="13825" width="7.5" style="33" customWidth="1"/>
    <col min="13826" max="13826" width="59.6640625" style="33" customWidth="1"/>
    <col min="13827" max="13835" width="14.83203125" style="33" customWidth="1"/>
    <col min="13836" max="14080" width="9.33203125" style="33"/>
    <col min="14081" max="14081" width="7.5" style="33" customWidth="1"/>
    <col min="14082" max="14082" width="59.6640625" style="33" customWidth="1"/>
    <col min="14083" max="14091" width="14.83203125" style="33" customWidth="1"/>
    <col min="14092" max="14336" width="9.33203125" style="33"/>
    <col min="14337" max="14337" width="7.5" style="33" customWidth="1"/>
    <col min="14338" max="14338" width="59.6640625" style="33" customWidth="1"/>
    <col min="14339" max="14347" width="14.83203125" style="33" customWidth="1"/>
    <col min="14348" max="14592" width="9.33203125" style="33"/>
    <col min="14593" max="14593" width="7.5" style="33" customWidth="1"/>
    <col min="14594" max="14594" width="59.6640625" style="33" customWidth="1"/>
    <col min="14595" max="14603" width="14.83203125" style="33" customWidth="1"/>
    <col min="14604" max="14848" width="9.33203125" style="33"/>
    <col min="14849" max="14849" width="7.5" style="33" customWidth="1"/>
    <col min="14850" max="14850" width="59.6640625" style="33" customWidth="1"/>
    <col min="14851" max="14859" width="14.83203125" style="33" customWidth="1"/>
    <col min="14860" max="15104" width="9.33203125" style="33"/>
    <col min="15105" max="15105" width="7.5" style="33" customWidth="1"/>
    <col min="15106" max="15106" width="59.6640625" style="33" customWidth="1"/>
    <col min="15107" max="15115" width="14.83203125" style="33" customWidth="1"/>
    <col min="15116" max="15360" width="9.33203125" style="33"/>
    <col min="15361" max="15361" width="7.5" style="33" customWidth="1"/>
    <col min="15362" max="15362" width="59.6640625" style="33" customWidth="1"/>
    <col min="15363" max="15371" width="14.83203125" style="33" customWidth="1"/>
    <col min="15372" max="15616" width="9.33203125" style="33"/>
    <col min="15617" max="15617" width="7.5" style="33" customWidth="1"/>
    <col min="15618" max="15618" width="59.6640625" style="33" customWidth="1"/>
    <col min="15619" max="15627" width="14.83203125" style="33" customWidth="1"/>
    <col min="15628" max="15872" width="9.33203125" style="33"/>
    <col min="15873" max="15873" width="7.5" style="33" customWidth="1"/>
    <col min="15874" max="15874" width="59.6640625" style="33" customWidth="1"/>
    <col min="15875" max="15883" width="14.83203125" style="33" customWidth="1"/>
    <col min="15884" max="16128" width="9.33203125" style="33"/>
    <col min="16129" max="16129" width="7.5" style="33" customWidth="1"/>
    <col min="16130" max="16130" width="59.6640625" style="33" customWidth="1"/>
    <col min="16131" max="16139" width="14.83203125" style="33" customWidth="1"/>
    <col min="16140" max="16384" width="9.33203125" style="33"/>
  </cols>
  <sheetData>
    <row r="1" spans="1:11" x14ac:dyDescent="0.25">
      <c r="A1" s="429"/>
      <c r="B1" s="1063" t="str">
        <f>CONCATENATE("1.3. melléklet ",[5]RM_ALAPADATOK!A7," ",[5]RM_ALAPADATOK!B7," ",[5]RM_ALAPADATOK!C7," ",[5]RM_ALAPADATOK!D7," ",[5]RM_ALAPADATOK!E7," ",[5]RM_ALAPADATOK!F7," ",[5]RM_ALAPADATOK!G7," ",[5]RM_ALAPADATOK!H7)</f>
        <v>1.3. melléklet a 7 / 2019 ( III.14. ) önkormányzati rendelethez</v>
      </c>
      <c r="C1" s="1064"/>
      <c r="D1" s="1064"/>
      <c r="E1" s="1064"/>
      <c r="F1" s="1064"/>
      <c r="G1" s="1064"/>
      <c r="H1" s="1064"/>
      <c r="I1" s="1064"/>
      <c r="J1" s="1064"/>
      <c r="K1" s="1064"/>
    </row>
    <row r="2" spans="1:11" x14ac:dyDescent="0.25">
      <c r="A2" s="429"/>
      <c r="B2" s="429"/>
      <c r="C2" s="430"/>
      <c r="D2" s="429"/>
      <c r="E2" s="429"/>
      <c r="F2" s="429"/>
      <c r="G2" s="429"/>
      <c r="H2" s="429"/>
      <c r="I2" s="429"/>
      <c r="J2" s="429"/>
      <c r="K2" s="429"/>
    </row>
    <row r="3" spans="1:11" x14ac:dyDescent="0.25">
      <c r="A3" s="1065" t="e">
        <f>CONCATENATE([2]RM_ALAPADATOK!A4)</f>
        <v>#REF!</v>
      </c>
      <c r="B3" s="1065"/>
      <c r="C3" s="1066"/>
      <c r="D3" s="1065"/>
      <c r="E3" s="1065"/>
      <c r="F3" s="1065"/>
      <c r="G3" s="1065"/>
      <c r="H3" s="1065"/>
      <c r="I3" s="1065"/>
      <c r="J3" s="1065"/>
      <c r="K3" s="1065"/>
    </row>
    <row r="4" spans="1:11" x14ac:dyDescent="0.25">
      <c r="A4" s="1065" t="s">
        <v>973</v>
      </c>
      <c r="B4" s="1065"/>
      <c r="C4" s="1066"/>
      <c r="D4" s="1065"/>
      <c r="E4" s="1065"/>
      <c r="F4" s="1065"/>
      <c r="G4" s="1065"/>
      <c r="H4" s="1065"/>
      <c r="I4" s="1065"/>
      <c r="J4" s="1065"/>
      <c r="K4" s="1065"/>
    </row>
    <row r="5" spans="1:11" x14ac:dyDescent="0.25">
      <c r="A5" s="429"/>
      <c r="B5" s="429"/>
      <c r="C5" s="430"/>
      <c r="D5" s="429"/>
      <c r="E5" s="429"/>
      <c r="F5" s="429"/>
      <c r="G5" s="429"/>
      <c r="H5" s="429"/>
      <c r="I5" s="429"/>
      <c r="J5" s="429"/>
      <c r="K5" s="429"/>
    </row>
    <row r="6" spans="1:11" ht="15.95" customHeight="1" x14ac:dyDescent="0.25">
      <c r="A6" s="1067" t="s">
        <v>12</v>
      </c>
      <c r="B6" s="1067"/>
      <c r="C6" s="1067"/>
      <c r="D6" s="1067"/>
      <c r="E6" s="1067"/>
      <c r="F6" s="1067"/>
      <c r="G6" s="1067"/>
      <c r="H6" s="1067"/>
      <c r="I6" s="1067"/>
      <c r="J6" s="1067"/>
      <c r="K6" s="1067"/>
    </row>
    <row r="7" spans="1:11" ht="15.95" customHeight="1" thickBot="1" x14ac:dyDescent="0.3">
      <c r="A7" s="1062" t="s">
        <v>147</v>
      </c>
      <c r="B7" s="1062"/>
      <c r="C7" s="691"/>
      <c r="D7" s="429"/>
      <c r="E7" s="429"/>
      <c r="F7" s="429"/>
      <c r="G7" s="429"/>
      <c r="H7" s="429"/>
      <c r="I7" s="429"/>
      <c r="J7" s="429"/>
      <c r="K7" s="691" t="s">
        <v>1098</v>
      </c>
    </row>
    <row r="8" spans="1:11" x14ac:dyDescent="0.25">
      <c r="A8" s="1052" t="s">
        <v>65</v>
      </c>
      <c r="B8" s="1054" t="s">
        <v>14</v>
      </c>
      <c r="C8" s="1056" t="str">
        <f>+CONCATENATE(LEFT([2]RM_ÖSSZEFÜGGÉSEK!A6,4),". évi")</f>
        <v>2019. évi</v>
      </c>
      <c r="D8" s="1057"/>
      <c r="E8" s="1058"/>
      <c r="F8" s="1058"/>
      <c r="G8" s="1058"/>
      <c r="H8" s="1058"/>
      <c r="I8" s="1058"/>
      <c r="J8" s="1058"/>
      <c r="K8" s="1059"/>
    </row>
    <row r="9" spans="1:11" ht="38.25" customHeight="1" thickBot="1" x14ac:dyDescent="0.3">
      <c r="A9" s="1053"/>
      <c r="B9" s="1055"/>
      <c r="C9" s="916" t="s">
        <v>960</v>
      </c>
      <c r="D9" s="917" t="str">
        <f>CONCATENATE('[2]RM_1.2.sz.mell'!D9)</f>
        <v xml:space="preserve">1. sz. módosítás </v>
      </c>
      <c r="E9" s="917" t="str">
        <f>CONCATENATE('[2]RM_1.2.sz.mell'!E9)</f>
        <v xml:space="preserve">.2. sz. módosítás </v>
      </c>
      <c r="F9" s="917" t="str">
        <f>CONCATENATE('[2]RM_1.2.sz.mell'!F9)</f>
        <v xml:space="preserve">3. sz. módosítás </v>
      </c>
      <c r="G9" s="917" t="str">
        <f>CONCATENATE('[2]RM_1.2.sz.mell'!G9)</f>
        <v xml:space="preserve">4. sz. módosítás </v>
      </c>
      <c r="H9" s="917" t="str">
        <f>CONCATENATE('[2]RM_1.2.sz.mell'!H9)</f>
        <v xml:space="preserve">.5. sz. módosítás </v>
      </c>
      <c r="I9" s="917" t="str">
        <f>CONCATENATE('[2]RM_1.2.sz.mell'!I9)</f>
        <v xml:space="preserve">6. sz. módosítás </v>
      </c>
      <c r="J9" s="915" t="s">
        <v>965</v>
      </c>
      <c r="K9" s="918" t="str">
        <f>CONCATENATE('[2]RM_1.2.sz.mell'!K9)</f>
        <v>….számú módosítás utáni előirányzat</v>
      </c>
    </row>
    <row r="10" spans="1:11" s="34" customFormat="1" ht="12" customHeight="1" thickBot="1" x14ac:dyDescent="0.25">
      <c r="A10" s="303" t="s">
        <v>476</v>
      </c>
      <c r="B10" s="304" t="s">
        <v>477</v>
      </c>
      <c r="C10" s="692" t="s">
        <v>478</v>
      </c>
      <c r="D10" s="692" t="s">
        <v>480</v>
      </c>
      <c r="E10" s="693" t="s">
        <v>479</v>
      </c>
      <c r="F10" s="693" t="s">
        <v>481</v>
      </c>
      <c r="G10" s="693" t="s">
        <v>482</v>
      </c>
      <c r="H10" s="693" t="s">
        <v>483</v>
      </c>
      <c r="I10" s="693" t="s">
        <v>966</v>
      </c>
      <c r="J10" s="693" t="s">
        <v>967</v>
      </c>
      <c r="K10" s="694" t="s">
        <v>968</v>
      </c>
    </row>
    <row r="11" spans="1:11" s="1" customFormat="1" ht="12" customHeight="1" thickBot="1" x14ac:dyDescent="0.25">
      <c r="A11" s="20" t="s">
        <v>15</v>
      </c>
      <c r="B11" s="21" t="s">
        <v>243</v>
      </c>
      <c r="C11" s="294">
        <f>+C12+C13+C14+C15+C16+C17</f>
        <v>0</v>
      </c>
      <c r="D11" s="294">
        <f t="shared" ref="D11:K11" si="0">+D12+D13+D14+D15+D16+D17</f>
        <v>0</v>
      </c>
      <c r="E11" s="294">
        <f t="shared" si="0"/>
        <v>0</v>
      </c>
      <c r="F11" s="294">
        <f t="shared" si="0"/>
        <v>0</v>
      </c>
      <c r="G11" s="294">
        <f t="shared" si="0"/>
        <v>0</v>
      </c>
      <c r="H11" s="294">
        <f t="shared" si="0"/>
        <v>0</v>
      </c>
      <c r="I11" s="294">
        <f t="shared" si="0"/>
        <v>0</v>
      </c>
      <c r="J11" s="294">
        <f t="shared" si="0"/>
        <v>0</v>
      </c>
      <c r="K11" s="198">
        <f t="shared" si="0"/>
        <v>0</v>
      </c>
    </row>
    <row r="12" spans="1:11" s="1" customFormat="1" ht="12" customHeight="1" x14ac:dyDescent="0.2">
      <c r="A12" s="15" t="s">
        <v>94</v>
      </c>
      <c r="B12" s="306" t="s">
        <v>244</v>
      </c>
      <c r="C12" s="296"/>
      <c r="D12" s="296"/>
      <c r="E12" s="296"/>
      <c r="F12" s="296"/>
      <c r="G12" s="296"/>
      <c r="H12" s="296"/>
      <c r="I12" s="296"/>
      <c r="J12" s="696">
        <f t="shared" ref="J12:J17" si="1">D12+E12+F12+G12+H12+I12</f>
        <v>0</v>
      </c>
      <c r="K12" s="697">
        <f t="shared" ref="K12:K17" si="2">C12+J12</f>
        <v>0</v>
      </c>
    </row>
    <row r="13" spans="1:11" s="1" customFormat="1" ht="12" customHeight="1" x14ac:dyDescent="0.2">
      <c r="A13" s="14" t="s">
        <v>95</v>
      </c>
      <c r="B13" s="307" t="s">
        <v>245</v>
      </c>
      <c r="C13" s="295"/>
      <c r="D13" s="295"/>
      <c r="E13" s="296"/>
      <c r="F13" s="296"/>
      <c r="G13" s="296"/>
      <c r="H13" s="296"/>
      <c r="I13" s="296"/>
      <c r="J13" s="696">
        <f t="shared" si="1"/>
        <v>0</v>
      </c>
      <c r="K13" s="697">
        <f t="shared" si="2"/>
        <v>0</v>
      </c>
    </row>
    <row r="14" spans="1:11" s="1" customFormat="1" ht="12" customHeight="1" x14ac:dyDescent="0.2">
      <c r="A14" s="14" t="s">
        <v>96</v>
      </c>
      <c r="B14" s="307" t="s">
        <v>246</v>
      </c>
      <c r="C14" s="295"/>
      <c r="D14" s="295"/>
      <c r="E14" s="296"/>
      <c r="F14" s="296"/>
      <c r="G14" s="296"/>
      <c r="H14" s="296"/>
      <c r="I14" s="296"/>
      <c r="J14" s="696">
        <f t="shared" si="1"/>
        <v>0</v>
      </c>
      <c r="K14" s="697">
        <f t="shared" si="2"/>
        <v>0</v>
      </c>
    </row>
    <row r="15" spans="1:11" s="1" customFormat="1" ht="12" customHeight="1" x14ac:dyDescent="0.2">
      <c r="A15" s="14" t="s">
        <v>97</v>
      </c>
      <c r="B15" s="307" t="s">
        <v>247</v>
      </c>
      <c r="C15" s="295"/>
      <c r="D15" s="295"/>
      <c r="E15" s="296"/>
      <c r="F15" s="296"/>
      <c r="G15" s="296"/>
      <c r="H15" s="296"/>
      <c r="I15" s="296"/>
      <c r="J15" s="696">
        <f t="shared" si="1"/>
        <v>0</v>
      </c>
      <c r="K15" s="697">
        <f t="shared" si="2"/>
        <v>0</v>
      </c>
    </row>
    <row r="16" spans="1:11" s="1" customFormat="1" ht="12" customHeight="1" x14ac:dyDescent="0.2">
      <c r="A16" s="14" t="s">
        <v>143</v>
      </c>
      <c r="B16" s="224" t="s">
        <v>415</v>
      </c>
      <c r="C16" s="295"/>
      <c r="D16" s="295"/>
      <c r="E16" s="296"/>
      <c r="F16" s="296"/>
      <c r="G16" s="296"/>
      <c r="H16" s="296"/>
      <c r="I16" s="296"/>
      <c r="J16" s="696">
        <f t="shared" si="1"/>
        <v>0</v>
      </c>
      <c r="K16" s="697">
        <f t="shared" si="2"/>
        <v>0</v>
      </c>
    </row>
    <row r="17" spans="1:11" s="1" customFormat="1" ht="12" customHeight="1" thickBot="1" x14ac:dyDescent="0.25">
      <c r="A17" s="16" t="s">
        <v>98</v>
      </c>
      <c r="B17" s="225" t="s">
        <v>416</v>
      </c>
      <c r="C17" s="295"/>
      <c r="D17" s="295"/>
      <c r="E17" s="296"/>
      <c r="F17" s="296"/>
      <c r="G17" s="296"/>
      <c r="H17" s="296"/>
      <c r="I17" s="296"/>
      <c r="J17" s="696">
        <f t="shared" si="1"/>
        <v>0</v>
      </c>
      <c r="K17" s="697">
        <f t="shared" si="2"/>
        <v>0</v>
      </c>
    </row>
    <row r="18" spans="1:11" s="1" customFormat="1" ht="12" customHeight="1" thickBot="1" x14ac:dyDescent="0.25">
      <c r="A18" s="20" t="s">
        <v>16</v>
      </c>
      <c r="B18" s="223" t="s">
        <v>248</v>
      </c>
      <c r="C18" s="294">
        <f>+C19+C20+C21+C22+C23</f>
        <v>50075</v>
      </c>
      <c r="D18" s="294">
        <f t="shared" ref="D18:K18" si="3">+D19+D20+D21+D22+D23</f>
        <v>0</v>
      </c>
      <c r="E18" s="294">
        <f t="shared" si="3"/>
        <v>14000</v>
      </c>
      <c r="F18" s="294">
        <f t="shared" si="3"/>
        <v>500</v>
      </c>
      <c r="G18" s="294">
        <f t="shared" si="3"/>
        <v>1008</v>
      </c>
      <c r="H18" s="294">
        <f t="shared" si="3"/>
        <v>0</v>
      </c>
      <c r="I18" s="294">
        <f t="shared" si="3"/>
        <v>0</v>
      </c>
      <c r="J18" s="294">
        <f t="shared" si="3"/>
        <v>15508</v>
      </c>
      <c r="K18" s="198">
        <f t="shared" si="3"/>
        <v>65583</v>
      </c>
    </row>
    <row r="19" spans="1:11" s="1" customFormat="1" ht="12" customHeight="1" x14ac:dyDescent="0.2">
      <c r="A19" s="15" t="s">
        <v>100</v>
      </c>
      <c r="B19" s="306" t="s">
        <v>249</v>
      </c>
      <c r="C19" s="296"/>
      <c r="D19" s="296"/>
      <c r="E19" s="296"/>
      <c r="F19" s="296"/>
      <c r="G19" s="296"/>
      <c r="H19" s="296"/>
      <c r="I19" s="296"/>
      <c r="J19" s="696">
        <f t="shared" ref="J19:J24" si="4">D19+E19+F19+G19+H19+I19</f>
        <v>0</v>
      </c>
      <c r="K19" s="697">
        <f t="shared" ref="K19:K24" si="5">C19+J19</f>
        <v>0</v>
      </c>
    </row>
    <row r="20" spans="1:11" s="1" customFormat="1" ht="12" customHeight="1" x14ac:dyDescent="0.2">
      <c r="A20" s="14" t="s">
        <v>101</v>
      </c>
      <c r="B20" s="307" t="s">
        <v>250</v>
      </c>
      <c r="C20" s="295"/>
      <c r="D20" s="295"/>
      <c r="E20" s="296"/>
      <c r="F20" s="296"/>
      <c r="G20" s="296"/>
      <c r="H20" s="296"/>
      <c r="I20" s="296"/>
      <c r="J20" s="696">
        <f t="shared" si="4"/>
        <v>0</v>
      </c>
      <c r="K20" s="697">
        <f t="shared" si="5"/>
        <v>0</v>
      </c>
    </row>
    <row r="21" spans="1:11" s="1" customFormat="1" ht="12" customHeight="1" x14ac:dyDescent="0.2">
      <c r="A21" s="14" t="s">
        <v>102</v>
      </c>
      <c r="B21" s="307" t="s">
        <v>408</v>
      </c>
      <c r="C21" s="295"/>
      <c r="D21" s="295"/>
      <c r="E21" s="296"/>
      <c r="F21" s="296"/>
      <c r="G21" s="296"/>
      <c r="H21" s="296"/>
      <c r="I21" s="296"/>
      <c r="J21" s="696">
        <f t="shared" si="4"/>
        <v>0</v>
      </c>
      <c r="K21" s="697">
        <f t="shared" si="5"/>
        <v>0</v>
      </c>
    </row>
    <row r="22" spans="1:11" s="1" customFormat="1" ht="12" customHeight="1" x14ac:dyDescent="0.2">
      <c r="A22" s="14" t="s">
        <v>103</v>
      </c>
      <c r="B22" s="307" t="s">
        <v>409</v>
      </c>
      <c r="C22" s="295"/>
      <c r="D22" s="295"/>
      <c r="E22" s="296"/>
      <c r="F22" s="296"/>
      <c r="G22" s="296"/>
      <c r="H22" s="296"/>
      <c r="I22" s="296"/>
      <c r="J22" s="696">
        <f t="shared" si="4"/>
        <v>0</v>
      </c>
      <c r="K22" s="697">
        <f t="shared" si="5"/>
        <v>0</v>
      </c>
    </row>
    <row r="23" spans="1:11" s="1" customFormat="1" ht="12" customHeight="1" x14ac:dyDescent="0.2">
      <c r="A23" s="14" t="s">
        <v>104</v>
      </c>
      <c r="B23" s="307" t="s">
        <v>251</v>
      </c>
      <c r="C23" s="295">
        <v>50075</v>
      </c>
      <c r="D23" s="295"/>
      <c r="E23" s="296">
        <v>14000</v>
      </c>
      <c r="F23" s="296">
        <v>500</v>
      </c>
      <c r="G23" s="296">
        <v>1008</v>
      </c>
      <c r="H23" s="296"/>
      <c r="I23" s="296"/>
      <c r="J23" s="696">
        <f t="shared" si="4"/>
        <v>15508</v>
      </c>
      <c r="K23" s="697">
        <f t="shared" si="5"/>
        <v>65583</v>
      </c>
    </row>
    <row r="24" spans="1:11" s="1" customFormat="1" ht="12" customHeight="1" thickBot="1" x14ac:dyDescent="0.25">
      <c r="A24" s="16" t="s">
        <v>113</v>
      </c>
      <c r="B24" s="225" t="s">
        <v>252</v>
      </c>
      <c r="C24" s="297"/>
      <c r="D24" s="297"/>
      <c r="E24" s="699"/>
      <c r="F24" s="699"/>
      <c r="G24" s="699">
        <v>1008</v>
      </c>
      <c r="H24" s="699"/>
      <c r="I24" s="699"/>
      <c r="J24" s="696">
        <f t="shared" si="4"/>
        <v>1008</v>
      </c>
      <c r="K24" s="697">
        <f t="shared" si="5"/>
        <v>1008</v>
      </c>
    </row>
    <row r="25" spans="1:11" s="1" customFormat="1" ht="12" customHeight="1" thickBot="1" x14ac:dyDescent="0.25">
      <c r="A25" s="20" t="s">
        <v>17</v>
      </c>
      <c r="B25" s="21" t="s">
        <v>253</v>
      </c>
      <c r="C25" s="294">
        <f>+C26+C27+C28+C29+C30</f>
        <v>91231</v>
      </c>
      <c r="D25" s="294">
        <f t="shared" ref="D25:K25" si="6">+D26+D27+D28+D29+D30</f>
        <v>77550</v>
      </c>
      <c r="E25" s="294">
        <f t="shared" si="6"/>
        <v>-11000</v>
      </c>
      <c r="F25" s="294">
        <f t="shared" si="6"/>
        <v>0</v>
      </c>
      <c r="G25" s="294">
        <f t="shared" si="6"/>
        <v>-57226</v>
      </c>
      <c r="H25" s="294">
        <f t="shared" si="6"/>
        <v>0</v>
      </c>
      <c r="I25" s="294">
        <f t="shared" si="6"/>
        <v>0</v>
      </c>
      <c r="J25" s="294">
        <f t="shared" si="6"/>
        <v>9324</v>
      </c>
      <c r="K25" s="198">
        <f t="shared" si="6"/>
        <v>100555</v>
      </c>
    </row>
    <row r="26" spans="1:11" s="1" customFormat="1" ht="12" customHeight="1" x14ac:dyDescent="0.2">
      <c r="A26" s="15" t="s">
        <v>83</v>
      </c>
      <c r="B26" s="306" t="s">
        <v>254</v>
      </c>
      <c r="C26" s="296"/>
      <c r="D26" s="296"/>
      <c r="E26" s="296"/>
      <c r="F26" s="296"/>
      <c r="G26" s="296"/>
      <c r="H26" s="296"/>
      <c r="I26" s="296"/>
      <c r="J26" s="696">
        <f t="shared" ref="J26:J31" si="7">D26+E26+F26+G26+H26+I26</f>
        <v>0</v>
      </c>
      <c r="K26" s="697">
        <f t="shared" ref="K26:K31" si="8">C26+J26</f>
        <v>0</v>
      </c>
    </row>
    <row r="27" spans="1:11" s="1" customFormat="1" ht="12" customHeight="1" x14ac:dyDescent="0.2">
      <c r="A27" s="14" t="s">
        <v>84</v>
      </c>
      <c r="B27" s="307" t="s">
        <v>255</v>
      </c>
      <c r="C27" s="295"/>
      <c r="D27" s="295"/>
      <c r="E27" s="296"/>
      <c r="F27" s="296"/>
      <c r="G27" s="296"/>
      <c r="H27" s="296"/>
      <c r="I27" s="296"/>
      <c r="J27" s="696">
        <f t="shared" si="7"/>
        <v>0</v>
      </c>
      <c r="K27" s="697">
        <f t="shared" si="8"/>
        <v>0</v>
      </c>
    </row>
    <row r="28" spans="1:11" s="1" customFormat="1" ht="12" customHeight="1" x14ac:dyDescent="0.2">
      <c r="A28" s="14" t="s">
        <v>85</v>
      </c>
      <c r="B28" s="307" t="s">
        <v>410</v>
      </c>
      <c r="C28" s="295"/>
      <c r="D28" s="295"/>
      <c r="E28" s="296"/>
      <c r="F28" s="296"/>
      <c r="G28" s="296"/>
      <c r="H28" s="296"/>
      <c r="I28" s="296"/>
      <c r="J28" s="696">
        <f t="shared" si="7"/>
        <v>0</v>
      </c>
      <c r="K28" s="697">
        <f t="shared" si="8"/>
        <v>0</v>
      </c>
    </row>
    <row r="29" spans="1:11" s="1" customFormat="1" ht="12" customHeight="1" x14ac:dyDescent="0.2">
      <c r="A29" s="14" t="s">
        <v>86</v>
      </c>
      <c r="B29" s="307" t="s">
        <v>411</v>
      </c>
      <c r="C29" s="295"/>
      <c r="D29" s="295"/>
      <c r="E29" s="296"/>
      <c r="F29" s="296"/>
      <c r="G29" s="296"/>
      <c r="H29" s="296"/>
      <c r="I29" s="296"/>
      <c r="J29" s="696">
        <f t="shared" si="7"/>
        <v>0</v>
      </c>
      <c r="K29" s="697">
        <f t="shared" si="8"/>
        <v>0</v>
      </c>
    </row>
    <row r="30" spans="1:11" s="1" customFormat="1" ht="12" customHeight="1" x14ac:dyDescent="0.2">
      <c r="A30" s="14" t="s">
        <v>163</v>
      </c>
      <c r="B30" s="307" t="s">
        <v>256</v>
      </c>
      <c r="C30" s="295">
        <v>91231</v>
      </c>
      <c r="D30" s="295">
        <v>77550</v>
      </c>
      <c r="E30" s="296">
        <v>-11000</v>
      </c>
      <c r="F30" s="296"/>
      <c r="G30" s="296">
        <v>-57226</v>
      </c>
      <c r="H30" s="296"/>
      <c r="I30" s="296"/>
      <c r="J30" s="696">
        <f t="shared" si="7"/>
        <v>9324</v>
      </c>
      <c r="K30" s="697">
        <f t="shared" si="8"/>
        <v>100555</v>
      </c>
    </row>
    <row r="31" spans="1:11" s="1" customFormat="1" ht="12" customHeight="1" thickBot="1" x14ac:dyDescent="0.25">
      <c r="A31" s="16" t="s">
        <v>164</v>
      </c>
      <c r="B31" s="308" t="s">
        <v>257</v>
      </c>
      <c r="C31" s="297">
        <v>61231</v>
      </c>
      <c r="D31" s="297">
        <v>62163</v>
      </c>
      <c r="E31" s="699"/>
      <c r="F31" s="699"/>
      <c r="G31" s="699">
        <v>-57226</v>
      </c>
      <c r="H31" s="699"/>
      <c r="I31" s="699"/>
      <c r="J31" s="700">
        <f t="shared" si="7"/>
        <v>4937</v>
      </c>
      <c r="K31" s="697">
        <f t="shared" si="8"/>
        <v>66168</v>
      </c>
    </row>
    <row r="32" spans="1:11" s="1" customFormat="1" ht="12" customHeight="1" thickBot="1" x14ac:dyDescent="0.25">
      <c r="A32" s="20" t="s">
        <v>165</v>
      </c>
      <c r="B32" s="21" t="s">
        <v>535</v>
      </c>
      <c r="C32" s="300">
        <f>+C33+C34+C35+C36+C37+C38+C39</f>
        <v>295800</v>
      </c>
      <c r="D32" s="300">
        <f t="shared" ref="D32:K32" si="9">+D33+D34+D35+D36+D37+D38+D39</f>
        <v>0</v>
      </c>
      <c r="E32" s="300">
        <f t="shared" si="9"/>
        <v>0</v>
      </c>
      <c r="F32" s="300">
        <f t="shared" si="9"/>
        <v>0</v>
      </c>
      <c r="G32" s="300">
        <f t="shared" si="9"/>
        <v>46000</v>
      </c>
      <c r="H32" s="300">
        <f t="shared" si="9"/>
        <v>0</v>
      </c>
      <c r="I32" s="300">
        <f t="shared" si="9"/>
        <v>0</v>
      </c>
      <c r="J32" s="300">
        <f t="shared" si="9"/>
        <v>46000</v>
      </c>
      <c r="K32" s="332">
        <f t="shared" si="9"/>
        <v>341800</v>
      </c>
    </row>
    <row r="33" spans="1:11" s="1" customFormat="1" ht="12" customHeight="1" x14ac:dyDescent="0.2">
      <c r="A33" s="15" t="s">
        <v>259</v>
      </c>
      <c r="B33" s="306" t="s">
        <v>531</v>
      </c>
      <c r="C33" s="696"/>
      <c r="D33" s="696"/>
      <c r="E33" s="696"/>
      <c r="F33" s="696"/>
      <c r="G33" s="696"/>
      <c r="H33" s="696"/>
      <c r="I33" s="696"/>
      <c r="J33" s="696">
        <f t="shared" ref="J33:J39" si="10">D33+E33+F33+G33+H33+I33</f>
        <v>0</v>
      </c>
      <c r="K33" s="697">
        <f t="shared" ref="K33:K39" si="11">C33+J33</f>
        <v>0</v>
      </c>
    </row>
    <row r="34" spans="1:11" s="1" customFormat="1" ht="12" customHeight="1" x14ac:dyDescent="0.2">
      <c r="A34" s="14" t="s">
        <v>260</v>
      </c>
      <c r="B34" s="307" t="s">
        <v>909</v>
      </c>
      <c r="C34" s="295">
        <v>32000</v>
      </c>
      <c r="D34" s="295"/>
      <c r="E34" s="296"/>
      <c r="F34" s="296"/>
      <c r="G34" s="296"/>
      <c r="H34" s="296"/>
      <c r="I34" s="296"/>
      <c r="J34" s="696">
        <f t="shared" si="10"/>
        <v>0</v>
      </c>
      <c r="K34" s="697">
        <f t="shared" si="11"/>
        <v>32000</v>
      </c>
    </row>
    <row r="35" spans="1:11" s="1" customFormat="1" ht="12" customHeight="1" x14ac:dyDescent="0.2">
      <c r="A35" s="14" t="s">
        <v>261</v>
      </c>
      <c r="B35" s="307" t="s">
        <v>532</v>
      </c>
      <c r="C35" s="295">
        <v>262000</v>
      </c>
      <c r="D35" s="295"/>
      <c r="E35" s="296"/>
      <c r="F35" s="296"/>
      <c r="G35" s="296">
        <v>46000</v>
      </c>
      <c r="H35" s="296"/>
      <c r="I35" s="296"/>
      <c r="J35" s="696">
        <f t="shared" si="10"/>
        <v>46000</v>
      </c>
      <c r="K35" s="697">
        <f t="shared" si="11"/>
        <v>308000</v>
      </c>
    </row>
    <row r="36" spans="1:11" s="1" customFormat="1" ht="12" customHeight="1" x14ac:dyDescent="0.2">
      <c r="A36" s="14" t="s">
        <v>262</v>
      </c>
      <c r="B36" s="307" t="s">
        <v>533</v>
      </c>
      <c r="C36" s="295">
        <v>200</v>
      </c>
      <c r="D36" s="295"/>
      <c r="E36" s="296"/>
      <c r="F36" s="296"/>
      <c r="G36" s="296"/>
      <c r="H36" s="296"/>
      <c r="I36" s="296"/>
      <c r="J36" s="696">
        <f t="shared" si="10"/>
        <v>0</v>
      </c>
      <c r="K36" s="697">
        <f t="shared" si="11"/>
        <v>200</v>
      </c>
    </row>
    <row r="37" spans="1:11" s="1" customFormat="1" ht="12" customHeight="1" x14ac:dyDescent="0.2">
      <c r="A37" s="14" t="s">
        <v>528</v>
      </c>
      <c r="B37" s="307" t="s">
        <v>263</v>
      </c>
      <c r="C37" s="295"/>
      <c r="D37" s="295"/>
      <c r="E37" s="296"/>
      <c r="F37" s="296"/>
      <c r="G37" s="296"/>
      <c r="H37" s="296"/>
      <c r="I37" s="296"/>
      <c r="J37" s="696">
        <f t="shared" si="10"/>
        <v>0</v>
      </c>
      <c r="K37" s="697">
        <f t="shared" si="11"/>
        <v>0</v>
      </c>
    </row>
    <row r="38" spans="1:11" s="1" customFormat="1" ht="12" customHeight="1" x14ac:dyDescent="0.2">
      <c r="A38" s="14" t="s">
        <v>529</v>
      </c>
      <c r="B38" s="307" t="s">
        <v>264</v>
      </c>
      <c r="C38" s="295"/>
      <c r="D38" s="295"/>
      <c r="E38" s="296"/>
      <c r="F38" s="296"/>
      <c r="G38" s="296"/>
      <c r="H38" s="296"/>
      <c r="I38" s="296"/>
      <c r="J38" s="696">
        <f t="shared" si="10"/>
        <v>0</v>
      </c>
      <c r="K38" s="697">
        <f t="shared" si="11"/>
        <v>0</v>
      </c>
    </row>
    <row r="39" spans="1:11" s="1" customFormat="1" ht="12" customHeight="1" thickBot="1" x14ac:dyDescent="0.25">
      <c r="A39" s="16" t="s">
        <v>530</v>
      </c>
      <c r="B39" s="308" t="s">
        <v>265</v>
      </c>
      <c r="C39" s="297">
        <v>1600</v>
      </c>
      <c r="D39" s="297"/>
      <c r="E39" s="699"/>
      <c r="F39" s="699"/>
      <c r="G39" s="699"/>
      <c r="H39" s="699"/>
      <c r="I39" s="699"/>
      <c r="J39" s="700">
        <f t="shared" si="10"/>
        <v>0</v>
      </c>
      <c r="K39" s="697">
        <f t="shared" si="11"/>
        <v>1600</v>
      </c>
    </row>
    <row r="40" spans="1:11" s="1" customFormat="1" ht="12" customHeight="1" thickBot="1" x14ac:dyDescent="0.25">
      <c r="A40" s="20" t="s">
        <v>19</v>
      </c>
      <c r="B40" s="21" t="s">
        <v>417</v>
      </c>
      <c r="C40" s="294">
        <f>SUM(C41:C51)</f>
        <v>192452</v>
      </c>
      <c r="D40" s="294">
        <f t="shared" ref="D40:K40" si="12">SUM(D41:D51)</f>
        <v>20938</v>
      </c>
      <c r="E40" s="294">
        <f t="shared" si="12"/>
        <v>4674</v>
      </c>
      <c r="F40" s="294">
        <f t="shared" si="12"/>
        <v>3729</v>
      </c>
      <c r="G40" s="294">
        <f t="shared" si="12"/>
        <v>-103225</v>
      </c>
      <c r="H40" s="294">
        <f t="shared" si="12"/>
        <v>0</v>
      </c>
      <c r="I40" s="294">
        <f t="shared" si="12"/>
        <v>0</v>
      </c>
      <c r="J40" s="294">
        <f t="shared" si="12"/>
        <v>-73884</v>
      </c>
      <c r="K40" s="198">
        <f t="shared" si="12"/>
        <v>118568</v>
      </c>
    </row>
    <row r="41" spans="1:11" s="1" customFormat="1" ht="12" customHeight="1" x14ac:dyDescent="0.2">
      <c r="A41" s="15" t="s">
        <v>87</v>
      </c>
      <c r="B41" s="306" t="s">
        <v>268</v>
      </c>
      <c r="C41" s="296"/>
      <c r="D41" s="296"/>
      <c r="E41" s="296"/>
      <c r="F41" s="296"/>
      <c r="G41" s="296"/>
      <c r="H41" s="296"/>
      <c r="I41" s="296"/>
      <c r="J41" s="696">
        <f t="shared" ref="J41:J51" si="13">D41+E41+F41+G41+H41+I41</f>
        <v>0</v>
      </c>
      <c r="K41" s="697">
        <f t="shared" ref="K41:K51" si="14">C41+J41</f>
        <v>0</v>
      </c>
    </row>
    <row r="42" spans="1:11" s="1" customFormat="1" ht="12" customHeight="1" x14ac:dyDescent="0.2">
      <c r="A42" s="14" t="s">
        <v>88</v>
      </c>
      <c r="B42" s="307" t="s">
        <v>269</v>
      </c>
      <c r="C42" s="295"/>
      <c r="D42" s="295"/>
      <c r="E42" s="296"/>
      <c r="F42" s="296"/>
      <c r="G42" s="296"/>
      <c r="H42" s="296"/>
      <c r="I42" s="296"/>
      <c r="J42" s="696">
        <f t="shared" si="13"/>
        <v>0</v>
      </c>
      <c r="K42" s="697">
        <f t="shared" si="14"/>
        <v>0</v>
      </c>
    </row>
    <row r="43" spans="1:11" s="1" customFormat="1" ht="12" customHeight="1" x14ac:dyDescent="0.2">
      <c r="A43" s="14" t="s">
        <v>89</v>
      </c>
      <c r="B43" s="307" t="s">
        <v>270</v>
      </c>
      <c r="C43" s="295">
        <v>250</v>
      </c>
      <c r="D43" s="295"/>
      <c r="E43" s="296">
        <v>4674</v>
      </c>
      <c r="F43" s="296"/>
      <c r="G43" s="296"/>
      <c r="H43" s="296"/>
      <c r="I43" s="296"/>
      <c r="J43" s="696">
        <f t="shared" si="13"/>
        <v>4674</v>
      </c>
      <c r="K43" s="697">
        <f t="shared" si="14"/>
        <v>4924</v>
      </c>
    </row>
    <row r="44" spans="1:11" s="1" customFormat="1" ht="12" customHeight="1" x14ac:dyDescent="0.2">
      <c r="A44" s="14" t="s">
        <v>167</v>
      </c>
      <c r="B44" s="307" t="s">
        <v>271</v>
      </c>
      <c r="C44" s="295">
        <v>50</v>
      </c>
      <c r="D44" s="295"/>
      <c r="E44" s="296"/>
      <c r="F44" s="296"/>
      <c r="G44" s="296"/>
      <c r="H44" s="296"/>
      <c r="I44" s="296"/>
      <c r="J44" s="696">
        <f t="shared" si="13"/>
        <v>0</v>
      </c>
      <c r="K44" s="697">
        <f t="shared" si="14"/>
        <v>50</v>
      </c>
    </row>
    <row r="45" spans="1:11" s="1" customFormat="1" ht="12" customHeight="1" x14ac:dyDescent="0.2">
      <c r="A45" s="14" t="s">
        <v>168</v>
      </c>
      <c r="B45" s="307" t="s">
        <v>272</v>
      </c>
      <c r="C45" s="295"/>
      <c r="D45" s="295"/>
      <c r="E45" s="296"/>
      <c r="F45" s="296"/>
      <c r="G45" s="296"/>
      <c r="H45" s="296"/>
      <c r="I45" s="296"/>
      <c r="J45" s="696">
        <f t="shared" si="13"/>
        <v>0</v>
      </c>
      <c r="K45" s="697">
        <f t="shared" si="14"/>
        <v>0</v>
      </c>
    </row>
    <row r="46" spans="1:11" s="1" customFormat="1" ht="12" customHeight="1" x14ac:dyDescent="0.2">
      <c r="A46" s="14" t="s">
        <v>169</v>
      </c>
      <c r="B46" s="307" t="s">
        <v>273</v>
      </c>
      <c r="C46" s="295">
        <v>67</v>
      </c>
      <c r="D46" s="295"/>
      <c r="E46" s="296"/>
      <c r="F46" s="296">
        <v>3729</v>
      </c>
      <c r="G46" s="998"/>
      <c r="H46" s="296"/>
      <c r="I46" s="296"/>
      <c r="J46" s="696">
        <f t="shared" si="13"/>
        <v>3729</v>
      </c>
      <c r="K46" s="697">
        <f t="shared" si="14"/>
        <v>3796</v>
      </c>
    </row>
    <row r="47" spans="1:11" s="1" customFormat="1" ht="12" customHeight="1" x14ac:dyDescent="0.2">
      <c r="A47" s="14" t="s">
        <v>170</v>
      </c>
      <c r="B47" s="307" t="s">
        <v>274</v>
      </c>
      <c r="C47" s="295">
        <v>192085</v>
      </c>
      <c r="D47" s="295">
        <v>20938</v>
      </c>
      <c r="E47" s="296"/>
      <c r="F47" s="296"/>
      <c r="G47" s="296">
        <v>-103225</v>
      </c>
      <c r="H47" s="296"/>
      <c r="I47" s="296"/>
      <c r="J47" s="696">
        <f t="shared" si="13"/>
        <v>-82287</v>
      </c>
      <c r="K47" s="697">
        <f t="shared" si="14"/>
        <v>109798</v>
      </c>
    </row>
    <row r="48" spans="1:11" s="1" customFormat="1" ht="12" customHeight="1" x14ac:dyDescent="0.2">
      <c r="A48" s="14" t="s">
        <v>171</v>
      </c>
      <c r="B48" s="307" t="s">
        <v>534</v>
      </c>
      <c r="C48" s="295"/>
      <c r="D48" s="295"/>
      <c r="E48" s="296"/>
      <c r="F48" s="296"/>
      <c r="G48" s="296"/>
      <c r="H48" s="296"/>
      <c r="I48" s="296"/>
      <c r="J48" s="696">
        <f t="shared" si="13"/>
        <v>0</v>
      </c>
      <c r="K48" s="697">
        <f t="shared" si="14"/>
        <v>0</v>
      </c>
    </row>
    <row r="49" spans="1:11" s="1" customFormat="1" ht="12" customHeight="1" x14ac:dyDescent="0.2">
      <c r="A49" s="14" t="s">
        <v>266</v>
      </c>
      <c r="B49" s="307" t="s">
        <v>276</v>
      </c>
      <c r="C49" s="298"/>
      <c r="D49" s="298"/>
      <c r="E49" s="340"/>
      <c r="F49" s="340"/>
      <c r="G49" s="340"/>
      <c r="H49" s="340"/>
      <c r="I49" s="340"/>
      <c r="J49" s="701">
        <f t="shared" si="13"/>
        <v>0</v>
      </c>
      <c r="K49" s="697">
        <f t="shared" si="14"/>
        <v>0</v>
      </c>
    </row>
    <row r="50" spans="1:11" s="1" customFormat="1" ht="12" customHeight="1" x14ac:dyDescent="0.2">
      <c r="A50" s="16" t="s">
        <v>267</v>
      </c>
      <c r="B50" s="308" t="s">
        <v>419</v>
      </c>
      <c r="C50" s="299"/>
      <c r="D50" s="299"/>
      <c r="E50" s="702"/>
      <c r="F50" s="702"/>
      <c r="G50" s="702"/>
      <c r="H50" s="702"/>
      <c r="I50" s="702"/>
      <c r="J50" s="703">
        <f t="shared" si="13"/>
        <v>0</v>
      </c>
      <c r="K50" s="697">
        <f t="shared" si="14"/>
        <v>0</v>
      </c>
    </row>
    <row r="51" spans="1:11" s="1" customFormat="1" ht="12" customHeight="1" thickBot="1" x14ac:dyDescent="0.25">
      <c r="A51" s="18" t="s">
        <v>418</v>
      </c>
      <c r="B51" s="407" t="s">
        <v>277</v>
      </c>
      <c r="C51" s="704"/>
      <c r="D51" s="704"/>
      <c r="E51" s="704"/>
      <c r="F51" s="704"/>
      <c r="G51" s="704"/>
      <c r="H51" s="704"/>
      <c r="I51" s="704"/>
      <c r="J51" s="705">
        <f t="shared" si="13"/>
        <v>0</v>
      </c>
      <c r="K51" s="706">
        <f t="shared" si="14"/>
        <v>0</v>
      </c>
    </row>
    <row r="52" spans="1:11" s="1" customFormat="1" ht="12" customHeight="1" thickBot="1" x14ac:dyDescent="0.25">
      <c r="A52" s="20" t="s">
        <v>20</v>
      </c>
      <c r="B52" s="21" t="s">
        <v>278</v>
      </c>
      <c r="C52" s="294">
        <f>SUM(C53:C57)</f>
        <v>0</v>
      </c>
      <c r="D52" s="294">
        <f t="shared" ref="D52:K52" si="15">SUM(D53:D57)</f>
        <v>23316</v>
      </c>
      <c r="E52" s="294">
        <f t="shared" si="15"/>
        <v>0</v>
      </c>
      <c r="F52" s="294">
        <f t="shared" si="15"/>
        <v>-9500</v>
      </c>
      <c r="G52" s="294">
        <f t="shared" si="15"/>
        <v>697</v>
      </c>
      <c r="H52" s="294">
        <f t="shared" si="15"/>
        <v>0</v>
      </c>
      <c r="I52" s="294">
        <f t="shared" si="15"/>
        <v>0</v>
      </c>
      <c r="J52" s="294">
        <f t="shared" si="15"/>
        <v>14513</v>
      </c>
      <c r="K52" s="198">
        <f t="shared" si="15"/>
        <v>14513</v>
      </c>
    </row>
    <row r="53" spans="1:11" s="1" customFormat="1" ht="12" customHeight="1" x14ac:dyDescent="0.2">
      <c r="A53" s="15" t="s">
        <v>90</v>
      </c>
      <c r="B53" s="306" t="s">
        <v>282</v>
      </c>
      <c r="C53" s="340"/>
      <c r="D53" s="340"/>
      <c r="E53" s="340"/>
      <c r="F53" s="340"/>
      <c r="G53" s="340"/>
      <c r="H53" s="340"/>
      <c r="I53" s="340"/>
      <c r="J53" s="701">
        <f>D53+E53+F53+G53+H53+I53</f>
        <v>0</v>
      </c>
      <c r="K53" s="707">
        <f>C53+J53</f>
        <v>0</v>
      </c>
    </row>
    <row r="54" spans="1:11" s="1" customFormat="1" ht="12" customHeight="1" x14ac:dyDescent="0.2">
      <c r="A54" s="14" t="s">
        <v>91</v>
      </c>
      <c r="B54" s="307" t="s">
        <v>283</v>
      </c>
      <c r="C54" s="298"/>
      <c r="D54" s="298">
        <v>23316</v>
      </c>
      <c r="E54" s="340"/>
      <c r="F54" s="340">
        <v>-9500</v>
      </c>
      <c r="G54" s="340">
        <v>697</v>
      </c>
      <c r="H54" s="340"/>
      <c r="I54" s="340"/>
      <c r="J54" s="701">
        <f>D54+E54+F54+G54+H54+I54</f>
        <v>14513</v>
      </c>
      <c r="K54" s="707">
        <f>C54+J54</f>
        <v>14513</v>
      </c>
    </row>
    <row r="55" spans="1:11" s="1" customFormat="1" ht="12" customHeight="1" x14ac:dyDescent="0.2">
      <c r="A55" s="14" t="s">
        <v>279</v>
      </c>
      <c r="B55" s="307" t="s">
        <v>284</v>
      </c>
      <c r="C55" s="298"/>
      <c r="D55" s="298"/>
      <c r="E55" s="340"/>
      <c r="F55" s="340"/>
      <c r="G55" s="340"/>
      <c r="H55" s="340"/>
      <c r="I55" s="340"/>
      <c r="J55" s="701">
        <f>D55+E55+F55+G55+H55+I55</f>
        <v>0</v>
      </c>
      <c r="K55" s="707">
        <f>C55+J55</f>
        <v>0</v>
      </c>
    </row>
    <row r="56" spans="1:11" s="1" customFormat="1" ht="12" customHeight="1" x14ac:dyDescent="0.2">
      <c r="A56" s="14" t="s">
        <v>280</v>
      </c>
      <c r="B56" s="307" t="s">
        <v>285</v>
      </c>
      <c r="C56" s="298"/>
      <c r="D56" s="298"/>
      <c r="E56" s="340"/>
      <c r="F56" s="340"/>
      <c r="G56" s="340"/>
      <c r="H56" s="340"/>
      <c r="I56" s="340"/>
      <c r="J56" s="701">
        <f>D56+E56+F56+G56+H56+I56</f>
        <v>0</v>
      </c>
      <c r="K56" s="707">
        <f>C56+J56</f>
        <v>0</v>
      </c>
    </row>
    <row r="57" spans="1:11" s="1" customFormat="1" ht="12" customHeight="1" thickBot="1" x14ac:dyDescent="0.25">
      <c r="A57" s="16" t="s">
        <v>281</v>
      </c>
      <c r="B57" s="225" t="s">
        <v>286</v>
      </c>
      <c r="C57" s="299"/>
      <c r="D57" s="299"/>
      <c r="E57" s="702"/>
      <c r="F57" s="702"/>
      <c r="G57" s="702"/>
      <c r="H57" s="702"/>
      <c r="I57" s="702"/>
      <c r="J57" s="703">
        <f>D57+E57+F57+G57+H57+I57</f>
        <v>0</v>
      </c>
      <c r="K57" s="707">
        <f>C57+J57</f>
        <v>0</v>
      </c>
    </row>
    <row r="58" spans="1:11" s="1" customFormat="1" ht="12" customHeight="1" thickBot="1" x14ac:dyDescent="0.25">
      <c r="A58" s="20" t="s">
        <v>172</v>
      </c>
      <c r="B58" s="21" t="s">
        <v>287</v>
      </c>
      <c r="C58" s="294">
        <f>SUM(C59:C61)</f>
        <v>0</v>
      </c>
      <c r="D58" s="294">
        <f t="shared" ref="D58:K58" si="16">SUM(D59:D61)</f>
        <v>0</v>
      </c>
      <c r="E58" s="294">
        <f t="shared" si="16"/>
        <v>500</v>
      </c>
      <c r="F58" s="294">
        <f t="shared" si="16"/>
        <v>0</v>
      </c>
      <c r="G58" s="294">
        <f t="shared" si="16"/>
        <v>3810</v>
      </c>
      <c r="H58" s="294">
        <f t="shared" si="16"/>
        <v>0</v>
      </c>
      <c r="I58" s="294">
        <f t="shared" si="16"/>
        <v>0</v>
      </c>
      <c r="J58" s="294">
        <f t="shared" si="16"/>
        <v>4310</v>
      </c>
      <c r="K58" s="198">
        <f t="shared" si="16"/>
        <v>4310</v>
      </c>
    </row>
    <row r="59" spans="1:11" s="1" customFormat="1" ht="12" customHeight="1" x14ac:dyDescent="0.2">
      <c r="A59" s="15" t="s">
        <v>92</v>
      </c>
      <c r="B59" s="306" t="s">
        <v>288</v>
      </c>
      <c r="C59" s="296"/>
      <c r="D59" s="296"/>
      <c r="E59" s="296"/>
      <c r="F59" s="296"/>
      <c r="G59" s="296"/>
      <c r="H59" s="296"/>
      <c r="I59" s="296"/>
      <c r="J59" s="696">
        <f>D59+E59+F59+G59+H59+I59</f>
        <v>0</v>
      </c>
      <c r="K59" s="697">
        <f>C59+J59</f>
        <v>0</v>
      </c>
    </row>
    <row r="60" spans="1:11" s="1" customFormat="1" ht="12" customHeight="1" x14ac:dyDescent="0.2">
      <c r="A60" s="14" t="s">
        <v>93</v>
      </c>
      <c r="B60" s="307" t="s">
        <v>412</v>
      </c>
      <c r="C60" s="295"/>
      <c r="D60" s="295"/>
      <c r="E60" s="296"/>
      <c r="F60" s="296"/>
      <c r="G60" s="296"/>
      <c r="H60" s="296"/>
      <c r="I60" s="296"/>
      <c r="J60" s="696">
        <f>D60+E60+F60+G60+H60+I60</f>
        <v>0</v>
      </c>
      <c r="K60" s="697">
        <f>C60+J60</f>
        <v>0</v>
      </c>
    </row>
    <row r="61" spans="1:11" s="1" customFormat="1" ht="12" customHeight="1" x14ac:dyDescent="0.2">
      <c r="A61" s="14" t="s">
        <v>291</v>
      </c>
      <c r="B61" s="307" t="s">
        <v>289</v>
      </c>
      <c r="C61" s="295"/>
      <c r="D61" s="295"/>
      <c r="E61" s="296">
        <v>500</v>
      </c>
      <c r="F61" s="296"/>
      <c r="G61" s="296">
        <v>3810</v>
      </c>
      <c r="H61" s="296"/>
      <c r="I61" s="296"/>
      <c r="J61" s="696">
        <f>D61+E61+F61+G61+H61+I61</f>
        <v>4310</v>
      </c>
      <c r="K61" s="697">
        <f>C61+J61</f>
        <v>4310</v>
      </c>
    </row>
    <row r="62" spans="1:11" s="1" customFormat="1" ht="12" customHeight="1" thickBot="1" x14ac:dyDescent="0.25">
      <c r="A62" s="16" t="s">
        <v>292</v>
      </c>
      <c r="B62" s="225" t="s">
        <v>290</v>
      </c>
      <c r="C62" s="297"/>
      <c r="D62" s="297"/>
      <c r="E62" s="699"/>
      <c r="F62" s="699"/>
      <c r="G62" s="699"/>
      <c r="H62" s="699"/>
      <c r="I62" s="699"/>
      <c r="J62" s="700">
        <f>D62+E62+F62+G62+H62+I62</f>
        <v>0</v>
      </c>
      <c r="K62" s="697">
        <f>C62+J62</f>
        <v>0</v>
      </c>
    </row>
    <row r="63" spans="1:11" s="1" customFormat="1" ht="12" customHeight="1" thickBot="1" x14ac:dyDescent="0.25">
      <c r="A63" s="20" t="s">
        <v>22</v>
      </c>
      <c r="B63" s="223" t="s">
        <v>293</v>
      </c>
      <c r="C63" s="294">
        <f>SUM(C64:C66)</f>
        <v>0</v>
      </c>
      <c r="D63" s="294">
        <f t="shared" ref="D63:K63" si="17">SUM(D64:D66)</f>
        <v>0</v>
      </c>
      <c r="E63" s="294">
        <f t="shared" si="17"/>
        <v>0</v>
      </c>
      <c r="F63" s="294">
        <f t="shared" si="17"/>
        <v>0</v>
      </c>
      <c r="G63" s="294">
        <f t="shared" si="17"/>
        <v>0</v>
      </c>
      <c r="H63" s="294">
        <f t="shared" si="17"/>
        <v>0</v>
      </c>
      <c r="I63" s="294">
        <f t="shared" si="17"/>
        <v>0</v>
      </c>
      <c r="J63" s="294">
        <f t="shared" si="17"/>
        <v>0</v>
      </c>
      <c r="K63" s="198">
        <f t="shared" si="17"/>
        <v>0</v>
      </c>
    </row>
    <row r="64" spans="1:11" s="1" customFormat="1" ht="12" customHeight="1" x14ac:dyDescent="0.2">
      <c r="A64" s="15" t="s">
        <v>173</v>
      </c>
      <c r="B64" s="306" t="s">
        <v>295</v>
      </c>
      <c r="C64" s="298"/>
      <c r="D64" s="298"/>
      <c r="E64" s="298"/>
      <c r="F64" s="298"/>
      <c r="G64" s="298"/>
      <c r="H64" s="298"/>
      <c r="I64" s="298"/>
      <c r="J64" s="708">
        <f>D64+E64+F64+G64+H64+I64</f>
        <v>0</v>
      </c>
      <c r="K64" s="709">
        <f>C64+J64</f>
        <v>0</v>
      </c>
    </row>
    <row r="65" spans="1:11" s="1" customFormat="1" ht="12" customHeight="1" x14ac:dyDescent="0.2">
      <c r="A65" s="14" t="s">
        <v>174</v>
      </c>
      <c r="B65" s="307" t="s">
        <v>413</v>
      </c>
      <c r="C65" s="298"/>
      <c r="D65" s="298"/>
      <c r="E65" s="298"/>
      <c r="F65" s="298"/>
      <c r="G65" s="298"/>
      <c r="H65" s="298"/>
      <c r="I65" s="298"/>
      <c r="J65" s="708">
        <f>D65+E65+F65+G65+H65+I65</f>
        <v>0</v>
      </c>
      <c r="K65" s="709">
        <f>C65+J65</f>
        <v>0</v>
      </c>
    </row>
    <row r="66" spans="1:11" s="1" customFormat="1" ht="12" customHeight="1" x14ac:dyDescent="0.2">
      <c r="A66" s="14" t="s">
        <v>222</v>
      </c>
      <c r="B66" s="307" t="s">
        <v>296</v>
      </c>
      <c r="C66" s="298"/>
      <c r="D66" s="298"/>
      <c r="E66" s="298"/>
      <c r="F66" s="298"/>
      <c r="G66" s="298"/>
      <c r="H66" s="298"/>
      <c r="I66" s="298"/>
      <c r="J66" s="708">
        <f>D66+E66+F66+G66+H66+I66</f>
        <v>0</v>
      </c>
      <c r="K66" s="709">
        <f>C66+J66</f>
        <v>0</v>
      </c>
    </row>
    <row r="67" spans="1:11" s="1" customFormat="1" ht="12" customHeight="1" thickBot="1" x14ac:dyDescent="0.25">
      <c r="A67" s="16" t="s">
        <v>294</v>
      </c>
      <c r="B67" s="225" t="s">
        <v>297</v>
      </c>
      <c r="C67" s="298"/>
      <c r="D67" s="298"/>
      <c r="E67" s="298"/>
      <c r="F67" s="298"/>
      <c r="G67" s="298"/>
      <c r="H67" s="298"/>
      <c r="I67" s="298"/>
      <c r="J67" s="708">
        <f>D67+E67+F67+G67+H67+I67</f>
        <v>0</v>
      </c>
      <c r="K67" s="709">
        <f>C67+J67</f>
        <v>0</v>
      </c>
    </row>
    <row r="68" spans="1:11" s="1" customFormat="1" ht="12" customHeight="1" thickBot="1" x14ac:dyDescent="0.25">
      <c r="A68" s="360" t="s">
        <v>459</v>
      </c>
      <c r="B68" s="21" t="s">
        <v>298</v>
      </c>
      <c r="C68" s="300">
        <f>+C11+C18+C25+C32+C40+C52+C58+C63</f>
        <v>629558</v>
      </c>
      <c r="D68" s="300">
        <f t="shared" ref="D68:K68" si="18">+D11+D18+D25+D32+D40+D52+D58+D63</f>
        <v>121804</v>
      </c>
      <c r="E68" s="300">
        <f t="shared" si="18"/>
        <v>8174</v>
      </c>
      <c r="F68" s="300">
        <f t="shared" si="18"/>
        <v>-5271</v>
      </c>
      <c r="G68" s="300">
        <f t="shared" si="18"/>
        <v>-108936</v>
      </c>
      <c r="H68" s="300">
        <f t="shared" si="18"/>
        <v>0</v>
      </c>
      <c r="I68" s="300">
        <f t="shared" si="18"/>
        <v>0</v>
      </c>
      <c r="J68" s="300">
        <f t="shared" si="18"/>
        <v>15771</v>
      </c>
      <c r="K68" s="332">
        <f t="shared" si="18"/>
        <v>645329</v>
      </c>
    </row>
    <row r="69" spans="1:11" s="1" customFormat="1" ht="12" customHeight="1" thickBot="1" x14ac:dyDescent="0.25">
      <c r="A69" s="341" t="s">
        <v>299</v>
      </c>
      <c r="B69" s="223" t="s">
        <v>300</v>
      </c>
      <c r="C69" s="294">
        <f>SUM(C70:C72)</f>
        <v>0</v>
      </c>
      <c r="D69" s="294">
        <f t="shared" ref="D69:K69" si="19">SUM(D70:D72)</f>
        <v>0</v>
      </c>
      <c r="E69" s="294">
        <f t="shared" si="19"/>
        <v>0</v>
      </c>
      <c r="F69" s="294">
        <f t="shared" si="19"/>
        <v>0</v>
      </c>
      <c r="G69" s="294">
        <f t="shared" si="19"/>
        <v>0</v>
      </c>
      <c r="H69" s="294">
        <f t="shared" si="19"/>
        <v>0</v>
      </c>
      <c r="I69" s="294">
        <f t="shared" si="19"/>
        <v>0</v>
      </c>
      <c r="J69" s="294">
        <f t="shared" si="19"/>
        <v>0</v>
      </c>
      <c r="K69" s="198">
        <f t="shared" si="19"/>
        <v>0</v>
      </c>
    </row>
    <row r="70" spans="1:11" s="1" customFormat="1" ht="12" customHeight="1" x14ac:dyDescent="0.2">
      <c r="A70" s="15" t="s">
        <v>327</v>
      </c>
      <c r="B70" s="306" t="s">
        <v>301</v>
      </c>
      <c r="C70" s="298"/>
      <c r="D70" s="298"/>
      <c r="E70" s="298"/>
      <c r="F70" s="298"/>
      <c r="G70" s="298"/>
      <c r="H70" s="298"/>
      <c r="I70" s="298"/>
      <c r="J70" s="708">
        <f>D70+E70+F70+G70+H70+I70</f>
        <v>0</v>
      </c>
      <c r="K70" s="709">
        <f>C70+J70</f>
        <v>0</v>
      </c>
    </row>
    <row r="71" spans="1:11" s="1" customFormat="1" ht="12" customHeight="1" x14ac:dyDescent="0.2">
      <c r="A71" s="14" t="s">
        <v>336</v>
      </c>
      <c r="B71" s="307" t="s">
        <v>302</v>
      </c>
      <c r="C71" s="298"/>
      <c r="D71" s="298"/>
      <c r="E71" s="298"/>
      <c r="F71" s="298"/>
      <c r="G71" s="298"/>
      <c r="H71" s="298"/>
      <c r="I71" s="298"/>
      <c r="J71" s="708">
        <f>D71+E71+F71+G71+H71+I71</f>
        <v>0</v>
      </c>
      <c r="K71" s="709">
        <f>C71+J71</f>
        <v>0</v>
      </c>
    </row>
    <row r="72" spans="1:11" s="1" customFormat="1" ht="12" customHeight="1" thickBot="1" x14ac:dyDescent="0.25">
      <c r="A72" s="18" t="s">
        <v>337</v>
      </c>
      <c r="B72" s="710" t="s">
        <v>444</v>
      </c>
      <c r="C72" s="704"/>
      <c r="D72" s="704"/>
      <c r="E72" s="704"/>
      <c r="F72" s="704"/>
      <c r="G72" s="704"/>
      <c r="H72" s="704"/>
      <c r="I72" s="704"/>
      <c r="J72" s="705">
        <f>D72+E72+F72+G72+H72+I72</f>
        <v>0</v>
      </c>
      <c r="K72" s="711">
        <f>C72+J72</f>
        <v>0</v>
      </c>
    </row>
    <row r="73" spans="1:11" s="1" customFormat="1" ht="12" customHeight="1" thickBot="1" x14ac:dyDescent="0.25">
      <c r="A73" s="341" t="s">
        <v>303</v>
      </c>
      <c r="B73" s="223" t="s">
        <v>304</v>
      </c>
      <c r="C73" s="294">
        <f>SUM(C74:C77)</f>
        <v>0</v>
      </c>
      <c r="D73" s="294">
        <f t="shared" ref="D73:K73" si="20">SUM(D74:D77)</f>
        <v>0</v>
      </c>
      <c r="E73" s="294">
        <f t="shared" si="20"/>
        <v>0</v>
      </c>
      <c r="F73" s="294">
        <f t="shared" si="20"/>
        <v>0</v>
      </c>
      <c r="G73" s="294">
        <f t="shared" si="20"/>
        <v>0</v>
      </c>
      <c r="H73" s="294">
        <f t="shared" si="20"/>
        <v>0</v>
      </c>
      <c r="I73" s="294">
        <f t="shared" si="20"/>
        <v>0</v>
      </c>
      <c r="J73" s="294">
        <f t="shared" si="20"/>
        <v>0</v>
      </c>
      <c r="K73" s="198">
        <f t="shared" si="20"/>
        <v>0</v>
      </c>
    </row>
    <row r="74" spans="1:11" s="1" customFormat="1" ht="12" customHeight="1" x14ac:dyDescent="0.2">
      <c r="A74" s="15" t="s">
        <v>144</v>
      </c>
      <c r="B74" s="306" t="s">
        <v>305</v>
      </c>
      <c r="C74" s="298"/>
      <c r="D74" s="298"/>
      <c r="E74" s="298"/>
      <c r="F74" s="298"/>
      <c r="G74" s="298"/>
      <c r="H74" s="298"/>
      <c r="I74" s="298"/>
      <c r="J74" s="708">
        <f>D74+E74+F74+G74+H74+I74</f>
        <v>0</v>
      </c>
      <c r="K74" s="709">
        <f>C74+J74</f>
        <v>0</v>
      </c>
    </row>
    <row r="75" spans="1:11" s="1" customFormat="1" ht="12" customHeight="1" x14ac:dyDescent="0.2">
      <c r="A75" s="14" t="s">
        <v>145</v>
      </c>
      <c r="B75" s="306" t="s">
        <v>540</v>
      </c>
      <c r="C75" s="298"/>
      <c r="D75" s="298"/>
      <c r="E75" s="298"/>
      <c r="F75" s="298"/>
      <c r="G75" s="298"/>
      <c r="H75" s="298"/>
      <c r="I75" s="298"/>
      <c r="J75" s="708">
        <f>D75+E75+F75+G75+H75+I75</f>
        <v>0</v>
      </c>
      <c r="K75" s="709">
        <f>C75+J75</f>
        <v>0</v>
      </c>
    </row>
    <row r="76" spans="1:11" s="1" customFormat="1" ht="12" customHeight="1" x14ac:dyDescent="0.2">
      <c r="A76" s="14" t="s">
        <v>328</v>
      </c>
      <c r="B76" s="306" t="s">
        <v>306</v>
      </c>
      <c r="C76" s="298"/>
      <c r="D76" s="298"/>
      <c r="E76" s="298"/>
      <c r="F76" s="298"/>
      <c r="G76" s="298"/>
      <c r="H76" s="298"/>
      <c r="I76" s="298"/>
      <c r="J76" s="708">
        <f>D76+E76+F76+G76+H76+I76</f>
        <v>0</v>
      </c>
      <c r="K76" s="709">
        <f>C76+J76</f>
        <v>0</v>
      </c>
    </row>
    <row r="77" spans="1:11" s="1" customFormat="1" ht="12" customHeight="1" thickBot="1" x14ac:dyDescent="0.25">
      <c r="A77" s="16" t="s">
        <v>329</v>
      </c>
      <c r="B77" s="405" t="s">
        <v>541</v>
      </c>
      <c r="C77" s="298"/>
      <c r="D77" s="298"/>
      <c r="E77" s="298"/>
      <c r="F77" s="298"/>
      <c r="G77" s="298"/>
      <c r="H77" s="298"/>
      <c r="I77" s="298"/>
      <c r="J77" s="708">
        <f>D77+E77+F77+G77+H77+I77</f>
        <v>0</v>
      </c>
      <c r="K77" s="709">
        <f>C77+J77</f>
        <v>0</v>
      </c>
    </row>
    <row r="78" spans="1:11" s="1" customFormat="1" ht="12" customHeight="1" thickBot="1" x14ac:dyDescent="0.25">
      <c r="A78" s="341" t="s">
        <v>307</v>
      </c>
      <c r="B78" s="223" t="s">
        <v>308</v>
      </c>
      <c r="C78" s="294">
        <f>SUM(C79:C80)</f>
        <v>876390</v>
      </c>
      <c r="D78" s="294">
        <f t="shared" ref="D78:K78" si="21">SUM(D79:D80)</f>
        <v>45</v>
      </c>
      <c r="E78" s="294">
        <f t="shared" si="21"/>
        <v>0</v>
      </c>
      <c r="F78" s="294">
        <f t="shared" si="21"/>
        <v>0</v>
      </c>
      <c r="G78" s="294">
        <f t="shared" si="21"/>
        <v>0</v>
      </c>
      <c r="H78" s="294">
        <f t="shared" si="21"/>
        <v>0</v>
      </c>
      <c r="I78" s="294">
        <f t="shared" si="21"/>
        <v>0</v>
      </c>
      <c r="J78" s="294">
        <f t="shared" si="21"/>
        <v>45</v>
      </c>
      <c r="K78" s="198">
        <f t="shared" si="21"/>
        <v>876435</v>
      </c>
    </row>
    <row r="79" spans="1:11" s="1" customFormat="1" ht="12" customHeight="1" x14ac:dyDescent="0.2">
      <c r="A79" s="15" t="s">
        <v>330</v>
      </c>
      <c r="B79" s="306" t="s">
        <v>309</v>
      </c>
      <c r="C79" s="298">
        <v>876390</v>
      </c>
      <c r="D79" s="298">
        <v>45</v>
      </c>
      <c r="E79" s="298"/>
      <c r="F79" s="298"/>
      <c r="G79" s="298"/>
      <c r="H79" s="298"/>
      <c r="I79" s="298"/>
      <c r="J79" s="708">
        <f>D79+E79+F79+G79+H79+I79</f>
        <v>45</v>
      </c>
      <c r="K79" s="709">
        <f>C79+J79</f>
        <v>876435</v>
      </c>
    </row>
    <row r="80" spans="1:11" s="1" customFormat="1" ht="12" customHeight="1" thickBot="1" x14ac:dyDescent="0.25">
      <c r="A80" s="16" t="s">
        <v>331</v>
      </c>
      <c r="B80" s="225" t="s">
        <v>310</v>
      </c>
      <c r="C80" s="298"/>
      <c r="D80" s="298"/>
      <c r="E80" s="298"/>
      <c r="F80" s="298"/>
      <c r="G80" s="298"/>
      <c r="H80" s="298"/>
      <c r="I80" s="298"/>
      <c r="J80" s="708">
        <f>D80+E80+F80+G80+H80+I80</f>
        <v>0</v>
      </c>
      <c r="K80" s="709">
        <f>C80+J80</f>
        <v>0</v>
      </c>
    </row>
    <row r="81" spans="1:11" s="1" customFormat="1" ht="12" customHeight="1" thickBot="1" x14ac:dyDescent="0.25">
      <c r="A81" s="341" t="s">
        <v>311</v>
      </c>
      <c r="B81" s="223" t="s">
        <v>312</v>
      </c>
      <c r="C81" s="294">
        <f>SUM(C82:C84)</f>
        <v>0</v>
      </c>
      <c r="D81" s="294">
        <f t="shared" ref="D81:K81" si="22">SUM(D82:D84)</f>
        <v>0</v>
      </c>
      <c r="E81" s="294">
        <f t="shared" si="22"/>
        <v>0</v>
      </c>
      <c r="F81" s="294">
        <f t="shared" si="22"/>
        <v>0</v>
      </c>
      <c r="G81" s="294">
        <f t="shared" si="22"/>
        <v>0</v>
      </c>
      <c r="H81" s="294">
        <f t="shared" si="22"/>
        <v>0</v>
      </c>
      <c r="I81" s="294">
        <f t="shared" si="22"/>
        <v>0</v>
      </c>
      <c r="J81" s="294">
        <f t="shared" si="22"/>
        <v>0</v>
      </c>
      <c r="K81" s="198">
        <f t="shared" si="22"/>
        <v>0</v>
      </c>
    </row>
    <row r="82" spans="1:11" s="1" customFormat="1" ht="12" customHeight="1" x14ac:dyDescent="0.2">
      <c r="A82" s="15" t="s">
        <v>332</v>
      </c>
      <c r="B82" s="306" t="s">
        <v>313</v>
      </c>
      <c r="C82" s="298"/>
      <c r="D82" s="298"/>
      <c r="E82" s="298"/>
      <c r="F82" s="298"/>
      <c r="G82" s="298"/>
      <c r="H82" s="298"/>
      <c r="I82" s="298"/>
      <c r="J82" s="708">
        <f>D82+E82+F82+G82+H82+I82</f>
        <v>0</v>
      </c>
      <c r="K82" s="709">
        <f>C82+J82</f>
        <v>0</v>
      </c>
    </row>
    <row r="83" spans="1:11" s="1" customFormat="1" ht="12" customHeight="1" x14ac:dyDescent="0.2">
      <c r="A83" s="14" t="s">
        <v>333</v>
      </c>
      <c r="B83" s="307" t="s">
        <v>314</v>
      </c>
      <c r="C83" s="298"/>
      <c r="D83" s="298"/>
      <c r="E83" s="298"/>
      <c r="F83" s="298"/>
      <c r="G83" s="298"/>
      <c r="H83" s="298"/>
      <c r="I83" s="298"/>
      <c r="J83" s="708">
        <f>D83+E83+F83+G83+H83+I83</f>
        <v>0</v>
      </c>
      <c r="K83" s="709">
        <f>C83+J83</f>
        <v>0</v>
      </c>
    </row>
    <row r="84" spans="1:11" s="1" customFormat="1" ht="12" customHeight="1" thickBot="1" x14ac:dyDescent="0.25">
      <c r="A84" s="16" t="s">
        <v>334</v>
      </c>
      <c r="B84" s="225" t="s">
        <v>969</v>
      </c>
      <c r="C84" s="298"/>
      <c r="D84" s="298"/>
      <c r="E84" s="298"/>
      <c r="F84" s="298"/>
      <c r="G84" s="298"/>
      <c r="H84" s="298"/>
      <c r="I84" s="298"/>
      <c r="J84" s="708">
        <f>D84+E84+F84+G84+H84+I84</f>
        <v>0</v>
      </c>
      <c r="K84" s="709">
        <f>C84+J84</f>
        <v>0</v>
      </c>
    </row>
    <row r="85" spans="1:11" s="1" customFormat="1" ht="12" customHeight="1" thickBot="1" x14ac:dyDescent="0.25">
      <c r="A85" s="341" t="s">
        <v>315</v>
      </c>
      <c r="B85" s="223" t="s">
        <v>335</v>
      </c>
      <c r="C85" s="294">
        <f>SUM(C86:C89)</f>
        <v>0</v>
      </c>
      <c r="D85" s="294">
        <f t="shared" ref="D85:K85" si="23">SUM(D86:D89)</f>
        <v>0</v>
      </c>
      <c r="E85" s="294">
        <f t="shared" si="23"/>
        <v>0</v>
      </c>
      <c r="F85" s="294">
        <f t="shared" si="23"/>
        <v>0</v>
      </c>
      <c r="G85" s="294">
        <f t="shared" si="23"/>
        <v>0</v>
      </c>
      <c r="H85" s="294">
        <f t="shared" si="23"/>
        <v>0</v>
      </c>
      <c r="I85" s="294">
        <f t="shared" si="23"/>
        <v>0</v>
      </c>
      <c r="J85" s="294">
        <f t="shared" si="23"/>
        <v>0</v>
      </c>
      <c r="K85" s="198">
        <f t="shared" si="23"/>
        <v>0</v>
      </c>
    </row>
    <row r="86" spans="1:11" s="1" customFormat="1" ht="12" customHeight="1" x14ac:dyDescent="0.2">
      <c r="A86" s="309" t="s">
        <v>316</v>
      </c>
      <c r="B86" s="306" t="s">
        <v>317</v>
      </c>
      <c r="C86" s="298"/>
      <c r="D86" s="298"/>
      <c r="E86" s="298"/>
      <c r="F86" s="298"/>
      <c r="G86" s="298"/>
      <c r="H86" s="298"/>
      <c r="I86" s="298"/>
      <c r="J86" s="708">
        <f t="shared" ref="J86:J91" si="24">D86+E86+F86+G86+H86+I86</f>
        <v>0</v>
      </c>
      <c r="K86" s="709">
        <f t="shared" ref="K86:K91" si="25">C86+J86</f>
        <v>0</v>
      </c>
    </row>
    <row r="87" spans="1:11" s="1" customFormat="1" ht="12" customHeight="1" x14ac:dyDescent="0.2">
      <c r="A87" s="310" t="s">
        <v>318</v>
      </c>
      <c r="B87" s="307" t="s">
        <v>319</v>
      </c>
      <c r="C87" s="298"/>
      <c r="D87" s="298"/>
      <c r="E87" s="298"/>
      <c r="F87" s="298"/>
      <c r="G87" s="298"/>
      <c r="H87" s="298"/>
      <c r="I87" s="298"/>
      <c r="J87" s="708">
        <f t="shared" si="24"/>
        <v>0</v>
      </c>
      <c r="K87" s="709">
        <f t="shared" si="25"/>
        <v>0</v>
      </c>
    </row>
    <row r="88" spans="1:11" s="1" customFormat="1" ht="12" customHeight="1" x14ac:dyDescent="0.2">
      <c r="A88" s="310" t="s">
        <v>320</v>
      </c>
      <c r="B88" s="307" t="s">
        <v>321</v>
      </c>
      <c r="C88" s="298"/>
      <c r="D88" s="298"/>
      <c r="E88" s="298"/>
      <c r="F88" s="298"/>
      <c r="G88" s="298"/>
      <c r="H88" s="298"/>
      <c r="I88" s="298"/>
      <c r="J88" s="708">
        <f t="shared" si="24"/>
        <v>0</v>
      </c>
      <c r="K88" s="709">
        <f t="shared" si="25"/>
        <v>0</v>
      </c>
    </row>
    <row r="89" spans="1:11" s="1" customFormat="1" ht="12" customHeight="1" thickBot="1" x14ac:dyDescent="0.25">
      <c r="A89" s="311" t="s">
        <v>322</v>
      </c>
      <c r="B89" s="225" t="s">
        <v>323</v>
      </c>
      <c r="C89" s="298"/>
      <c r="D89" s="298"/>
      <c r="E89" s="298"/>
      <c r="F89" s="298"/>
      <c r="G89" s="298"/>
      <c r="H89" s="298"/>
      <c r="I89" s="298"/>
      <c r="J89" s="708">
        <f t="shared" si="24"/>
        <v>0</v>
      </c>
      <c r="K89" s="709">
        <f t="shared" si="25"/>
        <v>0</v>
      </c>
    </row>
    <row r="90" spans="1:11" s="1" customFormat="1" ht="12" customHeight="1" thickBot="1" x14ac:dyDescent="0.25">
      <c r="A90" s="341" t="s">
        <v>324</v>
      </c>
      <c r="B90" s="223" t="s">
        <v>458</v>
      </c>
      <c r="C90" s="343"/>
      <c r="D90" s="343"/>
      <c r="E90" s="343"/>
      <c r="F90" s="343"/>
      <c r="G90" s="343"/>
      <c r="H90" s="343"/>
      <c r="I90" s="343"/>
      <c r="J90" s="294">
        <f t="shared" si="24"/>
        <v>0</v>
      </c>
      <c r="K90" s="198">
        <f t="shared" si="25"/>
        <v>0</v>
      </c>
    </row>
    <row r="91" spans="1:11" s="1" customFormat="1" ht="13.5" customHeight="1" thickBot="1" x14ac:dyDescent="0.25">
      <c r="A91" s="341" t="s">
        <v>326</v>
      </c>
      <c r="B91" s="223" t="s">
        <v>325</v>
      </c>
      <c r="C91" s="343"/>
      <c r="D91" s="343"/>
      <c r="E91" s="343"/>
      <c r="F91" s="343"/>
      <c r="G91" s="343"/>
      <c r="H91" s="343"/>
      <c r="I91" s="343"/>
      <c r="J91" s="294">
        <f t="shared" si="24"/>
        <v>0</v>
      </c>
      <c r="K91" s="198">
        <f t="shared" si="25"/>
        <v>0</v>
      </c>
    </row>
    <row r="92" spans="1:11" s="1" customFormat="1" ht="15.75" customHeight="1" thickBot="1" x14ac:dyDescent="0.25">
      <c r="A92" s="738" t="s">
        <v>338</v>
      </c>
      <c r="B92" s="739" t="s">
        <v>461</v>
      </c>
      <c r="C92" s="740">
        <f>+C69+C73+C78+C81+C85+C91+C90</f>
        <v>876390</v>
      </c>
      <c r="D92" s="740">
        <f t="shared" ref="D92:K92" si="26">+D69+D73+D78+D81+D85+D91+D90</f>
        <v>45</v>
      </c>
      <c r="E92" s="300">
        <f t="shared" si="26"/>
        <v>0</v>
      </c>
      <c r="F92" s="300">
        <f t="shared" si="26"/>
        <v>0</v>
      </c>
      <c r="G92" s="300">
        <f t="shared" si="26"/>
        <v>0</v>
      </c>
      <c r="H92" s="300">
        <f t="shared" si="26"/>
        <v>0</v>
      </c>
      <c r="I92" s="300">
        <f t="shared" si="26"/>
        <v>0</v>
      </c>
      <c r="J92" s="300">
        <f t="shared" si="26"/>
        <v>45</v>
      </c>
      <c r="K92" s="332">
        <f t="shared" si="26"/>
        <v>876435</v>
      </c>
    </row>
    <row r="93" spans="1:11" s="1" customFormat="1" ht="25.5" customHeight="1" thickBot="1" x14ac:dyDescent="0.25">
      <c r="A93" s="341" t="s">
        <v>460</v>
      </c>
      <c r="B93" s="223" t="s">
        <v>462</v>
      </c>
      <c r="C93" s="300">
        <f>+C68+C92</f>
        <v>1505948</v>
      </c>
      <c r="D93" s="300">
        <f t="shared" ref="D93:K93" si="27">+D68+D92</f>
        <v>121849</v>
      </c>
      <c r="E93" s="300">
        <f t="shared" si="27"/>
        <v>8174</v>
      </c>
      <c r="F93" s="300">
        <f t="shared" si="27"/>
        <v>-5271</v>
      </c>
      <c r="G93" s="300">
        <f t="shared" si="27"/>
        <v>-108936</v>
      </c>
      <c r="H93" s="300">
        <f t="shared" si="27"/>
        <v>0</v>
      </c>
      <c r="I93" s="300">
        <f t="shared" si="27"/>
        <v>0</v>
      </c>
      <c r="J93" s="300">
        <f t="shared" si="27"/>
        <v>15816</v>
      </c>
      <c r="K93" s="332">
        <f t="shared" si="27"/>
        <v>1521764</v>
      </c>
    </row>
    <row r="94" spans="1:11" s="1" customFormat="1" ht="30.75" customHeight="1" x14ac:dyDescent="0.2">
      <c r="A94" s="5"/>
      <c r="B94" s="6"/>
      <c r="C94" s="232"/>
    </row>
    <row r="95" spans="1:11" ht="16.5" customHeight="1" x14ac:dyDescent="0.25">
      <c r="A95" s="1068" t="s">
        <v>44</v>
      </c>
      <c r="B95" s="1068"/>
      <c r="C95" s="1068"/>
      <c r="D95" s="1068"/>
      <c r="E95" s="1068"/>
      <c r="F95" s="1068"/>
      <c r="G95" s="1068"/>
      <c r="H95" s="1068"/>
      <c r="I95" s="1068"/>
      <c r="J95" s="1068"/>
      <c r="K95" s="1068"/>
    </row>
    <row r="96" spans="1:11" ht="16.5" customHeight="1" thickBot="1" x14ac:dyDescent="0.3">
      <c r="A96" s="1069" t="s">
        <v>148</v>
      </c>
      <c r="B96" s="1069"/>
      <c r="C96" s="712"/>
      <c r="K96" s="712" t="str">
        <f>K7</f>
        <v>ezer Forintban!</v>
      </c>
    </row>
    <row r="97" spans="1:11" x14ac:dyDescent="0.25">
      <c r="A97" s="1052" t="s">
        <v>65</v>
      </c>
      <c r="B97" s="1054" t="s">
        <v>970</v>
      </c>
      <c r="C97" s="1056" t="str">
        <f>+CONCATENATE(LEFT([2]RM_ÖSSZEFÜGGÉSEK!A6,4),". évi")</f>
        <v>2019. évi</v>
      </c>
      <c r="D97" s="1057"/>
      <c r="E97" s="1058"/>
      <c r="F97" s="1058"/>
      <c r="G97" s="1058"/>
      <c r="H97" s="1058"/>
      <c r="I97" s="1058"/>
      <c r="J97" s="1058"/>
      <c r="K97" s="1059"/>
    </row>
    <row r="98" spans="1:11" ht="48.75" thickBot="1" x14ac:dyDescent="0.3">
      <c r="A98" s="1053"/>
      <c r="B98" s="1055"/>
      <c r="C98" s="916" t="s">
        <v>960</v>
      </c>
      <c r="D98" s="917" t="str">
        <f t="shared" ref="D98:I98" si="28">D9</f>
        <v xml:space="preserve">1. sz. módosítás </v>
      </c>
      <c r="E98" s="917" t="str">
        <f t="shared" si="28"/>
        <v xml:space="preserve">.2. sz. módosítás </v>
      </c>
      <c r="F98" s="917" t="str">
        <f t="shared" si="28"/>
        <v xml:space="preserve">3. sz. módosítás </v>
      </c>
      <c r="G98" s="917" t="str">
        <f t="shared" si="28"/>
        <v xml:space="preserve">4. sz. módosítás </v>
      </c>
      <c r="H98" s="917" t="str">
        <f t="shared" si="28"/>
        <v xml:space="preserve">.5. sz. módosítás </v>
      </c>
      <c r="I98" s="917" t="str">
        <f t="shared" si="28"/>
        <v xml:space="preserve">6. sz. módosítás </v>
      </c>
      <c r="J98" s="915" t="s">
        <v>965</v>
      </c>
      <c r="K98" s="918" t="str">
        <f>K9</f>
        <v>….számú módosítás utáni előirányzat</v>
      </c>
    </row>
    <row r="99" spans="1:11" s="34" customFormat="1" ht="12" customHeight="1" thickBot="1" x14ac:dyDescent="0.25">
      <c r="A99" s="28" t="s">
        <v>476</v>
      </c>
      <c r="B99" s="29" t="s">
        <v>477</v>
      </c>
      <c r="C99" s="692" t="s">
        <v>478</v>
      </c>
      <c r="D99" s="692" t="s">
        <v>480</v>
      </c>
      <c r="E99" s="693" t="s">
        <v>479</v>
      </c>
      <c r="F99" s="693" t="s">
        <v>481</v>
      </c>
      <c r="G99" s="693" t="s">
        <v>482</v>
      </c>
      <c r="H99" s="693" t="s">
        <v>483</v>
      </c>
      <c r="I99" s="693" t="s">
        <v>966</v>
      </c>
      <c r="J99" s="693" t="s">
        <v>967</v>
      </c>
      <c r="K99" s="694" t="s">
        <v>968</v>
      </c>
    </row>
    <row r="100" spans="1:11" ht="12" customHeight="1" thickBot="1" x14ac:dyDescent="0.3">
      <c r="A100" s="22" t="s">
        <v>15</v>
      </c>
      <c r="B100" s="26" t="s">
        <v>420</v>
      </c>
      <c r="C100" s="293">
        <f>C101+C102+C103+C104+C105+C118</f>
        <v>733788</v>
      </c>
      <c r="D100" s="293">
        <f t="shared" ref="D100:K100" si="29">D101+D102+D103+D104+D105+D118</f>
        <v>51903</v>
      </c>
      <c r="E100" s="293">
        <f t="shared" si="29"/>
        <v>-23832</v>
      </c>
      <c r="F100" s="293">
        <f t="shared" si="29"/>
        <v>11082</v>
      </c>
      <c r="G100" s="293">
        <f t="shared" si="29"/>
        <v>121868</v>
      </c>
      <c r="H100" s="293">
        <f t="shared" si="29"/>
        <v>0</v>
      </c>
      <c r="I100" s="293">
        <f t="shared" si="29"/>
        <v>0</v>
      </c>
      <c r="J100" s="293">
        <f t="shared" si="29"/>
        <v>161021</v>
      </c>
      <c r="K100" s="363">
        <f t="shared" si="29"/>
        <v>894809</v>
      </c>
    </row>
    <row r="101" spans="1:11" ht="12" customHeight="1" x14ac:dyDescent="0.25">
      <c r="A101" s="17" t="s">
        <v>94</v>
      </c>
      <c r="B101" s="10" t="s">
        <v>46</v>
      </c>
      <c r="C101" s="717"/>
      <c r="D101" s="369"/>
      <c r="E101" s="369"/>
      <c r="F101" s="369"/>
      <c r="G101" s="369"/>
      <c r="H101" s="369"/>
      <c r="I101" s="369"/>
      <c r="J101" s="718">
        <f t="shared" ref="J101:J120" si="30">D101+E101+F101+G101+H101+I101</f>
        <v>0</v>
      </c>
      <c r="K101" s="719">
        <f t="shared" ref="K101:K120" si="31">C101+J101</f>
        <v>0</v>
      </c>
    </row>
    <row r="102" spans="1:11" ht="12" customHeight="1" x14ac:dyDescent="0.25">
      <c r="A102" s="14" t="s">
        <v>95</v>
      </c>
      <c r="B102" s="8" t="s">
        <v>175</v>
      </c>
      <c r="C102" s="295"/>
      <c r="D102" s="295"/>
      <c r="E102" s="295"/>
      <c r="F102" s="295"/>
      <c r="G102" s="295"/>
      <c r="H102" s="295"/>
      <c r="I102" s="295"/>
      <c r="J102" s="720">
        <f t="shared" si="30"/>
        <v>0</v>
      </c>
      <c r="K102" s="721">
        <f t="shared" si="31"/>
        <v>0</v>
      </c>
    </row>
    <row r="103" spans="1:11" ht="12" customHeight="1" x14ac:dyDescent="0.25">
      <c r="A103" s="14" t="s">
        <v>96</v>
      </c>
      <c r="B103" s="8" t="s">
        <v>135</v>
      </c>
      <c r="C103" s="297">
        <v>292120</v>
      </c>
      <c r="D103" s="297">
        <v>20938</v>
      </c>
      <c r="E103" s="297">
        <v>8278</v>
      </c>
      <c r="F103" s="297">
        <v>612</v>
      </c>
      <c r="G103" s="297">
        <v>-164491</v>
      </c>
      <c r="H103" s="297"/>
      <c r="I103" s="297"/>
      <c r="J103" s="722">
        <f t="shared" si="30"/>
        <v>-134663</v>
      </c>
      <c r="K103" s="723">
        <f t="shared" si="31"/>
        <v>157457</v>
      </c>
    </row>
    <row r="104" spans="1:11" ht="12" customHeight="1" x14ac:dyDescent="0.25">
      <c r="A104" s="14" t="s">
        <v>97</v>
      </c>
      <c r="B104" s="11" t="s">
        <v>176</v>
      </c>
      <c r="C104" s="297">
        <v>21631</v>
      </c>
      <c r="D104" s="297"/>
      <c r="E104" s="297"/>
      <c r="F104" s="297"/>
      <c r="G104" s="297">
        <v>-5611</v>
      </c>
      <c r="H104" s="297"/>
      <c r="I104" s="297"/>
      <c r="J104" s="722">
        <f t="shared" si="30"/>
        <v>-5611</v>
      </c>
      <c r="K104" s="723">
        <f t="shared" si="31"/>
        <v>16020</v>
      </c>
    </row>
    <row r="105" spans="1:11" ht="12" customHeight="1" x14ac:dyDescent="0.25">
      <c r="A105" s="14" t="s">
        <v>108</v>
      </c>
      <c r="B105" s="19" t="s">
        <v>177</v>
      </c>
      <c r="C105" s="297">
        <v>401127</v>
      </c>
      <c r="D105" s="297">
        <v>8649</v>
      </c>
      <c r="E105" s="297">
        <v>2642</v>
      </c>
      <c r="F105" s="297">
        <v>4785</v>
      </c>
      <c r="G105" s="297">
        <v>-8049</v>
      </c>
      <c r="H105" s="297"/>
      <c r="I105" s="297"/>
      <c r="J105" s="722">
        <f t="shared" si="30"/>
        <v>8027</v>
      </c>
      <c r="K105" s="723">
        <f t="shared" si="31"/>
        <v>409154</v>
      </c>
    </row>
    <row r="106" spans="1:11" ht="12" customHeight="1" x14ac:dyDescent="0.25">
      <c r="A106" s="14" t="s">
        <v>98</v>
      </c>
      <c r="B106" s="8" t="s">
        <v>425</v>
      </c>
      <c r="C106" s="297"/>
      <c r="D106" s="297"/>
      <c r="E106" s="297"/>
      <c r="F106" s="297"/>
      <c r="G106" s="297"/>
      <c r="H106" s="297"/>
      <c r="I106" s="297"/>
      <c r="J106" s="722">
        <f t="shared" si="30"/>
        <v>0</v>
      </c>
      <c r="K106" s="723">
        <f t="shared" si="31"/>
        <v>0</v>
      </c>
    </row>
    <row r="107" spans="1:11" ht="12" customHeight="1" x14ac:dyDescent="0.25">
      <c r="A107" s="14" t="s">
        <v>99</v>
      </c>
      <c r="B107" s="108" t="s">
        <v>424</v>
      </c>
      <c r="C107" s="297"/>
      <c r="D107" s="297"/>
      <c r="E107" s="297"/>
      <c r="F107" s="297"/>
      <c r="G107" s="297"/>
      <c r="H107" s="297"/>
      <c r="I107" s="297"/>
      <c r="J107" s="722">
        <f t="shared" si="30"/>
        <v>0</v>
      </c>
      <c r="K107" s="723">
        <f t="shared" si="31"/>
        <v>0</v>
      </c>
    </row>
    <row r="108" spans="1:11" ht="12" customHeight="1" x14ac:dyDescent="0.25">
      <c r="A108" s="14" t="s">
        <v>109</v>
      </c>
      <c r="B108" s="108" t="s">
        <v>423</v>
      </c>
      <c r="C108" s="297"/>
      <c r="D108" s="297"/>
      <c r="E108" s="297"/>
      <c r="F108" s="297"/>
      <c r="G108" s="297"/>
      <c r="H108" s="297"/>
      <c r="I108" s="297"/>
      <c r="J108" s="722">
        <f t="shared" si="30"/>
        <v>0</v>
      </c>
      <c r="K108" s="723">
        <f t="shared" si="31"/>
        <v>0</v>
      </c>
    </row>
    <row r="109" spans="1:11" ht="12" customHeight="1" x14ac:dyDescent="0.25">
      <c r="A109" s="14" t="s">
        <v>110</v>
      </c>
      <c r="B109" s="106" t="s">
        <v>341</v>
      </c>
      <c r="C109" s="297"/>
      <c r="D109" s="297"/>
      <c r="E109" s="297"/>
      <c r="F109" s="297"/>
      <c r="G109" s="297"/>
      <c r="H109" s="297"/>
      <c r="I109" s="297"/>
      <c r="J109" s="722">
        <f t="shared" si="30"/>
        <v>0</v>
      </c>
      <c r="K109" s="723">
        <f t="shared" si="31"/>
        <v>0</v>
      </c>
    </row>
    <row r="110" spans="1:11" ht="12" customHeight="1" x14ac:dyDescent="0.25">
      <c r="A110" s="14" t="s">
        <v>111</v>
      </c>
      <c r="B110" s="107" t="s">
        <v>342</v>
      </c>
      <c r="C110" s="297"/>
      <c r="D110" s="297"/>
      <c r="E110" s="297"/>
      <c r="F110" s="297"/>
      <c r="G110" s="297"/>
      <c r="H110" s="297"/>
      <c r="I110" s="297"/>
      <c r="J110" s="722">
        <f t="shared" si="30"/>
        <v>0</v>
      </c>
      <c r="K110" s="723">
        <f t="shared" si="31"/>
        <v>0</v>
      </c>
    </row>
    <row r="111" spans="1:11" ht="12" customHeight="1" x14ac:dyDescent="0.25">
      <c r="A111" s="14" t="s">
        <v>112</v>
      </c>
      <c r="B111" s="107" t="s">
        <v>343</v>
      </c>
      <c r="C111" s="297"/>
      <c r="D111" s="297"/>
      <c r="E111" s="297"/>
      <c r="F111" s="297"/>
      <c r="G111" s="297"/>
      <c r="H111" s="297"/>
      <c r="I111" s="297"/>
      <c r="J111" s="722">
        <f t="shared" si="30"/>
        <v>0</v>
      </c>
      <c r="K111" s="723">
        <f t="shared" si="31"/>
        <v>0</v>
      </c>
    </row>
    <row r="112" spans="1:11" ht="12" customHeight="1" x14ac:dyDescent="0.25">
      <c r="A112" s="14" t="s">
        <v>114</v>
      </c>
      <c r="B112" s="106" t="s">
        <v>344</v>
      </c>
      <c r="C112" s="297">
        <v>381627</v>
      </c>
      <c r="D112" s="297">
        <v>2718</v>
      </c>
      <c r="E112" s="297">
        <v>3692</v>
      </c>
      <c r="F112" s="297">
        <v>1785</v>
      </c>
      <c r="G112" s="297">
        <v>-8614</v>
      </c>
      <c r="H112" s="297"/>
      <c r="I112" s="297"/>
      <c r="J112" s="722">
        <f t="shared" si="30"/>
        <v>-419</v>
      </c>
      <c r="K112" s="723">
        <f t="shared" si="31"/>
        <v>381208</v>
      </c>
    </row>
    <row r="113" spans="1:11" ht="12" customHeight="1" x14ac:dyDescent="0.25">
      <c r="A113" s="14" t="s">
        <v>178</v>
      </c>
      <c r="B113" s="106" t="s">
        <v>345</v>
      </c>
      <c r="C113" s="297"/>
      <c r="D113" s="297"/>
      <c r="E113" s="297"/>
      <c r="F113" s="297"/>
      <c r="G113" s="297"/>
      <c r="H113" s="297"/>
      <c r="I113" s="297"/>
      <c r="J113" s="722">
        <f t="shared" si="30"/>
        <v>0</v>
      </c>
      <c r="K113" s="723">
        <f t="shared" si="31"/>
        <v>0</v>
      </c>
    </row>
    <row r="114" spans="1:11" ht="12" customHeight="1" x14ac:dyDescent="0.25">
      <c r="A114" s="14" t="s">
        <v>339</v>
      </c>
      <c r="B114" s="107" t="s">
        <v>346</v>
      </c>
      <c r="C114" s="297"/>
      <c r="D114" s="297"/>
      <c r="E114" s="297"/>
      <c r="F114" s="297"/>
      <c r="G114" s="297"/>
      <c r="H114" s="297"/>
      <c r="I114" s="297"/>
      <c r="J114" s="722">
        <f t="shared" si="30"/>
        <v>0</v>
      </c>
      <c r="K114" s="723">
        <f t="shared" si="31"/>
        <v>0</v>
      </c>
    </row>
    <row r="115" spans="1:11" ht="12" customHeight="1" x14ac:dyDescent="0.25">
      <c r="A115" s="13" t="s">
        <v>340</v>
      </c>
      <c r="B115" s="108" t="s">
        <v>347</v>
      </c>
      <c r="C115" s="297"/>
      <c r="D115" s="297"/>
      <c r="E115" s="297"/>
      <c r="F115" s="297"/>
      <c r="G115" s="297"/>
      <c r="H115" s="297"/>
      <c r="I115" s="297"/>
      <c r="J115" s="722">
        <f t="shared" si="30"/>
        <v>0</v>
      </c>
      <c r="K115" s="723">
        <f t="shared" si="31"/>
        <v>0</v>
      </c>
    </row>
    <row r="116" spans="1:11" ht="12" customHeight="1" x14ac:dyDescent="0.25">
      <c r="A116" s="14" t="s">
        <v>421</v>
      </c>
      <c r="B116" s="108" t="s">
        <v>348</v>
      </c>
      <c r="C116" s="297"/>
      <c r="D116" s="297"/>
      <c r="E116" s="297"/>
      <c r="F116" s="297"/>
      <c r="G116" s="297"/>
      <c r="H116" s="297"/>
      <c r="I116" s="297"/>
      <c r="J116" s="722">
        <f t="shared" si="30"/>
        <v>0</v>
      </c>
      <c r="K116" s="723">
        <f t="shared" si="31"/>
        <v>0</v>
      </c>
    </row>
    <row r="117" spans="1:11" ht="12" customHeight="1" x14ac:dyDescent="0.25">
      <c r="A117" s="16" t="s">
        <v>422</v>
      </c>
      <c r="B117" s="108" t="s">
        <v>349</v>
      </c>
      <c r="C117" s="297">
        <v>19500</v>
      </c>
      <c r="D117" s="297">
        <v>5931</v>
      </c>
      <c r="E117" s="297">
        <v>-1050</v>
      </c>
      <c r="F117" s="297">
        <v>3000</v>
      </c>
      <c r="G117" s="297">
        <v>565</v>
      </c>
      <c r="H117" s="297"/>
      <c r="I117" s="297"/>
      <c r="J117" s="722">
        <f t="shared" si="30"/>
        <v>8446</v>
      </c>
      <c r="K117" s="723">
        <f t="shared" si="31"/>
        <v>27946</v>
      </c>
    </row>
    <row r="118" spans="1:11" ht="12" customHeight="1" x14ac:dyDescent="0.25">
      <c r="A118" s="14" t="s">
        <v>426</v>
      </c>
      <c r="B118" s="11" t="s">
        <v>47</v>
      </c>
      <c r="C118" s="295">
        <v>18910</v>
      </c>
      <c r="D118" s="295">
        <v>22316</v>
      </c>
      <c r="E118" s="295">
        <v>-34752</v>
      </c>
      <c r="F118" s="295">
        <v>5685</v>
      </c>
      <c r="G118" s="295">
        <v>300019</v>
      </c>
      <c r="H118" s="295"/>
      <c r="I118" s="295"/>
      <c r="J118" s="720">
        <f t="shared" si="30"/>
        <v>293268</v>
      </c>
      <c r="K118" s="721">
        <f t="shared" si="31"/>
        <v>312178</v>
      </c>
    </row>
    <row r="119" spans="1:11" ht="12" customHeight="1" x14ac:dyDescent="0.25">
      <c r="A119" s="14" t="s">
        <v>427</v>
      </c>
      <c r="B119" s="8" t="s">
        <v>429</v>
      </c>
      <c r="C119" s="295"/>
      <c r="D119" s="295">
        <v>30316</v>
      </c>
      <c r="E119" s="295">
        <v>-29108</v>
      </c>
      <c r="F119" s="295">
        <v>3346</v>
      </c>
      <c r="G119" s="295"/>
      <c r="H119" s="295"/>
      <c r="I119" s="295"/>
      <c r="J119" s="720">
        <f t="shared" si="30"/>
        <v>4554</v>
      </c>
      <c r="K119" s="721">
        <f t="shared" si="31"/>
        <v>4554</v>
      </c>
    </row>
    <row r="120" spans="1:11" ht="12" customHeight="1" thickBot="1" x14ac:dyDescent="0.3">
      <c r="A120" s="18" t="s">
        <v>428</v>
      </c>
      <c r="B120" s="359" t="s">
        <v>430</v>
      </c>
      <c r="C120" s="370">
        <v>18910</v>
      </c>
      <c r="D120" s="370">
        <v>-8000</v>
      </c>
      <c r="E120" s="370">
        <v>-5644</v>
      </c>
      <c r="F120" s="370">
        <v>2339</v>
      </c>
      <c r="G120" s="370">
        <v>300019</v>
      </c>
      <c r="H120" s="370"/>
      <c r="I120" s="370"/>
      <c r="J120" s="724">
        <f t="shared" si="30"/>
        <v>288714</v>
      </c>
      <c r="K120" s="706">
        <f t="shared" si="31"/>
        <v>307624</v>
      </c>
    </row>
    <row r="121" spans="1:11" ht="12" customHeight="1" thickBot="1" x14ac:dyDescent="0.3">
      <c r="A121" s="357" t="s">
        <v>16</v>
      </c>
      <c r="B121" s="358" t="s">
        <v>350</v>
      </c>
      <c r="C121" s="371">
        <f>+C122+C124+C126</f>
        <v>666730</v>
      </c>
      <c r="D121" s="294">
        <f t="shared" ref="D121:K121" si="32">+D122+D124+D126</f>
        <v>78091</v>
      </c>
      <c r="E121" s="371">
        <f t="shared" si="32"/>
        <v>35775</v>
      </c>
      <c r="F121" s="371">
        <f t="shared" si="32"/>
        <v>-88</v>
      </c>
      <c r="G121" s="371">
        <f t="shared" si="32"/>
        <v>-277291</v>
      </c>
      <c r="H121" s="371">
        <f t="shared" si="32"/>
        <v>0</v>
      </c>
      <c r="I121" s="371">
        <f t="shared" si="32"/>
        <v>0</v>
      </c>
      <c r="J121" s="371">
        <f t="shared" si="32"/>
        <v>-163513</v>
      </c>
      <c r="K121" s="365">
        <f t="shared" si="32"/>
        <v>503217</v>
      </c>
    </row>
    <row r="122" spans="1:11" ht="12" customHeight="1" x14ac:dyDescent="0.25">
      <c r="A122" s="15" t="s">
        <v>100</v>
      </c>
      <c r="B122" s="8" t="s">
        <v>221</v>
      </c>
      <c r="C122" s="296">
        <v>660515</v>
      </c>
      <c r="D122" s="695">
        <v>78950</v>
      </c>
      <c r="E122" s="695"/>
      <c r="F122" s="695">
        <v>521</v>
      </c>
      <c r="G122" s="695">
        <v>-277900</v>
      </c>
      <c r="H122" s="695"/>
      <c r="I122" s="296"/>
      <c r="J122" s="696">
        <f t="shared" ref="J122:J134" si="33">D122+E122+F122+G122+H122+I122</f>
        <v>-198429</v>
      </c>
      <c r="K122" s="697">
        <f t="shared" ref="K122:K134" si="34">C122+J122</f>
        <v>462086</v>
      </c>
    </row>
    <row r="123" spans="1:11" ht="12" customHeight="1" x14ac:dyDescent="0.25">
      <c r="A123" s="15" t="s">
        <v>101</v>
      </c>
      <c r="B123" s="12" t="s">
        <v>354</v>
      </c>
      <c r="C123" s="296">
        <v>635515</v>
      </c>
      <c r="D123" s="695">
        <v>82167</v>
      </c>
      <c r="E123" s="695"/>
      <c r="F123" s="695"/>
      <c r="G123" s="695">
        <v>-357348</v>
      </c>
      <c r="H123" s="695"/>
      <c r="I123" s="296"/>
      <c r="J123" s="696">
        <f t="shared" si="33"/>
        <v>-275181</v>
      </c>
      <c r="K123" s="697">
        <f t="shared" si="34"/>
        <v>360334</v>
      </c>
    </row>
    <row r="124" spans="1:11" ht="12" customHeight="1" x14ac:dyDescent="0.25">
      <c r="A124" s="15" t="s">
        <v>102</v>
      </c>
      <c r="B124" s="12" t="s">
        <v>179</v>
      </c>
      <c r="C124" s="295"/>
      <c r="D124" s="698"/>
      <c r="E124" s="698"/>
      <c r="F124" s="698">
        <v>-609</v>
      </c>
      <c r="G124" s="698">
        <v>609</v>
      </c>
      <c r="H124" s="698"/>
      <c r="I124" s="295"/>
      <c r="J124" s="720">
        <f t="shared" si="33"/>
        <v>0</v>
      </c>
      <c r="K124" s="721">
        <f t="shared" si="34"/>
        <v>0</v>
      </c>
    </row>
    <row r="125" spans="1:11" ht="12" customHeight="1" x14ac:dyDescent="0.25">
      <c r="A125" s="15" t="s">
        <v>103</v>
      </c>
      <c r="B125" s="12" t="s">
        <v>355</v>
      </c>
      <c r="C125" s="295"/>
      <c r="D125" s="698"/>
      <c r="E125" s="698"/>
      <c r="F125" s="698"/>
      <c r="G125" s="698"/>
      <c r="H125" s="698"/>
      <c r="I125" s="295"/>
      <c r="J125" s="720">
        <f t="shared" si="33"/>
        <v>0</v>
      </c>
      <c r="K125" s="721">
        <f t="shared" si="34"/>
        <v>0</v>
      </c>
    </row>
    <row r="126" spans="1:11" ht="12" customHeight="1" x14ac:dyDescent="0.25">
      <c r="A126" s="15" t="s">
        <v>104</v>
      </c>
      <c r="B126" s="225" t="s">
        <v>223</v>
      </c>
      <c r="C126" s="295">
        <v>6215</v>
      </c>
      <c r="D126" s="698">
        <v>-859</v>
      </c>
      <c r="E126" s="698">
        <v>35775</v>
      </c>
      <c r="F126" s="698"/>
      <c r="G126" s="698"/>
      <c r="H126" s="698"/>
      <c r="I126" s="295"/>
      <c r="J126" s="720">
        <f t="shared" si="33"/>
        <v>34916</v>
      </c>
      <c r="K126" s="721">
        <f t="shared" si="34"/>
        <v>41131</v>
      </c>
    </row>
    <row r="127" spans="1:11" ht="12" customHeight="1" x14ac:dyDescent="0.25">
      <c r="A127" s="15" t="s">
        <v>113</v>
      </c>
      <c r="B127" s="224" t="s">
        <v>414</v>
      </c>
      <c r="C127" s="295"/>
      <c r="D127" s="698"/>
      <c r="E127" s="698"/>
      <c r="F127" s="698"/>
      <c r="G127" s="698"/>
      <c r="H127" s="698"/>
      <c r="I127" s="295"/>
      <c r="J127" s="720">
        <f t="shared" si="33"/>
        <v>0</v>
      </c>
      <c r="K127" s="721">
        <f t="shared" si="34"/>
        <v>0</v>
      </c>
    </row>
    <row r="128" spans="1:11" ht="12" customHeight="1" x14ac:dyDescent="0.25">
      <c r="A128" s="15" t="s">
        <v>115</v>
      </c>
      <c r="B128" s="305" t="s">
        <v>360</v>
      </c>
      <c r="C128" s="295"/>
      <c r="D128" s="698"/>
      <c r="E128" s="698"/>
      <c r="F128" s="698"/>
      <c r="G128" s="698"/>
      <c r="H128" s="698"/>
      <c r="I128" s="295"/>
      <c r="J128" s="720">
        <f t="shared" si="33"/>
        <v>0</v>
      </c>
      <c r="K128" s="721">
        <f t="shared" si="34"/>
        <v>0</v>
      </c>
    </row>
    <row r="129" spans="1:11" ht="22.5" x14ac:dyDescent="0.25">
      <c r="A129" s="15" t="s">
        <v>180</v>
      </c>
      <c r="B129" s="107" t="s">
        <v>343</v>
      </c>
      <c r="C129" s="295"/>
      <c r="D129" s="698"/>
      <c r="E129" s="698"/>
      <c r="F129" s="698"/>
      <c r="G129" s="698"/>
      <c r="H129" s="698"/>
      <c r="I129" s="295"/>
      <c r="J129" s="720">
        <f t="shared" si="33"/>
        <v>0</v>
      </c>
      <c r="K129" s="721">
        <f t="shared" si="34"/>
        <v>0</v>
      </c>
    </row>
    <row r="130" spans="1:11" ht="12" customHeight="1" x14ac:dyDescent="0.25">
      <c r="A130" s="15" t="s">
        <v>181</v>
      </c>
      <c r="B130" s="107" t="s">
        <v>359</v>
      </c>
      <c r="C130" s="295">
        <v>3769</v>
      </c>
      <c r="D130" s="698"/>
      <c r="E130" s="698"/>
      <c r="F130" s="698"/>
      <c r="G130" s="698"/>
      <c r="H130" s="698"/>
      <c r="I130" s="295"/>
      <c r="J130" s="720">
        <f t="shared" si="33"/>
        <v>0</v>
      </c>
      <c r="K130" s="721">
        <f t="shared" si="34"/>
        <v>3769</v>
      </c>
    </row>
    <row r="131" spans="1:11" ht="12" customHeight="1" x14ac:dyDescent="0.25">
      <c r="A131" s="15" t="s">
        <v>182</v>
      </c>
      <c r="B131" s="107" t="s">
        <v>358</v>
      </c>
      <c r="C131" s="295"/>
      <c r="D131" s="698"/>
      <c r="E131" s="698"/>
      <c r="F131" s="698"/>
      <c r="G131" s="698"/>
      <c r="H131" s="698"/>
      <c r="I131" s="295"/>
      <c r="J131" s="720">
        <f t="shared" si="33"/>
        <v>0</v>
      </c>
      <c r="K131" s="721">
        <f t="shared" si="34"/>
        <v>0</v>
      </c>
    </row>
    <row r="132" spans="1:11" ht="12" customHeight="1" x14ac:dyDescent="0.25">
      <c r="A132" s="15" t="s">
        <v>351</v>
      </c>
      <c r="B132" s="107" t="s">
        <v>346</v>
      </c>
      <c r="C132" s="295"/>
      <c r="D132" s="698"/>
      <c r="E132" s="698"/>
      <c r="F132" s="698"/>
      <c r="G132" s="698"/>
      <c r="H132" s="698"/>
      <c r="I132" s="295"/>
      <c r="J132" s="720">
        <f t="shared" si="33"/>
        <v>0</v>
      </c>
      <c r="K132" s="721">
        <f t="shared" si="34"/>
        <v>0</v>
      </c>
    </row>
    <row r="133" spans="1:11" ht="12" customHeight="1" x14ac:dyDescent="0.25">
      <c r="A133" s="15" t="s">
        <v>352</v>
      </c>
      <c r="B133" s="107" t="s">
        <v>357</v>
      </c>
      <c r="C133" s="295"/>
      <c r="D133" s="698"/>
      <c r="E133" s="698"/>
      <c r="F133" s="698"/>
      <c r="G133" s="698"/>
      <c r="H133" s="698"/>
      <c r="I133" s="295"/>
      <c r="J133" s="720">
        <f t="shared" si="33"/>
        <v>0</v>
      </c>
      <c r="K133" s="721">
        <f t="shared" si="34"/>
        <v>0</v>
      </c>
    </row>
    <row r="134" spans="1:11" ht="23.25" thickBot="1" x14ac:dyDescent="0.3">
      <c r="A134" s="13" t="s">
        <v>353</v>
      </c>
      <c r="B134" s="107" t="s">
        <v>356</v>
      </c>
      <c r="C134" s="297">
        <v>2446</v>
      </c>
      <c r="D134" s="725">
        <v>-859</v>
      </c>
      <c r="E134" s="725">
        <v>35775</v>
      </c>
      <c r="F134" s="725"/>
      <c r="G134" s="725"/>
      <c r="H134" s="725"/>
      <c r="I134" s="297"/>
      <c r="J134" s="722">
        <f t="shared" si="33"/>
        <v>34916</v>
      </c>
      <c r="K134" s="723">
        <f t="shared" si="34"/>
        <v>37362</v>
      </c>
    </row>
    <row r="135" spans="1:11" ht="12" customHeight="1" thickBot="1" x14ac:dyDescent="0.3">
      <c r="A135" s="20" t="s">
        <v>17</v>
      </c>
      <c r="B135" s="95" t="s">
        <v>431</v>
      </c>
      <c r="C135" s="294">
        <f>+C100+C121</f>
        <v>1400518</v>
      </c>
      <c r="D135" s="726">
        <f t="shared" ref="D135:K135" si="35">+D100+D121</f>
        <v>129994</v>
      </c>
      <c r="E135" s="726">
        <f t="shared" si="35"/>
        <v>11943</v>
      </c>
      <c r="F135" s="726">
        <f t="shared" si="35"/>
        <v>10994</v>
      </c>
      <c r="G135" s="726">
        <f t="shared" si="35"/>
        <v>-155423</v>
      </c>
      <c r="H135" s="726">
        <f t="shared" si="35"/>
        <v>0</v>
      </c>
      <c r="I135" s="294">
        <f t="shared" si="35"/>
        <v>0</v>
      </c>
      <c r="J135" s="294">
        <f t="shared" si="35"/>
        <v>-2492</v>
      </c>
      <c r="K135" s="198">
        <f t="shared" si="35"/>
        <v>1398026</v>
      </c>
    </row>
    <row r="136" spans="1:11" ht="12" customHeight="1" thickBot="1" x14ac:dyDescent="0.3">
      <c r="A136" s="20" t="s">
        <v>18</v>
      </c>
      <c r="B136" s="95" t="s">
        <v>971</v>
      </c>
      <c r="C136" s="294">
        <f>+C137+C138+C139</f>
        <v>0</v>
      </c>
      <c r="D136" s="726">
        <f t="shared" ref="D136:K136" si="36">+D137+D138+D139</f>
        <v>0</v>
      </c>
      <c r="E136" s="726">
        <f t="shared" si="36"/>
        <v>0</v>
      </c>
      <c r="F136" s="726">
        <f t="shared" si="36"/>
        <v>0</v>
      </c>
      <c r="G136" s="726">
        <f t="shared" si="36"/>
        <v>0</v>
      </c>
      <c r="H136" s="726">
        <f t="shared" si="36"/>
        <v>0</v>
      </c>
      <c r="I136" s="294">
        <f t="shared" si="36"/>
        <v>0</v>
      </c>
      <c r="J136" s="294">
        <f t="shared" si="36"/>
        <v>0</v>
      </c>
      <c r="K136" s="198">
        <f t="shared" si="36"/>
        <v>0</v>
      </c>
    </row>
    <row r="137" spans="1:11" ht="12" customHeight="1" x14ac:dyDescent="0.25">
      <c r="A137" s="15" t="s">
        <v>259</v>
      </c>
      <c r="B137" s="12" t="s">
        <v>439</v>
      </c>
      <c r="C137" s="295"/>
      <c r="D137" s="698"/>
      <c r="E137" s="698"/>
      <c r="F137" s="698"/>
      <c r="G137" s="698"/>
      <c r="H137" s="698"/>
      <c r="I137" s="295"/>
      <c r="J137" s="696">
        <f>D137+E137+F137+G137+H137+I137</f>
        <v>0</v>
      </c>
      <c r="K137" s="721">
        <f>C137+J137</f>
        <v>0</v>
      </c>
    </row>
    <row r="138" spans="1:11" ht="12" customHeight="1" x14ac:dyDescent="0.25">
      <c r="A138" s="15" t="s">
        <v>260</v>
      </c>
      <c r="B138" s="12" t="s">
        <v>440</v>
      </c>
      <c r="C138" s="295"/>
      <c r="D138" s="698"/>
      <c r="E138" s="698"/>
      <c r="F138" s="698"/>
      <c r="G138" s="698"/>
      <c r="H138" s="698"/>
      <c r="I138" s="295"/>
      <c r="J138" s="696">
        <f>D138+E138+F138+G138+H138+I138</f>
        <v>0</v>
      </c>
      <c r="K138" s="721">
        <f>C138+J138</f>
        <v>0</v>
      </c>
    </row>
    <row r="139" spans="1:11" ht="12" customHeight="1" thickBot="1" x14ac:dyDescent="0.3">
      <c r="A139" s="13" t="s">
        <v>261</v>
      </c>
      <c r="B139" s="12" t="s">
        <v>441</v>
      </c>
      <c r="C139" s="295"/>
      <c r="D139" s="698"/>
      <c r="E139" s="698"/>
      <c r="F139" s="698"/>
      <c r="G139" s="698"/>
      <c r="H139" s="698"/>
      <c r="I139" s="295"/>
      <c r="J139" s="696">
        <f>D139+E139+F139+G139+H139+I139</f>
        <v>0</v>
      </c>
      <c r="K139" s="721">
        <f>C139+J139</f>
        <v>0</v>
      </c>
    </row>
    <row r="140" spans="1:11" ht="12" customHeight="1" thickBot="1" x14ac:dyDescent="0.3">
      <c r="A140" s="20" t="s">
        <v>19</v>
      </c>
      <c r="B140" s="95" t="s">
        <v>433</v>
      </c>
      <c r="C140" s="294">
        <f>SUM(C141:C146)</f>
        <v>0</v>
      </c>
      <c r="D140" s="726">
        <f t="shared" ref="D140:K140" si="37">SUM(D141:D146)</f>
        <v>0</v>
      </c>
      <c r="E140" s="726">
        <f t="shared" si="37"/>
        <v>0</v>
      </c>
      <c r="F140" s="726">
        <f t="shared" si="37"/>
        <v>0</v>
      </c>
      <c r="G140" s="726">
        <f t="shared" si="37"/>
        <v>0</v>
      </c>
      <c r="H140" s="726">
        <f t="shared" si="37"/>
        <v>0</v>
      </c>
      <c r="I140" s="294">
        <f t="shared" si="37"/>
        <v>0</v>
      </c>
      <c r="J140" s="294">
        <f t="shared" si="37"/>
        <v>0</v>
      </c>
      <c r="K140" s="198">
        <f t="shared" si="37"/>
        <v>0</v>
      </c>
    </row>
    <row r="141" spans="1:11" ht="12" customHeight="1" x14ac:dyDescent="0.25">
      <c r="A141" s="15" t="s">
        <v>87</v>
      </c>
      <c r="B141" s="9" t="s">
        <v>442</v>
      </c>
      <c r="C141" s="295"/>
      <c r="D141" s="698"/>
      <c r="E141" s="698"/>
      <c r="F141" s="698"/>
      <c r="G141" s="698"/>
      <c r="H141" s="698"/>
      <c r="I141" s="295"/>
      <c r="J141" s="720">
        <f t="shared" ref="J141:J146" si="38">D141+E141+F141+G141+H141+I141</f>
        <v>0</v>
      </c>
      <c r="K141" s="721">
        <f t="shared" ref="K141:K146" si="39">C141+J141</f>
        <v>0</v>
      </c>
    </row>
    <row r="142" spans="1:11" ht="12" customHeight="1" x14ac:dyDescent="0.25">
      <c r="A142" s="15" t="s">
        <v>88</v>
      </c>
      <c r="B142" s="9" t="s">
        <v>434</v>
      </c>
      <c r="C142" s="295"/>
      <c r="D142" s="698"/>
      <c r="E142" s="698"/>
      <c r="F142" s="698"/>
      <c r="G142" s="698"/>
      <c r="H142" s="698"/>
      <c r="I142" s="295"/>
      <c r="J142" s="720">
        <f t="shared" si="38"/>
        <v>0</v>
      </c>
      <c r="K142" s="721">
        <f t="shared" si="39"/>
        <v>0</v>
      </c>
    </row>
    <row r="143" spans="1:11" ht="12" customHeight="1" x14ac:dyDescent="0.25">
      <c r="A143" s="15" t="s">
        <v>89</v>
      </c>
      <c r="B143" s="9" t="s">
        <v>435</v>
      </c>
      <c r="C143" s="295"/>
      <c r="D143" s="698"/>
      <c r="E143" s="698"/>
      <c r="F143" s="698"/>
      <c r="G143" s="698"/>
      <c r="H143" s="698"/>
      <c r="I143" s="295"/>
      <c r="J143" s="720">
        <f t="shared" si="38"/>
        <v>0</v>
      </c>
      <c r="K143" s="721">
        <f t="shared" si="39"/>
        <v>0</v>
      </c>
    </row>
    <row r="144" spans="1:11" ht="12" customHeight="1" x14ac:dyDescent="0.25">
      <c r="A144" s="15" t="s">
        <v>167</v>
      </c>
      <c r="B144" s="9" t="s">
        <v>436</v>
      </c>
      <c r="C144" s="295"/>
      <c r="D144" s="698"/>
      <c r="E144" s="698"/>
      <c r="F144" s="698"/>
      <c r="G144" s="698"/>
      <c r="H144" s="698"/>
      <c r="I144" s="295"/>
      <c r="J144" s="720">
        <f t="shared" si="38"/>
        <v>0</v>
      </c>
      <c r="K144" s="721">
        <f t="shared" si="39"/>
        <v>0</v>
      </c>
    </row>
    <row r="145" spans="1:15" ht="12" customHeight="1" x14ac:dyDescent="0.25">
      <c r="A145" s="15" t="s">
        <v>168</v>
      </c>
      <c r="B145" s="9" t="s">
        <v>437</v>
      </c>
      <c r="C145" s="295"/>
      <c r="D145" s="698"/>
      <c r="E145" s="698"/>
      <c r="F145" s="698"/>
      <c r="G145" s="698"/>
      <c r="H145" s="698"/>
      <c r="I145" s="295"/>
      <c r="J145" s="720">
        <f t="shared" si="38"/>
        <v>0</v>
      </c>
      <c r="K145" s="721">
        <f t="shared" si="39"/>
        <v>0</v>
      </c>
    </row>
    <row r="146" spans="1:15" ht="12" customHeight="1" thickBot="1" x14ac:dyDescent="0.3">
      <c r="A146" s="13" t="s">
        <v>169</v>
      </c>
      <c r="B146" s="9" t="s">
        <v>438</v>
      </c>
      <c r="C146" s="295"/>
      <c r="D146" s="698"/>
      <c r="E146" s="698"/>
      <c r="F146" s="698"/>
      <c r="G146" s="698"/>
      <c r="H146" s="698"/>
      <c r="I146" s="295"/>
      <c r="J146" s="720">
        <f t="shared" si="38"/>
        <v>0</v>
      </c>
      <c r="K146" s="721">
        <f t="shared" si="39"/>
        <v>0</v>
      </c>
    </row>
    <row r="147" spans="1:15" ht="12" customHeight="1" thickBot="1" x14ac:dyDescent="0.3">
      <c r="A147" s="20" t="s">
        <v>20</v>
      </c>
      <c r="B147" s="95" t="s">
        <v>446</v>
      </c>
      <c r="C147" s="300">
        <f>+C148+C149+C150+C151</f>
        <v>0</v>
      </c>
      <c r="D147" s="727">
        <f t="shared" ref="D147:K147" si="40">+D148+D149+D150+D151</f>
        <v>0</v>
      </c>
      <c r="E147" s="727">
        <f t="shared" si="40"/>
        <v>0</v>
      </c>
      <c r="F147" s="727">
        <f t="shared" si="40"/>
        <v>0</v>
      </c>
      <c r="G147" s="727">
        <f t="shared" si="40"/>
        <v>0</v>
      </c>
      <c r="H147" s="727">
        <f t="shared" si="40"/>
        <v>0</v>
      </c>
      <c r="I147" s="300">
        <f t="shared" si="40"/>
        <v>0</v>
      </c>
      <c r="J147" s="300">
        <f t="shared" si="40"/>
        <v>0</v>
      </c>
      <c r="K147" s="332">
        <f t="shared" si="40"/>
        <v>0</v>
      </c>
    </row>
    <row r="148" spans="1:15" ht="12" customHeight="1" x14ac:dyDescent="0.25">
      <c r="A148" s="15" t="s">
        <v>90</v>
      </c>
      <c r="B148" s="9" t="s">
        <v>361</v>
      </c>
      <c r="C148" s="295"/>
      <c r="D148" s="698"/>
      <c r="E148" s="698"/>
      <c r="F148" s="698"/>
      <c r="G148" s="698"/>
      <c r="H148" s="698"/>
      <c r="I148" s="295"/>
      <c r="J148" s="720">
        <f>D148+E148+F148+G148+H148+I148</f>
        <v>0</v>
      </c>
      <c r="K148" s="721">
        <f>C148+J148</f>
        <v>0</v>
      </c>
    </row>
    <row r="149" spans="1:15" ht="12" customHeight="1" x14ac:dyDescent="0.25">
      <c r="A149" s="15" t="s">
        <v>91</v>
      </c>
      <c r="B149" s="9" t="s">
        <v>362</v>
      </c>
      <c r="C149" s="295"/>
      <c r="D149" s="698"/>
      <c r="E149" s="698"/>
      <c r="F149" s="698"/>
      <c r="G149" s="698"/>
      <c r="H149" s="698"/>
      <c r="I149" s="295"/>
      <c r="J149" s="720">
        <f>D149+E149+F149+G149+H149+I149</f>
        <v>0</v>
      </c>
      <c r="K149" s="721">
        <f>C149+J149</f>
        <v>0</v>
      </c>
    </row>
    <row r="150" spans="1:15" ht="12" customHeight="1" x14ac:dyDescent="0.25">
      <c r="A150" s="15" t="s">
        <v>279</v>
      </c>
      <c r="B150" s="9" t="s">
        <v>447</v>
      </c>
      <c r="C150" s="295"/>
      <c r="D150" s="698"/>
      <c r="E150" s="698"/>
      <c r="F150" s="698"/>
      <c r="G150" s="698"/>
      <c r="H150" s="698"/>
      <c r="I150" s="295"/>
      <c r="J150" s="720">
        <f>D150+E150+F150+G150+H150+I150</f>
        <v>0</v>
      </c>
      <c r="K150" s="721">
        <f>C150+J150</f>
        <v>0</v>
      </c>
    </row>
    <row r="151" spans="1:15" ht="12" customHeight="1" thickBot="1" x14ac:dyDescent="0.3">
      <c r="A151" s="13" t="s">
        <v>280</v>
      </c>
      <c r="B151" s="7" t="s">
        <v>380</v>
      </c>
      <c r="C151" s="295"/>
      <c r="D151" s="698"/>
      <c r="E151" s="698"/>
      <c r="F151" s="698"/>
      <c r="G151" s="698"/>
      <c r="H151" s="698"/>
      <c r="I151" s="295"/>
      <c r="J151" s="720">
        <f>D151+E151+F151+G151+H151+I151</f>
        <v>0</v>
      </c>
      <c r="K151" s="721">
        <f>C151+J151</f>
        <v>0</v>
      </c>
    </row>
    <row r="152" spans="1:15" ht="12" customHeight="1" thickBot="1" x14ac:dyDescent="0.3">
      <c r="A152" s="20" t="s">
        <v>21</v>
      </c>
      <c r="B152" s="95" t="s">
        <v>448</v>
      </c>
      <c r="C152" s="372">
        <f>SUM(C153:C157)</f>
        <v>0</v>
      </c>
      <c r="D152" s="728">
        <f t="shared" ref="D152:K152" si="41">SUM(D153:D157)</f>
        <v>0</v>
      </c>
      <c r="E152" s="728">
        <f t="shared" si="41"/>
        <v>0</v>
      </c>
      <c r="F152" s="728">
        <f t="shared" si="41"/>
        <v>0</v>
      </c>
      <c r="G152" s="728">
        <f t="shared" si="41"/>
        <v>0</v>
      </c>
      <c r="H152" s="728">
        <f t="shared" si="41"/>
        <v>0</v>
      </c>
      <c r="I152" s="372">
        <f t="shared" si="41"/>
        <v>0</v>
      </c>
      <c r="J152" s="372">
        <f t="shared" si="41"/>
        <v>0</v>
      </c>
      <c r="K152" s="366">
        <f t="shared" si="41"/>
        <v>0</v>
      </c>
    </row>
    <row r="153" spans="1:15" ht="12" customHeight="1" x14ac:dyDescent="0.25">
      <c r="A153" s="15" t="s">
        <v>92</v>
      </c>
      <c r="B153" s="9" t="s">
        <v>443</v>
      </c>
      <c r="C153" s="295"/>
      <c r="D153" s="698"/>
      <c r="E153" s="698"/>
      <c r="F153" s="698"/>
      <c r="G153" s="698"/>
      <c r="H153" s="698"/>
      <c r="I153" s="295"/>
      <c r="J153" s="720">
        <f t="shared" ref="J153:J159" si="42">D153+E153+F153+G153+H153+I153</f>
        <v>0</v>
      </c>
      <c r="K153" s="721">
        <f t="shared" ref="K153:K159" si="43">C153+J153</f>
        <v>0</v>
      </c>
    </row>
    <row r="154" spans="1:15" ht="12" customHeight="1" x14ac:dyDescent="0.25">
      <c r="A154" s="15" t="s">
        <v>93</v>
      </c>
      <c r="B154" s="9" t="s">
        <v>450</v>
      </c>
      <c r="C154" s="295"/>
      <c r="D154" s="698"/>
      <c r="E154" s="698"/>
      <c r="F154" s="698"/>
      <c r="G154" s="698"/>
      <c r="H154" s="698"/>
      <c r="I154" s="295"/>
      <c r="J154" s="720">
        <f t="shared" si="42"/>
        <v>0</v>
      </c>
      <c r="K154" s="721">
        <f t="shared" si="43"/>
        <v>0</v>
      </c>
    </row>
    <row r="155" spans="1:15" ht="12" customHeight="1" x14ac:dyDescent="0.25">
      <c r="A155" s="15" t="s">
        <v>291</v>
      </c>
      <c r="B155" s="9" t="s">
        <v>445</v>
      </c>
      <c r="C155" s="295"/>
      <c r="D155" s="698"/>
      <c r="E155" s="698"/>
      <c r="F155" s="698"/>
      <c r="G155" s="698"/>
      <c r="H155" s="698"/>
      <c r="I155" s="295"/>
      <c r="J155" s="720">
        <f t="shared" si="42"/>
        <v>0</v>
      </c>
      <c r="K155" s="721">
        <f t="shared" si="43"/>
        <v>0</v>
      </c>
    </row>
    <row r="156" spans="1:15" ht="12" customHeight="1" x14ac:dyDescent="0.25">
      <c r="A156" s="15" t="s">
        <v>292</v>
      </c>
      <c r="B156" s="9" t="s">
        <v>451</v>
      </c>
      <c r="C156" s="295"/>
      <c r="D156" s="698"/>
      <c r="E156" s="698"/>
      <c r="F156" s="698"/>
      <c r="G156" s="698"/>
      <c r="H156" s="698"/>
      <c r="I156" s="295"/>
      <c r="J156" s="720">
        <f t="shared" si="42"/>
        <v>0</v>
      </c>
      <c r="K156" s="721">
        <f t="shared" si="43"/>
        <v>0</v>
      </c>
    </row>
    <row r="157" spans="1:15" ht="12" customHeight="1" thickBot="1" x14ac:dyDescent="0.3">
      <c r="A157" s="15" t="s">
        <v>449</v>
      </c>
      <c r="B157" s="9" t="s">
        <v>452</v>
      </c>
      <c r="C157" s="295"/>
      <c r="D157" s="698"/>
      <c r="E157" s="725"/>
      <c r="F157" s="725"/>
      <c r="G157" s="725"/>
      <c r="H157" s="725"/>
      <c r="I157" s="297"/>
      <c r="J157" s="722">
        <f t="shared" si="42"/>
        <v>0</v>
      </c>
      <c r="K157" s="723">
        <f t="shared" si="43"/>
        <v>0</v>
      </c>
    </row>
    <row r="158" spans="1:15" ht="12" customHeight="1" thickBot="1" x14ac:dyDescent="0.3">
      <c r="A158" s="20" t="s">
        <v>22</v>
      </c>
      <c r="B158" s="95" t="s">
        <v>453</v>
      </c>
      <c r="C158" s="373"/>
      <c r="D158" s="729"/>
      <c r="E158" s="729"/>
      <c r="F158" s="729"/>
      <c r="G158" s="729"/>
      <c r="H158" s="729"/>
      <c r="I158" s="373"/>
      <c r="J158" s="372">
        <f t="shared" si="42"/>
        <v>0</v>
      </c>
      <c r="K158" s="730">
        <f t="shared" si="43"/>
        <v>0</v>
      </c>
    </row>
    <row r="159" spans="1:15" ht="12" customHeight="1" thickBot="1" x14ac:dyDescent="0.3">
      <c r="A159" s="20" t="s">
        <v>23</v>
      </c>
      <c r="B159" s="95" t="s">
        <v>454</v>
      </c>
      <c r="C159" s="373"/>
      <c r="D159" s="729"/>
      <c r="E159" s="731"/>
      <c r="F159" s="731"/>
      <c r="G159" s="731"/>
      <c r="H159" s="731"/>
      <c r="I159" s="732"/>
      <c r="J159" s="733">
        <f t="shared" si="42"/>
        <v>0</v>
      </c>
      <c r="K159" s="697">
        <f t="shared" si="43"/>
        <v>0</v>
      </c>
    </row>
    <row r="160" spans="1:15" ht="15.2" customHeight="1" thickBot="1" x14ac:dyDescent="0.3">
      <c r="A160" s="20" t="s">
        <v>24</v>
      </c>
      <c r="B160" s="95" t="s">
        <v>456</v>
      </c>
      <c r="C160" s="374">
        <f>+C136+C140+C147+C152+C158+C159</f>
        <v>0</v>
      </c>
      <c r="D160" s="734">
        <f t="shared" ref="D160:K160" si="44">+D136+D140+D147+D152+D158+D159</f>
        <v>0</v>
      </c>
      <c r="E160" s="734">
        <f t="shared" si="44"/>
        <v>0</v>
      </c>
      <c r="F160" s="734">
        <f t="shared" si="44"/>
        <v>0</v>
      </c>
      <c r="G160" s="734">
        <f t="shared" si="44"/>
        <v>0</v>
      </c>
      <c r="H160" s="734">
        <f t="shared" si="44"/>
        <v>0</v>
      </c>
      <c r="I160" s="374">
        <f t="shared" si="44"/>
        <v>0</v>
      </c>
      <c r="J160" s="374">
        <f t="shared" si="44"/>
        <v>0</v>
      </c>
      <c r="K160" s="368">
        <f t="shared" si="44"/>
        <v>0</v>
      </c>
      <c r="L160" s="314"/>
      <c r="M160" s="96"/>
      <c r="N160" s="96"/>
      <c r="O160" s="96"/>
    </row>
    <row r="161" spans="1:11" s="1" customFormat="1" ht="12.95" customHeight="1" thickBot="1" x14ac:dyDescent="0.25">
      <c r="A161" s="226" t="s">
        <v>25</v>
      </c>
      <c r="B161" s="285" t="s">
        <v>455</v>
      </c>
      <c r="C161" s="374">
        <f>+C135+C160</f>
        <v>1400518</v>
      </c>
      <c r="D161" s="734">
        <f t="shared" ref="D161:K161" si="45">+D135+D160</f>
        <v>129994</v>
      </c>
      <c r="E161" s="734">
        <f t="shared" si="45"/>
        <v>11943</v>
      </c>
      <c r="F161" s="734">
        <f t="shared" si="45"/>
        <v>10994</v>
      </c>
      <c r="G161" s="734">
        <f t="shared" si="45"/>
        <v>-155423</v>
      </c>
      <c r="H161" s="734">
        <f t="shared" si="45"/>
        <v>0</v>
      </c>
      <c r="I161" s="374">
        <f t="shared" si="45"/>
        <v>0</v>
      </c>
      <c r="J161" s="374">
        <f t="shared" si="45"/>
        <v>-2492</v>
      </c>
      <c r="K161" s="368">
        <f t="shared" si="45"/>
        <v>1398026</v>
      </c>
    </row>
    <row r="162" spans="1:11" ht="14.1" customHeight="1" x14ac:dyDescent="0.25">
      <c r="C162" s="735">
        <f>C93-C161</f>
        <v>105430</v>
      </c>
      <c r="D162" s="736"/>
      <c r="E162" s="736"/>
      <c r="F162" s="736"/>
      <c r="G162" s="736"/>
      <c r="H162" s="736"/>
      <c r="I162" s="736"/>
      <c r="J162" s="736"/>
      <c r="K162" s="446">
        <f>K93-K161</f>
        <v>123738</v>
      </c>
    </row>
    <row r="163" spans="1:11" x14ac:dyDescent="0.25">
      <c r="A163" s="1060" t="s">
        <v>363</v>
      </c>
      <c r="B163" s="1060"/>
      <c r="C163" s="1060"/>
      <c r="D163" s="1060"/>
      <c r="E163" s="1060"/>
      <c r="F163" s="1060"/>
      <c r="G163" s="1060"/>
      <c r="H163" s="1060"/>
      <c r="I163" s="1060"/>
      <c r="J163" s="1060"/>
      <c r="K163" s="1060"/>
    </row>
    <row r="164" spans="1:11" ht="15.2" customHeight="1" thickBot="1" x14ac:dyDescent="0.3">
      <c r="A164" s="1061" t="s">
        <v>149</v>
      </c>
      <c r="B164" s="1061"/>
      <c r="C164" s="235"/>
      <c r="K164" s="235" t="str">
        <f>K96</f>
        <v>ezer Forintban!</v>
      </c>
    </row>
    <row r="165" spans="1:11" ht="25.5" customHeight="1" thickBot="1" x14ac:dyDescent="0.3">
      <c r="A165" s="20">
        <v>1</v>
      </c>
      <c r="B165" s="25" t="s">
        <v>457</v>
      </c>
      <c r="C165" s="737">
        <f>+C68-C135</f>
        <v>-770960</v>
      </c>
      <c r="D165" s="294">
        <f t="shared" ref="D165:K165" si="46">+D68-D135</f>
        <v>-8190</v>
      </c>
      <c r="E165" s="294">
        <f t="shared" si="46"/>
        <v>-3769</v>
      </c>
      <c r="F165" s="294">
        <f t="shared" si="46"/>
        <v>-16265</v>
      </c>
      <c r="G165" s="294">
        <f t="shared" si="46"/>
        <v>46487</v>
      </c>
      <c r="H165" s="294">
        <f t="shared" si="46"/>
        <v>0</v>
      </c>
      <c r="I165" s="294">
        <f t="shared" si="46"/>
        <v>0</v>
      </c>
      <c r="J165" s="294">
        <f t="shared" si="46"/>
        <v>18263</v>
      </c>
      <c r="K165" s="198">
        <f t="shared" si="46"/>
        <v>-752697</v>
      </c>
    </row>
    <row r="166" spans="1:11" ht="32.450000000000003" customHeight="1" thickBot="1" x14ac:dyDescent="0.3">
      <c r="A166" s="20" t="s">
        <v>16</v>
      </c>
      <c r="B166" s="25" t="s">
        <v>463</v>
      </c>
      <c r="C166" s="294">
        <f>+C92-C160</f>
        <v>876390</v>
      </c>
      <c r="D166" s="294">
        <f t="shared" ref="D166:K166" si="47">+D92-D160</f>
        <v>45</v>
      </c>
      <c r="E166" s="294">
        <f t="shared" si="47"/>
        <v>0</v>
      </c>
      <c r="F166" s="294">
        <f t="shared" si="47"/>
        <v>0</v>
      </c>
      <c r="G166" s="294">
        <f t="shared" si="47"/>
        <v>0</v>
      </c>
      <c r="H166" s="294">
        <f t="shared" si="47"/>
        <v>0</v>
      </c>
      <c r="I166" s="294">
        <f t="shared" si="47"/>
        <v>0</v>
      </c>
      <c r="J166" s="294">
        <f t="shared" si="47"/>
        <v>45</v>
      </c>
      <c r="K166" s="198">
        <f t="shared" si="47"/>
        <v>876435</v>
      </c>
    </row>
  </sheetData>
  <mergeCells count="15">
    <mergeCell ref="A8:A9"/>
    <mergeCell ref="B8:B9"/>
    <mergeCell ref="C8:K8"/>
    <mergeCell ref="A95:K95"/>
    <mergeCell ref="A96:B96"/>
    <mergeCell ref="A7:B7"/>
    <mergeCell ref="B1:K1"/>
    <mergeCell ref="A3:K3"/>
    <mergeCell ref="A4:K4"/>
    <mergeCell ref="A6:K6"/>
    <mergeCell ref="A97:A98"/>
    <mergeCell ref="B97:B98"/>
    <mergeCell ref="C97:K97"/>
    <mergeCell ref="A163:K163"/>
    <mergeCell ref="A164:B164"/>
  </mergeCells>
  <printOptions horizontalCentered="1"/>
  <pageMargins left="0.47244094488188981" right="0.47244094488188981" top="0.86614173228346458" bottom="0.86614173228346458" header="0" footer="0"/>
  <pageSetup paperSize="9" scale="68" fitToHeight="2" orientation="portrait" r:id="rId1"/>
  <headerFooter alignWithMargins="0">
    <oddFooter>&amp;C&amp;P</oddFooter>
  </headerFooter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166"/>
  <sheetViews>
    <sheetView zoomScaleNormal="100" zoomScaleSheetLayoutView="100" workbookViewId="0">
      <selection activeCell="N16" sqref="N16"/>
    </sheetView>
  </sheetViews>
  <sheetFormatPr defaultColWidth="9.33203125" defaultRowHeight="15.75" x14ac:dyDescent="0.25"/>
  <cols>
    <col min="1" max="1" width="7.5" style="33" customWidth="1"/>
    <col min="2" max="2" width="59.6640625" style="33" customWidth="1"/>
    <col min="3" max="3" width="14.83203125" style="286" customWidth="1"/>
    <col min="4" max="11" width="14.83203125" style="33" customWidth="1"/>
    <col min="12" max="256" width="9.33203125" style="33"/>
    <col min="257" max="257" width="7.5" style="33" customWidth="1"/>
    <col min="258" max="258" width="59.6640625" style="33" customWidth="1"/>
    <col min="259" max="267" width="14.83203125" style="33" customWidth="1"/>
    <col min="268" max="512" width="9.33203125" style="33"/>
    <col min="513" max="513" width="7.5" style="33" customWidth="1"/>
    <col min="514" max="514" width="59.6640625" style="33" customWidth="1"/>
    <col min="515" max="523" width="14.83203125" style="33" customWidth="1"/>
    <col min="524" max="768" width="9.33203125" style="33"/>
    <col min="769" max="769" width="7.5" style="33" customWidth="1"/>
    <col min="770" max="770" width="59.6640625" style="33" customWidth="1"/>
    <col min="771" max="779" width="14.83203125" style="33" customWidth="1"/>
    <col min="780" max="1024" width="9.33203125" style="33"/>
    <col min="1025" max="1025" width="7.5" style="33" customWidth="1"/>
    <col min="1026" max="1026" width="59.6640625" style="33" customWidth="1"/>
    <col min="1027" max="1035" width="14.83203125" style="33" customWidth="1"/>
    <col min="1036" max="1280" width="9.33203125" style="33"/>
    <col min="1281" max="1281" width="7.5" style="33" customWidth="1"/>
    <col min="1282" max="1282" width="59.6640625" style="33" customWidth="1"/>
    <col min="1283" max="1291" width="14.83203125" style="33" customWidth="1"/>
    <col min="1292" max="1536" width="9.33203125" style="33"/>
    <col min="1537" max="1537" width="7.5" style="33" customWidth="1"/>
    <col min="1538" max="1538" width="59.6640625" style="33" customWidth="1"/>
    <col min="1539" max="1547" width="14.83203125" style="33" customWidth="1"/>
    <col min="1548" max="1792" width="9.33203125" style="33"/>
    <col min="1793" max="1793" width="7.5" style="33" customWidth="1"/>
    <col min="1794" max="1794" width="59.6640625" style="33" customWidth="1"/>
    <col min="1795" max="1803" width="14.83203125" style="33" customWidth="1"/>
    <col min="1804" max="2048" width="9.33203125" style="33"/>
    <col min="2049" max="2049" width="7.5" style="33" customWidth="1"/>
    <col min="2050" max="2050" width="59.6640625" style="33" customWidth="1"/>
    <col min="2051" max="2059" width="14.83203125" style="33" customWidth="1"/>
    <col min="2060" max="2304" width="9.33203125" style="33"/>
    <col min="2305" max="2305" width="7.5" style="33" customWidth="1"/>
    <col min="2306" max="2306" width="59.6640625" style="33" customWidth="1"/>
    <col min="2307" max="2315" width="14.83203125" style="33" customWidth="1"/>
    <col min="2316" max="2560" width="9.33203125" style="33"/>
    <col min="2561" max="2561" width="7.5" style="33" customWidth="1"/>
    <col min="2562" max="2562" width="59.6640625" style="33" customWidth="1"/>
    <col min="2563" max="2571" width="14.83203125" style="33" customWidth="1"/>
    <col min="2572" max="2816" width="9.33203125" style="33"/>
    <col min="2817" max="2817" width="7.5" style="33" customWidth="1"/>
    <col min="2818" max="2818" width="59.6640625" style="33" customWidth="1"/>
    <col min="2819" max="2827" width="14.83203125" style="33" customWidth="1"/>
    <col min="2828" max="3072" width="9.33203125" style="33"/>
    <col min="3073" max="3073" width="7.5" style="33" customWidth="1"/>
    <col min="3074" max="3074" width="59.6640625" style="33" customWidth="1"/>
    <col min="3075" max="3083" width="14.83203125" style="33" customWidth="1"/>
    <col min="3084" max="3328" width="9.33203125" style="33"/>
    <col min="3329" max="3329" width="7.5" style="33" customWidth="1"/>
    <col min="3330" max="3330" width="59.6640625" style="33" customWidth="1"/>
    <col min="3331" max="3339" width="14.83203125" style="33" customWidth="1"/>
    <col min="3340" max="3584" width="9.33203125" style="33"/>
    <col min="3585" max="3585" width="7.5" style="33" customWidth="1"/>
    <col min="3586" max="3586" width="59.6640625" style="33" customWidth="1"/>
    <col min="3587" max="3595" width="14.83203125" style="33" customWidth="1"/>
    <col min="3596" max="3840" width="9.33203125" style="33"/>
    <col min="3841" max="3841" width="7.5" style="33" customWidth="1"/>
    <col min="3842" max="3842" width="59.6640625" style="33" customWidth="1"/>
    <col min="3843" max="3851" width="14.83203125" style="33" customWidth="1"/>
    <col min="3852" max="4096" width="9.33203125" style="33"/>
    <col min="4097" max="4097" width="7.5" style="33" customWidth="1"/>
    <col min="4098" max="4098" width="59.6640625" style="33" customWidth="1"/>
    <col min="4099" max="4107" width="14.83203125" style="33" customWidth="1"/>
    <col min="4108" max="4352" width="9.33203125" style="33"/>
    <col min="4353" max="4353" width="7.5" style="33" customWidth="1"/>
    <col min="4354" max="4354" width="59.6640625" style="33" customWidth="1"/>
    <col min="4355" max="4363" width="14.83203125" style="33" customWidth="1"/>
    <col min="4364" max="4608" width="9.33203125" style="33"/>
    <col min="4609" max="4609" width="7.5" style="33" customWidth="1"/>
    <col min="4610" max="4610" width="59.6640625" style="33" customWidth="1"/>
    <col min="4611" max="4619" width="14.83203125" style="33" customWidth="1"/>
    <col min="4620" max="4864" width="9.33203125" style="33"/>
    <col min="4865" max="4865" width="7.5" style="33" customWidth="1"/>
    <col min="4866" max="4866" width="59.6640625" style="33" customWidth="1"/>
    <col min="4867" max="4875" width="14.83203125" style="33" customWidth="1"/>
    <col min="4876" max="5120" width="9.33203125" style="33"/>
    <col min="5121" max="5121" width="7.5" style="33" customWidth="1"/>
    <col min="5122" max="5122" width="59.6640625" style="33" customWidth="1"/>
    <col min="5123" max="5131" width="14.83203125" style="33" customWidth="1"/>
    <col min="5132" max="5376" width="9.33203125" style="33"/>
    <col min="5377" max="5377" width="7.5" style="33" customWidth="1"/>
    <col min="5378" max="5378" width="59.6640625" style="33" customWidth="1"/>
    <col min="5379" max="5387" width="14.83203125" style="33" customWidth="1"/>
    <col min="5388" max="5632" width="9.33203125" style="33"/>
    <col min="5633" max="5633" width="7.5" style="33" customWidth="1"/>
    <col min="5634" max="5634" width="59.6640625" style="33" customWidth="1"/>
    <col min="5635" max="5643" width="14.83203125" style="33" customWidth="1"/>
    <col min="5644" max="5888" width="9.33203125" style="33"/>
    <col min="5889" max="5889" width="7.5" style="33" customWidth="1"/>
    <col min="5890" max="5890" width="59.6640625" style="33" customWidth="1"/>
    <col min="5891" max="5899" width="14.83203125" style="33" customWidth="1"/>
    <col min="5900" max="6144" width="9.33203125" style="33"/>
    <col min="6145" max="6145" width="7.5" style="33" customWidth="1"/>
    <col min="6146" max="6146" width="59.6640625" style="33" customWidth="1"/>
    <col min="6147" max="6155" width="14.83203125" style="33" customWidth="1"/>
    <col min="6156" max="6400" width="9.33203125" style="33"/>
    <col min="6401" max="6401" width="7.5" style="33" customWidth="1"/>
    <col min="6402" max="6402" width="59.6640625" style="33" customWidth="1"/>
    <col min="6403" max="6411" width="14.83203125" style="33" customWidth="1"/>
    <col min="6412" max="6656" width="9.33203125" style="33"/>
    <col min="6657" max="6657" width="7.5" style="33" customWidth="1"/>
    <col min="6658" max="6658" width="59.6640625" style="33" customWidth="1"/>
    <col min="6659" max="6667" width="14.83203125" style="33" customWidth="1"/>
    <col min="6668" max="6912" width="9.33203125" style="33"/>
    <col min="6913" max="6913" width="7.5" style="33" customWidth="1"/>
    <col min="6914" max="6914" width="59.6640625" style="33" customWidth="1"/>
    <col min="6915" max="6923" width="14.83203125" style="33" customWidth="1"/>
    <col min="6924" max="7168" width="9.33203125" style="33"/>
    <col min="7169" max="7169" width="7.5" style="33" customWidth="1"/>
    <col min="7170" max="7170" width="59.6640625" style="33" customWidth="1"/>
    <col min="7171" max="7179" width="14.83203125" style="33" customWidth="1"/>
    <col min="7180" max="7424" width="9.33203125" style="33"/>
    <col min="7425" max="7425" width="7.5" style="33" customWidth="1"/>
    <col min="7426" max="7426" width="59.6640625" style="33" customWidth="1"/>
    <col min="7427" max="7435" width="14.83203125" style="33" customWidth="1"/>
    <col min="7436" max="7680" width="9.33203125" style="33"/>
    <col min="7681" max="7681" width="7.5" style="33" customWidth="1"/>
    <col min="7682" max="7682" width="59.6640625" style="33" customWidth="1"/>
    <col min="7683" max="7691" width="14.83203125" style="33" customWidth="1"/>
    <col min="7692" max="7936" width="9.33203125" style="33"/>
    <col min="7937" max="7937" width="7.5" style="33" customWidth="1"/>
    <col min="7938" max="7938" width="59.6640625" style="33" customWidth="1"/>
    <col min="7939" max="7947" width="14.83203125" style="33" customWidth="1"/>
    <col min="7948" max="8192" width="9.33203125" style="33"/>
    <col min="8193" max="8193" width="7.5" style="33" customWidth="1"/>
    <col min="8194" max="8194" width="59.6640625" style="33" customWidth="1"/>
    <col min="8195" max="8203" width="14.83203125" style="33" customWidth="1"/>
    <col min="8204" max="8448" width="9.33203125" style="33"/>
    <col min="8449" max="8449" width="7.5" style="33" customWidth="1"/>
    <col min="8450" max="8450" width="59.6640625" style="33" customWidth="1"/>
    <col min="8451" max="8459" width="14.83203125" style="33" customWidth="1"/>
    <col min="8460" max="8704" width="9.33203125" style="33"/>
    <col min="8705" max="8705" width="7.5" style="33" customWidth="1"/>
    <col min="8706" max="8706" width="59.6640625" style="33" customWidth="1"/>
    <col min="8707" max="8715" width="14.83203125" style="33" customWidth="1"/>
    <col min="8716" max="8960" width="9.33203125" style="33"/>
    <col min="8961" max="8961" width="7.5" style="33" customWidth="1"/>
    <col min="8962" max="8962" width="59.6640625" style="33" customWidth="1"/>
    <col min="8963" max="8971" width="14.83203125" style="33" customWidth="1"/>
    <col min="8972" max="9216" width="9.33203125" style="33"/>
    <col min="9217" max="9217" width="7.5" style="33" customWidth="1"/>
    <col min="9218" max="9218" width="59.6640625" style="33" customWidth="1"/>
    <col min="9219" max="9227" width="14.83203125" style="33" customWidth="1"/>
    <col min="9228" max="9472" width="9.33203125" style="33"/>
    <col min="9473" max="9473" width="7.5" style="33" customWidth="1"/>
    <col min="9474" max="9474" width="59.6640625" style="33" customWidth="1"/>
    <col min="9475" max="9483" width="14.83203125" style="33" customWidth="1"/>
    <col min="9484" max="9728" width="9.33203125" style="33"/>
    <col min="9729" max="9729" width="7.5" style="33" customWidth="1"/>
    <col min="9730" max="9730" width="59.6640625" style="33" customWidth="1"/>
    <col min="9731" max="9739" width="14.83203125" style="33" customWidth="1"/>
    <col min="9740" max="9984" width="9.33203125" style="33"/>
    <col min="9985" max="9985" width="7.5" style="33" customWidth="1"/>
    <col min="9986" max="9986" width="59.6640625" style="33" customWidth="1"/>
    <col min="9987" max="9995" width="14.83203125" style="33" customWidth="1"/>
    <col min="9996" max="10240" width="9.33203125" style="33"/>
    <col min="10241" max="10241" width="7.5" style="33" customWidth="1"/>
    <col min="10242" max="10242" width="59.6640625" style="33" customWidth="1"/>
    <col min="10243" max="10251" width="14.83203125" style="33" customWidth="1"/>
    <col min="10252" max="10496" width="9.33203125" style="33"/>
    <col min="10497" max="10497" width="7.5" style="33" customWidth="1"/>
    <col min="10498" max="10498" width="59.6640625" style="33" customWidth="1"/>
    <col min="10499" max="10507" width="14.83203125" style="33" customWidth="1"/>
    <col min="10508" max="10752" width="9.33203125" style="33"/>
    <col min="10753" max="10753" width="7.5" style="33" customWidth="1"/>
    <col min="10754" max="10754" width="59.6640625" style="33" customWidth="1"/>
    <col min="10755" max="10763" width="14.83203125" style="33" customWidth="1"/>
    <col min="10764" max="11008" width="9.33203125" style="33"/>
    <col min="11009" max="11009" width="7.5" style="33" customWidth="1"/>
    <col min="11010" max="11010" width="59.6640625" style="33" customWidth="1"/>
    <col min="11011" max="11019" width="14.83203125" style="33" customWidth="1"/>
    <col min="11020" max="11264" width="9.33203125" style="33"/>
    <col min="11265" max="11265" width="7.5" style="33" customWidth="1"/>
    <col min="11266" max="11266" width="59.6640625" style="33" customWidth="1"/>
    <col min="11267" max="11275" width="14.83203125" style="33" customWidth="1"/>
    <col min="11276" max="11520" width="9.33203125" style="33"/>
    <col min="11521" max="11521" width="7.5" style="33" customWidth="1"/>
    <col min="11522" max="11522" width="59.6640625" style="33" customWidth="1"/>
    <col min="11523" max="11531" width="14.83203125" style="33" customWidth="1"/>
    <col min="11532" max="11776" width="9.33203125" style="33"/>
    <col min="11777" max="11777" width="7.5" style="33" customWidth="1"/>
    <col min="11778" max="11778" width="59.6640625" style="33" customWidth="1"/>
    <col min="11779" max="11787" width="14.83203125" style="33" customWidth="1"/>
    <col min="11788" max="12032" width="9.33203125" style="33"/>
    <col min="12033" max="12033" width="7.5" style="33" customWidth="1"/>
    <col min="12034" max="12034" width="59.6640625" style="33" customWidth="1"/>
    <col min="12035" max="12043" width="14.83203125" style="33" customWidth="1"/>
    <col min="12044" max="12288" width="9.33203125" style="33"/>
    <col min="12289" max="12289" width="7.5" style="33" customWidth="1"/>
    <col min="12290" max="12290" width="59.6640625" style="33" customWidth="1"/>
    <col min="12291" max="12299" width="14.83203125" style="33" customWidth="1"/>
    <col min="12300" max="12544" width="9.33203125" style="33"/>
    <col min="12545" max="12545" width="7.5" style="33" customWidth="1"/>
    <col min="12546" max="12546" width="59.6640625" style="33" customWidth="1"/>
    <col min="12547" max="12555" width="14.83203125" style="33" customWidth="1"/>
    <col min="12556" max="12800" width="9.33203125" style="33"/>
    <col min="12801" max="12801" width="7.5" style="33" customWidth="1"/>
    <col min="12802" max="12802" width="59.6640625" style="33" customWidth="1"/>
    <col min="12803" max="12811" width="14.83203125" style="33" customWidth="1"/>
    <col min="12812" max="13056" width="9.33203125" style="33"/>
    <col min="13057" max="13057" width="7.5" style="33" customWidth="1"/>
    <col min="13058" max="13058" width="59.6640625" style="33" customWidth="1"/>
    <col min="13059" max="13067" width="14.83203125" style="33" customWidth="1"/>
    <col min="13068" max="13312" width="9.33203125" style="33"/>
    <col min="13313" max="13313" width="7.5" style="33" customWidth="1"/>
    <col min="13314" max="13314" width="59.6640625" style="33" customWidth="1"/>
    <col min="13315" max="13323" width="14.83203125" style="33" customWidth="1"/>
    <col min="13324" max="13568" width="9.33203125" style="33"/>
    <col min="13569" max="13569" width="7.5" style="33" customWidth="1"/>
    <col min="13570" max="13570" width="59.6640625" style="33" customWidth="1"/>
    <col min="13571" max="13579" width="14.83203125" style="33" customWidth="1"/>
    <col min="13580" max="13824" width="9.33203125" style="33"/>
    <col min="13825" max="13825" width="7.5" style="33" customWidth="1"/>
    <col min="13826" max="13826" width="59.6640625" style="33" customWidth="1"/>
    <col min="13827" max="13835" width="14.83203125" style="33" customWidth="1"/>
    <col min="13836" max="14080" width="9.33203125" style="33"/>
    <col min="14081" max="14081" width="7.5" style="33" customWidth="1"/>
    <col min="14082" max="14082" width="59.6640625" style="33" customWidth="1"/>
    <col min="14083" max="14091" width="14.83203125" style="33" customWidth="1"/>
    <col min="14092" max="14336" width="9.33203125" style="33"/>
    <col min="14337" max="14337" width="7.5" style="33" customWidth="1"/>
    <col min="14338" max="14338" width="59.6640625" style="33" customWidth="1"/>
    <col min="14339" max="14347" width="14.83203125" style="33" customWidth="1"/>
    <col min="14348" max="14592" width="9.33203125" style="33"/>
    <col min="14593" max="14593" width="7.5" style="33" customWidth="1"/>
    <col min="14594" max="14594" width="59.6640625" style="33" customWidth="1"/>
    <col min="14595" max="14603" width="14.83203125" style="33" customWidth="1"/>
    <col min="14604" max="14848" width="9.33203125" style="33"/>
    <col min="14849" max="14849" width="7.5" style="33" customWidth="1"/>
    <col min="14850" max="14850" width="59.6640625" style="33" customWidth="1"/>
    <col min="14851" max="14859" width="14.83203125" style="33" customWidth="1"/>
    <col min="14860" max="15104" width="9.33203125" style="33"/>
    <col min="15105" max="15105" width="7.5" style="33" customWidth="1"/>
    <col min="15106" max="15106" width="59.6640625" style="33" customWidth="1"/>
    <col min="15107" max="15115" width="14.83203125" style="33" customWidth="1"/>
    <col min="15116" max="15360" width="9.33203125" style="33"/>
    <col min="15361" max="15361" width="7.5" style="33" customWidth="1"/>
    <col min="15362" max="15362" width="59.6640625" style="33" customWidth="1"/>
    <col min="15363" max="15371" width="14.83203125" style="33" customWidth="1"/>
    <col min="15372" max="15616" width="9.33203125" style="33"/>
    <col min="15617" max="15617" width="7.5" style="33" customWidth="1"/>
    <col min="15618" max="15618" width="59.6640625" style="33" customWidth="1"/>
    <col min="15619" max="15627" width="14.83203125" style="33" customWidth="1"/>
    <col min="15628" max="15872" width="9.33203125" style="33"/>
    <col min="15873" max="15873" width="7.5" style="33" customWidth="1"/>
    <col min="15874" max="15874" width="59.6640625" style="33" customWidth="1"/>
    <col min="15875" max="15883" width="14.83203125" style="33" customWidth="1"/>
    <col min="15884" max="16128" width="9.33203125" style="33"/>
    <col min="16129" max="16129" width="7.5" style="33" customWidth="1"/>
    <col min="16130" max="16130" width="59.6640625" style="33" customWidth="1"/>
    <col min="16131" max="16139" width="14.83203125" style="33" customWidth="1"/>
    <col min="16140" max="16384" width="9.33203125" style="33"/>
  </cols>
  <sheetData>
    <row r="1" spans="1:11" x14ac:dyDescent="0.25">
      <c r="A1" s="429"/>
      <c r="B1" s="1063" t="str">
        <f>CONCATENATE("1.4. melléklet ",[5]RM_ALAPADATOK!A7," ",[5]RM_ALAPADATOK!B7," ",[5]RM_ALAPADATOK!C7," ",[5]RM_ALAPADATOK!D7," ",[5]RM_ALAPADATOK!E7," ",[5]RM_ALAPADATOK!F7," ",[5]RM_ALAPADATOK!G7," ",[5]RM_ALAPADATOK!H7)</f>
        <v>1.4. melléklet a 7 / 2019 ( III.14. ) önkormányzati rendelethez</v>
      </c>
      <c r="C1" s="1064"/>
      <c r="D1" s="1064"/>
      <c r="E1" s="1064"/>
      <c r="F1" s="1064"/>
      <c r="G1" s="1064"/>
      <c r="H1" s="1064"/>
      <c r="I1" s="1064"/>
      <c r="J1" s="1064"/>
      <c r="K1" s="1064"/>
    </row>
    <row r="2" spans="1:11" x14ac:dyDescent="0.25">
      <c r="A2" s="429"/>
      <c r="B2" s="429"/>
      <c r="C2" s="430"/>
      <c r="D2" s="429"/>
      <c r="E2" s="429"/>
      <c r="F2" s="429"/>
      <c r="G2" s="429"/>
      <c r="H2" s="429"/>
      <c r="I2" s="429"/>
      <c r="J2" s="429"/>
      <c r="K2" s="429"/>
    </row>
    <row r="3" spans="1:11" x14ac:dyDescent="0.25">
      <c r="A3" s="1065" t="str">
        <f>CONCATENATE([1]RM_ALAPADATOK!A4)</f>
        <v/>
      </c>
      <c r="B3" s="1065"/>
      <c r="C3" s="1066"/>
      <c r="D3" s="1065"/>
      <c r="E3" s="1065"/>
      <c r="F3" s="1065"/>
      <c r="G3" s="1065"/>
      <c r="H3" s="1065"/>
      <c r="I3" s="1065"/>
      <c r="J3" s="1065"/>
      <c r="K3" s="1065"/>
    </row>
    <row r="4" spans="1:11" x14ac:dyDescent="0.25">
      <c r="A4" s="1065" t="s">
        <v>974</v>
      </c>
      <c r="B4" s="1065"/>
      <c r="C4" s="1066"/>
      <c r="D4" s="1065"/>
      <c r="E4" s="1065"/>
      <c r="F4" s="1065"/>
      <c r="G4" s="1065"/>
      <c r="H4" s="1065"/>
      <c r="I4" s="1065"/>
      <c r="J4" s="1065"/>
      <c r="K4" s="1065"/>
    </row>
    <row r="5" spans="1:11" x14ac:dyDescent="0.25">
      <c r="A5" s="429"/>
      <c r="B5" s="429"/>
      <c r="C5" s="430"/>
      <c r="D5" s="429"/>
      <c r="E5" s="429"/>
      <c r="F5" s="429"/>
      <c r="G5" s="429"/>
      <c r="H5" s="429"/>
      <c r="I5" s="429"/>
      <c r="J5" s="429"/>
      <c r="K5" s="429"/>
    </row>
    <row r="6" spans="1:11" ht="15.95" customHeight="1" x14ac:dyDescent="0.25">
      <c r="A6" s="1067" t="s">
        <v>12</v>
      </c>
      <c r="B6" s="1067"/>
      <c r="C6" s="1067"/>
      <c r="D6" s="1067"/>
      <c r="E6" s="1067"/>
      <c r="F6" s="1067"/>
      <c r="G6" s="1067"/>
      <c r="H6" s="1067"/>
      <c r="I6" s="1067"/>
      <c r="J6" s="1067"/>
      <c r="K6" s="1067"/>
    </row>
    <row r="7" spans="1:11" ht="15.95" customHeight="1" thickBot="1" x14ac:dyDescent="0.3">
      <c r="A7" s="1062" t="s">
        <v>147</v>
      </c>
      <c r="B7" s="1062"/>
      <c r="C7" s="691"/>
      <c r="D7" s="429"/>
      <c r="E7" s="429"/>
      <c r="F7" s="429"/>
      <c r="G7" s="429"/>
      <c r="H7" s="429"/>
      <c r="I7" s="429"/>
      <c r="J7" s="429"/>
      <c r="K7" s="691" t="s">
        <v>1098</v>
      </c>
    </row>
    <row r="8" spans="1:11" x14ac:dyDescent="0.25">
      <c r="A8" s="1052" t="s">
        <v>65</v>
      </c>
      <c r="B8" s="1054" t="s">
        <v>14</v>
      </c>
      <c r="C8" s="1056" t="str">
        <f>+CONCATENATE(LEFT([1]RM_ÖSSZEFÜGGÉSEK!A6,4),". évi")</f>
        <v>2019. évi</v>
      </c>
      <c r="D8" s="1057"/>
      <c r="E8" s="1058"/>
      <c r="F8" s="1058"/>
      <c r="G8" s="1058"/>
      <c r="H8" s="1058"/>
      <c r="I8" s="1058"/>
      <c r="J8" s="1058"/>
      <c r="K8" s="1059"/>
    </row>
    <row r="9" spans="1:11" ht="36" customHeight="1" thickBot="1" x14ac:dyDescent="0.3">
      <c r="A9" s="1053"/>
      <c r="B9" s="1055"/>
      <c r="C9" s="916" t="s">
        <v>960</v>
      </c>
      <c r="D9" s="917" t="str">
        <f>CONCATENATE('[1]RM_1.3.sz.mell.'!D98)</f>
        <v xml:space="preserve">1. sz. módosítás </v>
      </c>
      <c r="E9" s="917" t="str">
        <f>CONCATENATE('[1]RM_1.3.sz.mell.'!E98)</f>
        <v xml:space="preserve">.2. sz. módosítás </v>
      </c>
      <c r="F9" s="917" t="str">
        <f>CONCATENATE('[1]RM_1.3.sz.mell.'!F98)</f>
        <v xml:space="preserve">3. sz. módosítás </v>
      </c>
      <c r="G9" s="917" t="str">
        <f>CONCATENATE('[1]RM_1.3.sz.mell.'!G98)</f>
        <v xml:space="preserve">4. sz. módosítás </v>
      </c>
      <c r="H9" s="917" t="str">
        <f>CONCATENATE('[1]RM_1.3.sz.mell.'!H98)</f>
        <v xml:space="preserve">.5. sz. módosítás </v>
      </c>
      <c r="I9" s="917" t="str">
        <f>CONCATENATE('[1]RM_1.3.sz.mell.'!I98)</f>
        <v xml:space="preserve">6. sz. módosítás </v>
      </c>
      <c r="J9" s="915" t="s">
        <v>965</v>
      </c>
      <c r="K9" s="918" t="str">
        <f>CONCATENATE('[1]RM_1.3.sz.mell.'!K98)</f>
        <v>….számú módosítás utáni előirányzat</v>
      </c>
    </row>
    <row r="10" spans="1:11" s="34" customFormat="1" ht="12" customHeight="1" thickBot="1" x14ac:dyDescent="0.25">
      <c r="A10" s="303" t="s">
        <v>476</v>
      </c>
      <c r="B10" s="304" t="s">
        <v>477</v>
      </c>
      <c r="C10" s="692" t="s">
        <v>478</v>
      </c>
      <c r="D10" s="692" t="s">
        <v>480</v>
      </c>
      <c r="E10" s="693" t="s">
        <v>479</v>
      </c>
      <c r="F10" s="693" t="s">
        <v>481</v>
      </c>
      <c r="G10" s="693" t="s">
        <v>482</v>
      </c>
      <c r="H10" s="693" t="s">
        <v>483</v>
      </c>
      <c r="I10" s="693" t="s">
        <v>966</v>
      </c>
      <c r="J10" s="693" t="s">
        <v>967</v>
      </c>
      <c r="K10" s="694" t="s">
        <v>968</v>
      </c>
    </row>
    <row r="11" spans="1:11" s="1" customFormat="1" ht="12" customHeight="1" thickBot="1" x14ac:dyDescent="0.25">
      <c r="A11" s="20" t="s">
        <v>15</v>
      </c>
      <c r="B11" s="21" t="s">
        <v>243</v>
      </c>
      <c r="C11" s="294">
        <f>+C12+C13+C14+C15+C16+C17</f>
        <v>0</v>
      </c>
      <c r="D11" s="294">
        <f t="shared" ref="D11:K11" si="0">+D12+D13+D14+D15+D16+D17</f>
        <v>0</v>
      </c>
      <c r="E11" s="294">
        <f t="shared" si="0"/>
        <v>0</v>
      </c>
      <c r="F11" s="294">
        <f t="shared" si="0"/>
        <v>0</v>
      </c>
      <c r="G11" s="294">
        <f t="shared" si="0"/>
        <v>0</v>
      </c>
      <c r="H11" s="294">
        <f t="shared" si="0"/>
        <v>0</v>
      </c>
      <c r="I11" s="294">
        <f t="shared" si="0"/>
        <v>0</v>
      </c>
      <c r="J11" s="294">
        <f t="shared" si="0"/>
        <v>0</v>
      </c>
      <c r="K11" s="198">
        <f t="shared" si="0"/>
        <v>0</v>
      </c>
    </row>
    <row r="12" spans="1:11" s="1" customFormat="1" ht="12" customHeight="1" x14ac:dyDescent="0.2">
      <c r="A12" s="15" t="s">
        <v>94</v>
      </c>
      <c r="B12" s="306" t="s">
        <v>244</v>
      </c>
      <c r="C12" s="296"/>
      <c r="D12" s="296"/>
      <c r="E12" s="296"/>
      <c r="F12" s="296"/>
      <c r="G12" s="296"/>
      <c r="H12" s="296"/>
      <c r="I12" s="296"/>
      <c r="J12" s="696">
        <f t="shared" ref="J12:J17" si="1">D12+E12+F12+G12+H12+I12</f>
        <v>0</v>
      </c>
      <c r="K12" s="697">
        <f t="shared" ref="K12:K17" si="2">C12+J12</f>
        <v>0</v>
      </c>
    </row>
    <row r="13" spans="1:11" s="1" customFormat="1" ht="12" customHeight="1" x14ac:dyDescent="0.2">
      <c r="A13" s="14" t="s">
        <v>95</v>
      </c>
      <c r="B13" s="307" t="s">
        <v>245</v>
      </c>
      <c r="C13" s="295"/>
      <c r="D13" s="295"/>
      <c r="E13" s="296"/>
      <c r="F13" s="296"/>
      <c r="G13" s="296"/>
      <c r="H13" s="296"/>
      <c r="I13" s="296"/>
      <c r="J13" s="696">
        <f t="shared" si="1"/>
        <v>0</v>
      </c>
      <c r="K13" s="697">
        <f t="shared" si="2"/>
        <v>0</v>
      </c>
    </row>
    <row r="14" spans="1:11" s="1" customFormat="1" ht="12" customHeight="1" x14ac:dyDescent="0.2">
      <c r="A14" s="14" t="s">
        <v>96</v>
      </c>
      <c r="B14" s="307" t="s">
        <v>246</v>
      </c>
      <c r="C14" s="295"/>
      <c r="D14" s="295"/>
      <c r="E14" s="296"/>
      <c r="F14" s="296"/>
      <c r="G14" s="296"/>
      <c r="H14" s="296"/>
      <c r="I14" s="296"/>
      <c r="J14" s="696">
        <f t="shared" si="1"/>
        <v>0</v>
      </c>
      <c r="K14" s="697">
        <f t="shared" si="2"/>
        <v>0</v>
      </c>
    </row>
    <row r="15" spans="1:11" s="1" customFormat="1" ht="12" customHeight="1" x14ac:dyDescent="0.2">
      <c r="A15" s="14" t="s">
        <v>97</v>
      </c>
      <c r="B15" s="307" t="s">
        <v>247</v>
      </c>
      <c r="C15" s="295"/>
      <c r="D15" s="295"/>
      <c r="E15" s="296"/>
      <c r="F15" s="296"/>
      <c r="G15" s="296"/>
      <c r="H15" s="296"/>
      <c r="I15" s="296"/>
      <c r="J15" s="696">
        <f t="shared" si="1"/>
        <v>0</v>
      </c>
      <c r="K15" s="697">
        <f t="shared" si="2"/>
        <v>0</v>
      </c>
    </row>
    <row r="16" spans="1:11" s="1" customFormat="1" ht="12" customHeight="1" x14ac:dyDescent="0.2">
      <c r="A16" s="14" t="s">
        <v>143</v>
      </c>
      <c r="B16" s="224" t="s">
        <v>415</v>
      </c>
      <c r="C16" s="295"/>
      <c r="D16" s="295"/>
      <c r="E16" s="296"/>
      <c r="F16" s="296"/>
      <c r="G16" s="296"/>
      <c r="H16" s="296"/>
      <c r="I16" s="296"/>
      <c r="J16" s="696">
        <f t="shared" si="1"/>
        <v>0</v>
      </c>
      <c r="K16" s="697">
        <f t="shared" si="2"/>
        <v>0</v>
      </c>
    </row>
    <row r="17" spans="1:11" s="1" customFormat="1" ht="12" customHeight="1" thickBot="1" x14ac:dyDescent="0.25">
      <c r="A17" s="16" t="s">
        <v>98</v>
      </c>
      <c r="B17" s="225" t="s">
        <v>416</v>
      </c>
      <c r="C17" s="295"/>
      <c r="D17" s="295"/>
      <c r="E17" s="296"/>
      <c r="F17" s="296"/>
      <c r="G17" s="296"/>
      <c r="H17" s="296"/>
      <c r="I17" s="296"/>
      <c r="J17" s="696">
        <f t="shared" si="1"/>
        <v>0</v>
      </c>
      <c r="K17" s="697">
        <f t="shared" si="2"/>
        <v>0</v>
      </c>
    </row>
    <row r="18" spans="1:11" s="1" customFormat="1" ht="12" customHeight="1" thickBot="1" x14ac:dyDescent="0.25">
      <c r="A18" s="20" t="s">
        <v>16</v>
      </c>
      <c r="B18" s="223" t="s">
        <v>248</v>
      </c>
      <c r="C18" s="294">
        <f>+C19+C20+C21+C22+C23</f>
        <v>12819</v>
      </c>
      <c r="D18" s="294">
        <f t="shared" ref="D18:K18" si="3">+D19+D20+D21+D22+D23</f>
        <v>0</v>
      </c>
      <c r="E18" s="294">
        <f t="shared" si="3"/>
        <v>2626</v>
      </c>
      <c r="F18" s="294">
        <f t="shared" si="3"/>
        <v>990</v>
      </c>
      <c r="G18" s="294">
        <f t="shared" si="3"/>
        <v>-2680</v>
      </c>
      <c r="H18" s="294">
        <f t="shared" si="3"/>
        <v>0</v>
      </c>
      <c r="I18" s="294">
        <f t="shared" si="3"/>
        <v>0</v>
      </c>
      <c r="J18" s="294">
        <f t="shared" si="3"/>
        <v>936</v>
      </c>
      <c r="K18" s="198">
        <f t="shared" si="3"/>
        <v>13755</v>
      </c>
    </row>
    <row r="19" spans="1:11" s="1" customFormat="1" ht="12" customHeight="1" x14ac:dyDescent="0.2">
      <c r="A19" s="15" t="s">
        <v>100</v>
      </c>
      <c r="B19" s="306" t="s">
        <v>249</v>
      </c>
      <c r="C19" s="296"/>
      <c r="D19" s="296"/>
      <c r="E19" s="296"/>
      <c r="F19" s="296"/>
      <c r="G19" s="296"/>
      <c r="H19" s="296"/>
      <c r="I19" s="296"/>
      <c r="J19" s="696">
        <f t="shared" ref="J19:J24" si="4">D19+E19+F19+G19+H19+I19</f>
        <v>0</v>
      </c>
      <c r="K19" s="697">
        <f t="shared" ref="K19:K24" si="5">C19+J19</f>
        <v>0</v>
      </c>
    </row>
    <row r="20" spans="1:11" s="1" customFormat="1" ht="12" customHeight="1" x14ac:dyDescent="0.2">
      <c r="A20" s="14" t="s">
        <v>101</v>
      </c>
      <c r="B20" s="307" t="s">
        <v>250</v>
      </c>
      <c r="C20" s="295"/>
      <c r="D20" s="295"/>
      <c r="E20" s="296"/>
      <c r="F20" s="296"/>
      <c r="G20" s="296"/>
      <c r="H20" s="296"/>
      <c r="I20" s="296"/>
      <c r="J20" s="696">
        <f t="shared" si="4"/>
        <v>0</v>
      </c>
      <c r="K20" s="697">
        <f t="shared" si="5"/>
        <v>0</v>
      </c>
    </row>
    <row r="21" spans="1:11" s="1" customFormat="1" ht="12" customHeight="1" x14ac:dyDescent="0.2">
      <c r="A21" s="14" t="s">
        <v>102</v>
      </c>
      <c r="B21" s="307" t="s">
        <v>408</v>
      </c>
      <c r="C21" s="295"/>
      <c r="D21" s="295"/>
      <c r="E21" s="296"/>
      <c r="F21" s="296"/>
      <c r="G21" s="296"/>
      <c r="H21" s="296"/>
      <c r="I21" s="296"/>
      <c r="J21" s="696">
        <f t="shared" si="4"/>
        <v>0</v>
      </c>
      <c r="K21" s="697">
        <f t="shared" si="5"/>
        <v>0</v>
      </c>
    </row>
    <row r="22" spans="1:11" s="1" customFormat="1" ht="12" customHeight="1" x14ac:dyDescent="0.2">
      <c r="A22" s="14" t="s">
        <v>103</v>
      </c>
      <c r="B22" s="307" t="s">
        <v>409</v>
      </c>
      <c r="C22" s="295"/>
      <c r="D22" s="295"/>
      <c r="E22" s="296"/>
      <c r="F22" s="296"/>
      <c r="G22" s="296"/>
      <c r="H22" s="296"/>
      <c r="I22" s="296"/>
      <c r="J22" s="696">
        <f t="shared" si="4"/>
        <v>0</v>
      </c>
      <c r="K22" s="697">
        <f t="shared" si="5"/>
        <v>0</v>
      </c>
    </row>
    <row r="23" spans="1:11" s="1" customFormat="1" ht="12" customHeight="1" x14ac:dyDescent="0.2">
      <c r="A23" s="14" t="s">
        <v>104</v>
      </c>
      <c r="B23" s="307" t="s">
        <v>251</v>
      </c>
      <c r="C23" s="295">
        <v>12819</v>
      </c>
      <c r="D23" s="295"/>
      <c r="E23" s="296">
        <v>2626</v>
      </c>
      <c r="F23" s="296">
        <v>990</v>
      </c>
      <c r="G23" s="296">
        <v>-2680</v>
      </c>
      <c r="H23" s="296"/>
      <c r="I23" s="296"/>
      <c r="J23" s="696">
        <f t="shared" si="4"/>
        <v>936</v>
      </c>
      <c r="K23" s="697">
        <f t="shared" si="5"/>
        <v>13755</v>
      </c>
    </row>
    <row r="24" spans="1:11" s="1" customFormat="1" ht="12" customHeight="1" thickBot="1" x14ac:dyDescent="0.25">
      <c r="A24" s="16" t="s">
        <v>113</v>
      </c>
      <c r="B24" s="225" t="s">
        <v>252</v>
      </c>
      <c r="C24" s="297"/>
      <c r="D24" s="297"/>
      <c r="E24" s="699"/>
      <c r="F24" s="699"/>
      <c r="G24" s="699"/>
      <c r="H24" s="699"/>
      <c r="I24" s="699"/>
      <c r="J24" s="696">
        <f t="shared" si="4"/>
        <v>0</v>
      </c>
      <c r="K24" s="697">
        <f t="shared" si="5"/>
        <v>0</v>
      </c>
    </row>
    <row r="25" spans="1:11" s="1" customFormat="1" ht="12" customHeight="1" thickBot="1" x14ac:dyDescent="0.25">
      <c r="A25" s="20" t="s">
        <v>17</v>
      </c>
      <c r="B25" s="21" t="s">
        <v>253</v>
      </c>
      <c r="C25" s="294">
        <f>+C26+C27+C28+C29+C30</f>
        <v>1696</v>
      </c>
      <c r="D25" s="294">
        <f t="shared" ref="D25:K25" si="6">+D26+D27+D28+D29+D30</f>
        <v>0</v>
      </c>
      <c r="E25" s="294">
        <f t="shared" si="6"/>
        <v>0</v>
      </c>
      <c r="F25" s="294">
        <f t="shared" si="6"/>
        <v>8921</v>
      </c>
      <c r="G25" s="294">
        <f t="shared" si="6"/>
        <v>0</v>
      </c>
      <c r="H25" s="294">
        <f t="shared" si="6"/>
        <v>0</v>
      </c>
      <c r="I25" s="294">
        <f t="shared" si="6"/>
        <v>0</v>
      </c>
      <c r="J25" s="294">
        <f t="shared" si="6"/>
        <v>8921</v>
      </c>
      <c r="K25" s="198">
        <f t="shared" si="6"/>
        <v>10617</v>
      </c>
    </row>
    <row r="26" spans="1:11" s="1" customFormat="1" ht="12" customHeight="1" x14ac:dyDescent="0.2">
      <c r="A26" s="15" t="s">
        <v>83</v>
      </c>
      <c r="B26" s="306" t="s">
        <v>254</v>
      </c>
      <c r="C26" s="296"/>
      <c r="D26" s="296"/>
      <c r="E26" s="296"/>
      <c r="F26" s="296"/>
      <c r="G26" s="296"/>
      <c r="H26" s="296"/>
      <c r="I26" s="296"/>
      <c r="J26" s="696">
        <f t="shared" ref="J26:J31" si="7">D26+E26+F26+G26+H26+I26</f>
        <v>0</v>
      </c>
      <c r="K26" s="697">
        <f t="shared" ref="K26:K31" si="8">C26+J26</f>
        <v>0</v>
      </c>
    </row>
    <row r="27" spans="1:11" s="1" customFormat="1" ht="12" customHeight="1" x14ac:dyDescent="0.2">
      <c r="A27" s="14" t="s">
        <v>84</v>
      </c>
      <c r="B27" s="307" t="s">
        <v>255</v>
      </c>
      <c r="C27" s="295"/>
      <c r="D27" s="295"/>
      <c r="E27" s="296"/>
      <c r="F27" s="296"/>
      <c r="G27" s="296"/>
      <c r="H27" s="296"/>
      <c r="I27" s="296"/>
      <c r="J27" s="696">
        <f t="shared" si="7"/>
        <v>0</v>
      </c>
      <c r="K27" s="697">
        <f t="shared" si="8"/>
        <v>0</v>
      </c>
    </row>
    <row r="28" spans="1:11" s="1" customFormat="1" ht="12" customHeight="1" x14ac:dyDescent="0.2">
      <c r="A28" s="14" t="s">
        <v>85</v>
      </c>
      <c r="B28" s="307" t="s">
        <v>410</v>
      </c>
      <c r="C28" s="295"/>
      <c r="D28" s="295"/>
      <c r="E28" s="296"/>
      <c r="F28" s="296"/>
      <c r="G28" s="296"/>
      <c r="H28" s="296"/>
      <c r="I28" s="296"/>
      <c r="J28" s="696">
        <f t="shared" si="7"/>
        <v>0</v>
      </c>
      <c r="K28" s="697">
        <f t="shared" si="8"/>
        <v>0</v>
      </c>
    </row>
    <row r="29" spans="1:11" s="1" customFormat="1" ht="12" customHeight="1" x14ac:dyDescent="0.2">
      <c r="A29" s="14" t="s">
        <v>86</v>
      </c>
      <c r="B29" s="307" t="s">
        <v>411</v>
      </c>
      <c r="C29" s="295"/>
      <c r="D29" s="295"/>
      <c r="E29" s="296"/>
      <c r="F29" s="296"/>
      <c r="G29" s="296"/>
      <c r="H29" s="296"/>
      <c r="I29" s="296"/>
      <c r="J29" s="696">
        <f t="shared" si="7"/>
        <v>0</v>
      </c>
      <c r="K29" s="697">
        <f t="shared" si="8"/>
        <v>0</v>
      </c>
    </row>
    <row r="30" spans="1:11" s="1" customFormat="1" ht="12" customHeight="1" x14ac:dyDescent="0.2">
      <c r="A30" s="14" t="s">
        <v>163</v>
      </c>
      <c r="B30" s="307" t="s">
        <v>256</v>
      </c>
      <c r="C30" s="295">
        <v>1696</v>
      </c>
      <c r="D30" s="295"/>
      <c r="E30" s="296"/>
      <c r="F30" s="296">
        <v>8921</v>
      </c>
      <c r="G30" s="296"/>
      <c r="H30" s="296"/>
      <c r="I30" s="296"/>
      <c r="J30" s="696">
        <f t="shared" si="7"/>
        <v>8921</v>
      </c>
      <c r="K30" s="697">
        <f t="shared" si="8"/>
        <v>10617</v>
      </c>
    </row>
    <row r="31" spans="1:11" s="1" customFormat="1" ht="12" customHeight="1" thickBot="1" x14ac:dyDescent="0.25">
      <c r="A31" s="16" t="s">
        <v>164</v>
      </c>
      <c r="B31" s="308" t="s">
        <v>257</v>
      </c>
      <c r="C31" s="297">
        <v>1696</v>
      </c>
      <c r="D31" s="297"/>
      <c r="E31" s="699"/>
      <c r="F31" s="699">
        <v>8921</v>
      </c>
      <c r="G31" s="699"/>
      <c r="H31" s="699"/>
      <c r="I31" s="699"/>
      <c r="J31" s="700">
        <f t="shared" si="7"/>
        <v>8921</v>
      </c>
      <c r="K31" s="697">
        <f t="shared" si="8"/>
        <v>10617</v>
      </c>
    </row>
    <row r="32" spans="1:11" s="1" customFormat="1" ht="12" customHeight="1" thickBot="1" x14ac:dyDescent="0.25">
      <c r="A32" s="20" t="s">
        <v>165</v>
      </c>
      <c r="B32" s="21" t="s">
        <v>535</v>
      </c>
      <c r="C32" s="300">
        <f>+C33+C34+C35+C36+C37+C38+C39</f>
        <v>0</v>
      </c>
      <c r="D32" s="300">
        <f t="shared" ref="D32:K32" si="9">+D33+D34+D35+D36+D37+D38+D39</f>
        <v>0</v>
      </c>
      <c r="E32" s="300">
        <f t="shared" si="9"/>
        <v>0</v>
      </c>
      <c r="F32" s="300">
        <f t="shared" si="9"/>
        <v>0</v>
      </c>
      <c r="G32" s="300">
        <f t="shared" si="9"/>
        <v>0</v>
      </c>
      <c r="H32" s="300">
        <f t="shared" si="9"/>
        <v>0</v>
      </c>
      <c r="I32" s="300">
        <f t="shared" si="9"/>
        <v>0</v>
      </c>
      <c r="J32" s="300">
        <f t="shared" si="9"/>
        <v>0</v>
      </c>
      <c r="K32" s="332">
        <f t="shared" si="9"/>
        <v>0</v>
      </c>
    </row>
    <row r="33" spans="1:11" s="1" customFormat="1" ht="12" customHeight="1" x14ac:dyDescent="0.2">
      <c r="A33" s="15" t="s">
        <v>259</v>
      </c>
      <c r="B33" s="306" t="s">
        <v>531</v>
      </c>
      <c r="C33" s="696"/>
      <c r="D33" s="696"/>
      <c r="E33" s="696"/>
      <c r="F33" s="696"/>
      <c r="G33" s="696"/>
      <c r="H33" s="696"/>
      <c r="I33" s="696"/>
      <c r="J33" s="696">
        <f t="shared" ref="J33:J39" si="10">D33+E33+F33+G33+H33+I33</f>
        <v>0</v>
      </c>
      <c r="K33" s="697">
        <f t="shared" ref="K33:K39" si="11">C33+J33</f>
        <v>0</v>
      </c>
    </row>
    <row r="34" spans="1:11" s="1" customFormat="1" ht="12" customHeight="1" x14ac:dyDescent="0.2">
      <c r="A34" s="14" t="s">
        <v>260</v>
      </c>
      <c r="B34" s="307" t="s">
        <v>909</v>
      </c>
      <c r="C34" s="295"/>
      <c r="D34" s="295"/>
      <c r="E34" s="296"/>
      <c r="F34" s="296"/>
      <c r="G34" s="296"/>
      <c r="H34" s="296"/>
      <c r="I34" s="296"/>
      <c r="J34" s="696">
        <f t="shared" si="10"/>
        <v>0</v>
      </c>
      <c r="K34" s="697">
        <f t="shared" si="11"/>
        <v>0</v>
      </c>
    </row>
    <row r="35" spans="1:11" s="1" customFormat="1" ht="12" customHeight="1" x14ac:dyDescent="0.2">
      <c r="A35" s="14" t="s">
        <v>261</v>
      </c>
      <c r="B35" s="307" t="s">
        <v>532</v>
      </c>
      <c r="C35" s="295"/>
      <c r="D35" s="295"/>
      <c r="E35" s="296"/>
      <c r="F35" s="296"/>
      <c r="G35" s="296"/>
      <c r="H35" s="296"/>
      <c r="I35" s="296"/>
      <c r="J35" s="696">
        <f t="shared" si="10"/>
        <v>0</v>
      </c>
      <c r="K35" s="697">
        <f t="shared" si="11"/>
        <v>0</v>
      </c>
    </row>
    <row r="36" spans="1:11" s="1" customFormat="1" ht="12" customHeight="1" x14ac:dyDescent="0.2">
      <c r="A36" s="14" t="s">
        <v>262</v>
      </c>
      <c r="B36" s="307" t="s">
        <v>533</v>
      </c>
      <c r="C36" s="295"/>
      <c r="D36" s="295"/>
      <c r="E36" s="296"/>
      <c r="F36" s="296"/>
      <c r="G36" s="296"/>
      <c r="H36" s="296"/>
      <c r="I36" s="296"/>
      <c r="J36" s="696">
        <f t="shared" si="10"/>
        <v>0</v>
      </c>
      <c r="K36" s="697">
        <f t="shared" si="11"/>
        <v>0</v>
      </c>
    </row>
    <row r="37" spans="1:11" s="1" customFormat="1" ht="12" customHeight="1" x14ac:dyDescent="0.2">
      <c r="A37" s="14" t="s">
        <v>528</v>
      </c>
      <c r="B37" s="307" t="s">
        <v>263</v>
      </c>
      <c r="C37" s="295"/>
      <c r="D37" s="295"/>
      <c r="E37" s="296"/>
      <c r="F37" s="296"/>
      <c r="G37" s="296"/>
      <c r="H37" s="296"/>
      <c r="I37" s="296"/>
      <c r="J37" s="696">
        <f t="shared" si="10"/>
        <v>0</v>
      </c>
      <c r="K37" s="697">
        <f t="shared" si="11"/>
        <v>0</v>
      </c>
    </row>
    <row r="38" spans="1:11" s="1" customFormat="1" ht="12" customHeight="1" x14ac:dyDescent="0.2">
      <c r="A38" s="14" t="s">
        <v>529</v>
      </c>
      <c r="B38" s="307" t="s">
        <v>264</v>
      </c>
      <c r="C38" s="295"/>
      <c r="D38" s="295"/>
      <c r="E38" s="296"/>
      <c r="F38" s="296"/>
      <c r="G38" s="296"/>
      <c r="H38" s="296"/>
      <c r="I38" s="296"/>
      <c r="J38" s="696">
        <f t="shared" si="10"/>
        <v>0</v>
      </c>
      <c r="K38" s="697">
        <f t="shared" si="11"/>
        <v>0</v>
      </c>
    </row>
    <row r="39" spans="1:11" s="1" customFormat="1" ht="12" customHeight="1" thickBot="1" x14ac:dyDescent="0.25">
      <c r="A39" s="16" t="s">
        <v>530</v>
      </c>
      <c r="B39" s="308" t="s">
        <v>265</v>
      </c>
      <c r="C39" s="297"/>
      <c r="D39" s="297"/>
      <c r="E39" s="699"/>
      <c r="F39" s="699"/>
      <c r="G39" s="699"/>
      <c r="H39" s="699"/>
      <c r="I39" s="699"/>
      <c r="J39" s="700">
        <f t="shared" si="10"/>
        <v>0</v>
      </c>
      <c r="K39" s="697">
        <f t="shared" si="11"/>
        <v>0</v>
      </c>
    </row>
    <row r="40" spans="1:11" s="1" customFormat="1" ht="12" customHeight="1" thickBot="1" x14ac:dyDescent="0.25">
      <c r="A40" s="20" t="s">
        <v>19</v>
      </c>
      <c r="B40" s="21" t="s">
        <v>417</v>
      </c>
      <c r="C40" s="294">
        <f>SUM(C41:C51)</f>
        <v>317</v>
      </c>
      <c r="D40" s="294">
        <f t="shared" ref="D40:K40" si="12">SUM(D41:D51)</f>
        <v>0</v>
      </c>
      <c r="E40" s="294">
        <f t="shared" si="12"/>
        <v>0</v>
      </c>
      <c r="F40" s="294">
        <f t="shared" si="12"/>
        <v>0</v>
      </c>
      <c r="G40" s="294">
        <f t="shared" si="12"/>
        <v>0</v>
      </c>
      <c r="H40" s="294">
        <f t="shared" si="12"/>
        <v>0</v>
      </c>
      <c r="I40" s="294">
        <f t="shared" si="12"/>
        <v>0</v>
      </c>
      <c r="J40" s="294">
        <f t="shared" si="12"/>
        <v>0</v>
      </c>
      <c r="K40" s="198">
        <f t="shared" si="12"/>
        <v>317</v>
      </c>
    </row>
    <row r="41" spans="1:11" s="1" customFormat="1" ht="12" customHeight="1" x14ac:dyDescent="0.2">
      <c r="A41" s="15" t="s">
        <v>87</v>
      </c>
      <c r="B41" s="306" t="s">
        <v>268</v>
      </c>
      <c r="C41" s="296"/>
      <c r="D41" s="296"/>
      <c r="E41" s="296"/>
      <c r="F41" s="296"/>
      <c r="G41" s="296"/>
      <c r="H41" s="296"/>
      <c r="I41" s="296"/>
      <c r="J41" s="696">
        <f t="shared" ref="J41:J51" si="13">D41+E41+F41+G41+H41+I41</f>
        <v>0</v>
      </c>
      <c r="K41" s="697">
        <f t="shared" ref="K41:K51" si="14">C41+J41</f>
        <v>0</v>
      </c>
    </row>
    <row r="42" spans="1:11" s="1" customFormat="1" ht="12" customHeight="1" x14ac:dyDescent="0.2">
      <c r="A42" s="14" t="s">
        <v>88</v>
      </c>
      <c r="B42" s="307" t="s">
        <v>269</v>
      </c>
      <c r="C42" s="295"/>
      <c r="D42" s="295"/>
      <c r="E42" s="296"/>
      <c r="F42" s="296"/>
      <c r="G42" s="296"/>
      <c r="H42" s="296"/>
      <c r="I42" s="296"/>
      <c r="J42" s="696">
        <f t="shared" si="13"/>
        <v>0</v>
      </c>
      <c r="K42" s="697">
        <f t="shared" si="14"/>
        <v>0</v>
      </c>
    </row>
    <row r="43" spans="1:11" s="1" customFormat="1" ht="12" customHeight="1" x14ac:dyDescent="0.2">
      <c r="A43" s="14" t="s">
        <v>89</v>
      </c>
      <c r="B43" s="307" t="s">
        <v>270</v>
      </c>
      <c r="C43" s="295">
        <v>250</v>
      </c>
      <c r="D43" s="295"/>
      <c r="E43" s="296"/>
      <c r="F43" s="296"/>
      <c r="G43" s="296"/>
      <c r="H43" s="296"/>
      <c r="I43" s="296"/>
      <c r="J43" s="696">
        <f t="shared" si="13"/>
        <v>0</v>
      </c>
      <c r="K43" s="697">
        <f t="shared" si="14"/>
        <v>250</v>
      </c>
    </row>
    <row r="44" spans="1:11" s="1" customFormat="1" ht="12" customHeight="1" x14ac:dyDescent="0.2">
      <c r="A44" s="14" t="s">
        <v>167</v>
      </c>
      <c r="B44" s="307" t="s">
        <v>271</v>
      </c>
      <c r="C44" s="295"/>
      <c r="D44" s="295"/>
      <c r="E44" s="296"/>
      <c r="F44" s="296"/>
      <c r="G44" s="296"/>
      <c r="H44" s="296"/>
      <c r="I44" s="296"/>
      <c r="J44" s="696">
        <f t="shared" si="13"/>
        <v>0</v>
      </c>
      <c r="K44" s="697">
        <f t="shared" si="14"/>
        <v>0</v>
      </c>
    </row>
    <row r="45" spans="1:11" s="1" customFormat="1" ht="12" customHeight="1" x14ac:dyDescent="0.2">
      <c r="A45" s="14" t="s">
        <v>168</v>
      </c>
      <c r="B45" s="307" t="s">
        <v>272</v>
      </c>
      <c r="C45" s="295"/>
      <c r="D45" s="295"/>
      <c r="E45" s="296"/>
      <c r="F45" s="296"/>
      <c r="G45" s="296"/>
      <c r="H45" s="296"/>
      <c r="I45" s="296"/>
      <c r="J45" s="696">
        <f t="shared" si="13"/>
        <v>0</v>
      </c>
      <c r="K45" s="697">
        <f t="shared" si="14"/>
        <v>0</v>
      </c>
    </row>
    <row r="46" spans="1:11" s="1" customFormat="1" ht="12" customHeight="1" x14ac:dyDescent="0.2">
      <c r="A46" s="14" t="s">
        <v>169</v>
      </c>
      <c r="B46" s="307" t="s">
        <v>273</v>
      </c>
      <c r="C46" s="295">
        <v>67</v>
      </c>
      <c r="D46" s="295"/>
      <c r="E46" s="296"/>
      <c r="F46" s="296"/>
      <c r="G46" s="296"/>
      <c r="H46" s="296"/>
      <c r="I46" s="296"/>
      <c r="J46" s="696">
        <f t="shared" si="13"/>
        <v>0</v>
      </c>
      <c r="K46" s="697">
        <f t="shared" si="14"/>
        <v>67</v>
      </c>
    </row>
    <row r="47" spans="1:11" s="1" customFormat="1" ht="12" customHeight="1" x14ac:dyDescent="0.2">
      <c r="A47" s="14" t="s">
        <v>170</v>
      </c>
      <c r="B47" s="307" t="s">
        <v>274</v>
      </c>
      <c r="C47" s="295"/>
      <c r="D47" s="295"/>
      <c r="E47" s="296"/>
      <c r="F47" s="296"/>
      <c r="G47" s="296"/>
      <c r="H47" s="296"/>
      <c r="I47" s="296"/>
      <c r="J47" s="696">
        <f t="shared" si="13"/>
        <v>0</v>
      </c>
      <c r="K47" s="697">
        <f t="shared" si="14"/>
        <v>0</v>
      </c>
    </row>
    <row r="48" spans="1:11" s="1" customFormat="1" ht="12" customHeight="1" x14ac:dyDescent="0.2">
      <c r="A48" s="14" t="s">
        <v>171</v>
      </c>
      <c r="B48" s="307" t="s">
        <v>534</v>
      </c>
      <c r="C48" s="295"/>
      <c r="D48" s="295"/>
      <c r="E48" s="296"/>
      <c r="F48" s="296"/>
      <c r="G48" s="296"/>
      <c r="H48" s="296"/>
      <c r="I48" s="296"/>
      <c r="J48" s="696">
        <f t="shared" si="13"/>
        <v>0</v>
      </c>
      <c r="K48" s="697">
        <f t="shared" si="14"/>
        <v>0</v>
      </c>
    </row>
    <row r="49" spans="1:11" s="1" customFormat="1" ht="12" customHeight="1" x14ac:dyDescent="0.2">
      <c r="A49" s="14" t="s">
        <v>266</v>
      </c>
      <c r="B49" s="307" t="s">
        <v>276</v>
      </c>
      <c r="C49" s="298"/>
      <c r="D49" s="298"/>
      <c r="E49" s="340"/>
      <c r="F49" s="340"/>
      <c r="G49" s="340"/>
      <c r="H49" s="340"/>
      <c r="I49" s="340"/>
      <c r="J49" s="701">
        <f t="shared" si="13"/>
        <v>0</v>
      </c>
      <c r="K49" s="697">
        <f t="shared" si="14"/>
        <v>0</v>
      </c>
    </row>
    <row r="50" spans="1:11" s="1" customFormat="1" ht="12" customHeight="1" x14ac:dyDescent="0.2">
      <c r="A50" s="16" t="s">
        <v>267</v>
      </c>
      <c r="B50" s="308" t="s">
        <v>419</v>
      </c>
      <c r="C50" s="299"/>
      <c r="D50" s="299"/>
      <c r="E50" s="702"/>
      <c r="F50" s="702"/>
      <c r="G50" s="702"/>
      <c r="H50" s="702"/>
      <c r="I50" s="702"/>
      <c r="J50" s="703">
        <f t="shared" si="13"/>
        <v>0</v>
      </c>
      <c r="K50" s="697">
        <f t="shared" si="14"/>
        <v>0</v>
      </c>
    </row>
    <row r="51" spans="1:11" s="1" customFormat="1" ht="12" customHeight="1" thickBot="1" x14ac:dyDescent="0.25">
      <c r="A51" s="18" t="s">
        <v>418</v>
      </c>
      <c r="B51" s="407" t="s">
        <v>277</v>
      </c>
      <c r="C51" s="704"/>
      <c r="D51" s="704"/>
      <c r="E51" s="704"/>
      <c r="F51" s="704"/>
      <c r="G51" s="704"/>
      <c r="H51" s="704"/>
      <c r="I51" s="704"/>
      <c r="J51" s="705">
        <f t="shared" si="13"/>
        <v>0</v>
      </c>
      <c r="K51" s="706">
        <f t="shared" si="14"/>
        <v>0</v>
      </c>
    </row>
    <row r="52" spans="1:11" s="1" customFormat="1" ht="12" customHeight="1" thickBot="1" x14ac:dyDescent="0.25">
      <c r="A52" s="20" t="s">
        <v>20</v>
      </c>
      <c r="B52" s="21" t="s">
        <v>278</v>
      </c>
      <c r="C52" s="294">
        <f>SUM(C53:C57)</f>
        <v>0</v>
      </c>
      <c r="D52" s="294">
        <f t="shared" ref="D52:K52" si="15">SUM(D53:D57)</f>
        <v>0</v>
      </c>
      <c r="E52" s="294">
        <f t="shared" si="15"/>
        <v>0</v>
      </c>
      <c r="F52" s="294">
        <f t="shared" si="15"/>
        <v>0</v>
      </c>
      <c r="G52" s="294">
        <f t="shared" si="15"/>
        <v>0</v>
      </c>
      <c r="H52" s="294">
        <f t="shared" si="15"/>
        <v>0</v>
      </c>
      <c r="I52" s="294">
        <f t="shared" si="15"/>
        <v>0</v>
      </c>
      <c r="J52" s="294">
        <f t="shared" si="15"/>
        <v>0</v>
      </c>
      <c r="K52" s="198">
        <f t="shared" si="15"/>
        <v>0</v>
      </c>
    </row>
    <row r="53" spans="1:11" s="1" customFormat="1" ht="12" customHeight="1" x14ac:dyDescent="0.2">
      <c r="A53" s="15" t="s">
        <v>90</v>
      </c>
      <c r="B53" s="306" t="s">
        <v>282</v>
      </c>
      <c r="C53" s="340"/>
      <c r="D53" s="340"/>
      <c r="E53" s="340"/>
      <c r="F53" s="340"/>
      <c r="G53" s="340"/>
      <c r="H53" s="340"/>
      <c r="I53" s="340"/>
      <c r="J53" s="701">
        <f>D53+E53+F53+G53+H53+I53</f>
        <v>0</v>
      </c>
      <c r="K53" s="707">
        <f>C53+J53</f>
        <v>0</v>
      </c>
    </row>
    <row r="54" spans="1:11" s="1" customFormat="1" ht="12" customHeight="1" x14ac:dyDescent="0.2">
      <c r="A54" s="14" t="s">
        <v>91</v>
      </c>
      <c r="B54" s="307" t="s">
        <v>283</v>
      </c>
      <c r="C54" s="298"/>
      <c r="D54" s="298"/>
      <c r="E54" s="340"/>
      <c r="F54" s="340"/>
      <c r="G54" s="340"/>
      <c r="H54" s="340"/>
      <c r="I54" s="340"/>
      <c r="J54" s="701">
        <f>D54+E54+F54+G54+H54+I54</f>
        <v>0</v>
      </c>
      <c r="K54" s="707">
        <f>C54+J54</f>
        <v>0</v>
      </c>
    </row>
    <row r="55" spans="1:11" s="1" customFormat="1" ht="12" customHeight="1" x14ac:dyDescent="0.2">
      <c r="A55" s="14" t="s">
        <v>279</v>
      </c>
      <c r="B55" s="307" t="s">
        <v>284</v>
      </c>
      <c r="C55" s="298"/>
      <c r="D55" s="298"/>
      <c r="E55" s="340"/>
      <c r="F55" s="340"/>
      <c r="G55" s="340"/>
      <c r="H55" s="340"/>
      <c r="I55" s="340"/>
      <c r="J55" s="701">
        <f>D55+E55+F55+G55+H55+I55</f>
        <v>0</v>
      </c>
      <c r="K55" s="707">
        <f>C55+J55</f>
        <v>0</v>
      </c>
    </row>
    <row r="56" spans="1:11" s="1" customFormat="1" ht="12" customHeight="1" x14ac:dyDescent="0.2">
      <c r="A56" s="14" t="s">
        <v>280</v>
      </c>
      <c r="B56" s="307" t="s">
        <v>285</v>
      </c>
      <c r="C56" s="298"/>
      <c r="D56" s="298"/>
      <c r="E56" s="340"/>
      <c r="F56" s="340"/>
      <c r="G56" s="340"/>
      <c r="H56" s="340"/>
      <c r="I56" s="340"/>
      <c r="J56" s="701">
        <f>D56+E56+F56+G56+H56+I56</f>
        <v>0</v>
      </c>
      <c r="K56" s="707">
        <f>C56+J56</f>
        <v>0</v>
      </c>
    </row>
    <row r="57" spans="1:11" s="1" customFormat="1" ht="12" customHeight="1" thickBot="1" x14ac:dyDescent="0.25">
      <c r="A57" s="16" t="s">
        <v>281</v>
      </c>
      <c r="B57" s="225" t="s">
        <v>286</v>
      </c>
      <c r="C57" s="299"/>
      <c r="D57" s="299"/>
      <c r="E57" s="702"/>
      <c r="F57" s="702"/>
      <c r="G57" s="702"/>
      <c r="H57" s="702"/>
      <c r="I57" s="702"/>
      <c r="J57" s="703">
        <f>D57+E57+F57+G57+H57+I57</f>
        <v>0</v>
      </c>
      <c r="K57" s="707">
        <f>C57+J57</f>
        <v>0</v>
      </c>
    </row>
    <row r="58" spans="1:11" s="1" customFormat="1" ht="12" customHeight="1" thickBot="1" x14ac:dyDescent="0.25">
      <c r="A58" s="20" t="s">
        <v>172</v>
      </c>
      <c r="B58" s="21" t="s">
        <v>287</v>
      </c>
      <c r="C58" s="294">
        <f>SUM(C59:C61)</f>
        <v>0</v>
      </c>
      <c r="D58" s="294">
        <f t="shared" ref="D58:K58" si="16">SUM(D59:D61)</f>
        <v>0</v>
      </c>
      <c r="E58" s="294">
        <f t="shared" si="16"/>
        <v>0</v>
      </c>
      <c r="F58" s="294">
        <f t="shared" si="16"/>
        <v>0</v>
      </c>
      <c r="G58" s="294">
        <f t="shared" si="16"/>
        <v>0</v>
      </c>
      <c r="H58" s="294">
        <f t="shared" si="16"/>
        <v>0</v>
      </c>
      <c r="I58" s="294">
        <f t="shared" si="16"/>
        <v>0</v>
      </c>
      <c r="J58" s="294">
        <f t="shared" si="16"/>
        <v>0</v>
      </c>
      <c r="K58" s="198">
        <f t="shared" si="16"/>
        <v>0</v>
      </c>
    </row>
    <row r="59" spans="1:11" s="1" customFormat="1" ht="12" customHeight="1" x14ac:dyDescent="0.2">
      <c r="A59" s="15" t="s">
        <v>92</v>
      </c>
      <c r="B59" s="306" t="s">
        <v>288</v>
      </c>
      <c r="C59" s="296"/>
      <c r="D59" s="296"/>
      <c r="E59" s="296"/>
      <c r="F59" s="296"/>
      <c r="G59" s="296"/>
      <c r="H59" s="296"/>
      <c r="I59" s="296"/>
      <c r="J59" s="696">
        <f>D59+E59+F59+G59+H59+I59</f>
        <v>0</v>
      </c>
      <c r="K59" s="697">
        <f>C59+J59</f>
        <v>0</v>
      </c>
    </row>
    <row r="60" spans="1:11" s="1" customFormat="1" ht="12" customHeight="1" x14ac:dyDescent="0.2">
      <c r="A60" s="14" t="s">
        <v>93</v>
      </c>
      <c r="B60" s="307" t="s">
        <v>412</v>
      </c>
      <c r="C60" s="295"/>
      <c r="D60" s="295"/>
      <c r="E60" s="296"/>
      <c r="F60" s="296"/>
      <c r="G60" s="296"/>
      <c r="H60" s="296"/>
      <c r="I60" s="296"/>
      <c r="J60" s="696">
        <f>D60+E60+F60+G60+H60+I60</f>
        <v>0</v>
      </c>
      <c r="K60" s="697">
        <f>C60+J60</f>
        <v>0</v>
      </c>
    </row>
    <row r="61" spans="1:11" s="1" customFormat="1" ht="12" customHeight="1" x14ac:dyDescent="0.2">
      <c r="A61" s="14" t="s">
        <v>291</v>
      </c>
      <c r="B61" s="307" t="s">
        <v>289</v>
      </c>
      <c r="C61" s="295"/>
      <c r="D61" s="295"/>
      <c r="E61" s="296"/>
      <c r="F61" s="296"/>
      <c r="G61" s="296"/>
      <c r="H61" s="296"/>
      <c r="I61" s="296"/>
      <c r="J61" s="696">
        <f>D61+E61+F61+G61+H61+I61</f>
        <v>0</v>
      </c>
      <c r="K61" s="697">
        <f>C61+J61</f>
        <v>0</v>
      </c>
    </row>
    <row r="62" spans="1:11" s="1" customFormat="1" ht="12" customHeight="1" thickBot="1" x14ac:dyDescent="0.25">
      <c r="A62" s="16" t="s">
        <v>292</v>
      </c>
      <c r="B62" s="225" t="s">
        <v>290</v>
      </c>
      <c r="C62" s="297"/>
      <c r="D62" s="297"/>
      <c r="E62" s="699"/>
      <c r="F62" s="699"/>
      <c r="G62" s="699"/>
      <c r="H62" s="699"/>
      <c r="I62" s="699"/>
      <c r="J62" s="700">
        <f>D62+E62+F62+G62+H62+I62</f>
        <v>0</v>
      </c>
      <c r="K62" s="697">
        <f>C62+J62</f>
        <v>0</v>
      </c>
    </row>
    <row r="63" spans="1:11" s="1" customFormat="1" ht="12" customHeight="1" thickBot="1" x14ac:dyDescent="0.25">
      <c r="A63" s="20" t="s">
        <v>22</v>
      </c>
      <c r="B63" s="223" t="s">
        <v>293</v>
      </c>
      <c r="C63" s="294">
        <f>SUM(C64:C66)</f>
        <v>4650</v>
      </c>
      <c r="D63" s="294">
        <f t="shared" ref="D63:K63" si="17">SUM(D64:D66)</f>
        <v>0</v>
      </c>
      <c r="E63" s="294">
        <f t="shared" si="17"/>
        <v>0</v>
      </c>
      <c r="F63" s="294">
        <f t="shared" si="17"/>
        <v>0</v>
      </c>
      <c r="G63" s="294">
        <f t="shared" si="17"/>
        <v>0</v>
      </c>
      <c r="H63" s="294">
        <f t="shared" si="17"/>
        <v>0</v>
      </c>
      <c r="I63" s="294">
        <f t="shared" si="17"/>
        <v>0</v>
      </c>
      <c r="J63" s="294">
        <f t="shared" si="17"/>
        <v>0</v>
      </c>
      <c r="K63" s="198">
        <f t="shared" si="17"/>
        <v>4650</v>
      </c>
    </row>
    <row r="64" spans="1:11" s="1" customFormat="1" ht="12" customHeight="1" x14ac:dyDescent="0.2">
      <c r="A64" s="15" t="s">
        <v>173</v>
      </c>
      <c r="B64" s="306" t="s">
        <v>295</v>
      </c>
      <c r="C64" s="298"/>
      <c r="D64" s="298"/>
      <c r="E64" s="298"/>
      <c r="F64" s="298"/>
      <c r="G64" s="298"/>
      <c r="H64" s="298"/>
      <c r="I64" s="298"/>
      <c r="J64" s="708">
        <f>D64+E64+F64+G64+H64+I64</f>
        <v>0</v>
      </c>
      <c r="K64" s="709">
        <f>C64+J64</f>
        <v>0</v>
      </c>
    </row>
    <row r="65" spans="1:11" s="1" customFormat="1" ht="12" customHeight="1" x14ac:dyDescent="0.2">
      <c r="A65" s="14" t="s">
        <v>174</v>
      </c>
      <c r="B65" s="307" t="s">
        <v>413</v>
      </c>
      <c r="C65" s="298"/>
      <c r="D65" s="298"/>
      <c r="E65" s="298"/>
      <c r="F65" s="298"/>
      <c r="G65" s="298"/>
      <c r="H65" s="298"/>
      <c r="I65" s="298"/>
      <c r="J65" s="708">
        <f>D65+E65+F65+G65+H65+I65</f>
        <v>0</v>
      </c>
      <c r="K65" s="709">
        <f>C65+J65</f>
        <v>0</v>
      </c>
    </row>
    <row r="66" spans="1:11" s="1" customFormat="1" ht="12" customHeight="1" x14ac:dyDescent="0.2">
      <c r="A66" s="14" t="s">
        <v>222</v>
      </c>
      <c r="B66" s="307" t="s">
        <v>296</v>
      </c>
      <c r="C66" s="298">
        <v>4650</v>
      </c>
      <c r="D66" s="298"/>
      <c r="E66" s="298"/>
      <c r="F66" s="298"/>
      <c r="G66" s="298"/>
      <c r="H66" s="298"/>
      <c r="I66" s="298"/>
      <c r="J66" s="708">
        <f>D66+E66+F66+G66+H66+I66</f>
        <v>0</v>
      </c>
      <c r="K66" s="709">
        <f>C66+J66</f>
        <v>4650</v>
      </c>
    </row>
    <row r="67" spans="1:11" s="1" customFormat="1" ht="12" customHeight="1" thickBot="1" x14ac:dyDescent="0.25">
      <c r="A67" s="16" t="s">
        <v>294</v>
      </c>
      <c r="B67" s="225" t="s">
        <v>297</v>
      </c>
      <c r="C67" s="298"/>
      <c r="D67" s="298"/>
      <c r="E67" s="298"/>
      <c r="F67" s="298"/>
      <c r="G67" s="298"/>
      <c r="H67" s="298"/>
      <c r="I67" s="298"/>
      <c r="J67" s="708">
        <f>D67+E67+F67+G67+H67+I67</f>
        <v>0</v>
      </c>
      <c r="K67" s="709">
        <f>C67+J67</f>
        <v>0</v>
      </c>
    </row>
    <row r="68" spans="1:11" s="1" customFormat="1" ht="12" customHeight="1" thickBot="1" x14ac:dyDescent="0.25">
      <c r="A68" s="360" t="s">
        <v>459</v>
      </c>
      <c r="B68" s="21" t="s">
        <v>298</v>
      </c>
      <c r="C68" s="300">
        <f>+C11+C18+C25+C32+C40+C52+C58+C63</f>
        <v>19482</v>
      </c>
      <c r="D68" s="300">
        <f t="shared" ref="D68:K68" si="18">+D11+D18+D25+D32+D40+D52+D58+D63</f>
        <v>0</v>
      </c>
      <c r="E68" s="300">
        <f t="shared" si="18"/>
        <v>2626</v>
      </c>
      <c r="F68" s="300">
        <f t="shared" si="18"/>
        <v>9911</v>
      </c>
      <c r="G68" s="300">
        <f t="shared" si="18"/>
        <v>-2680</v>
      </c>
      <c r="H68" s="300">
        <f t="shared" si="18"/>
        <v>0</v>
      </c>
      <c r="I68" s="300">
        <f t="shared" si="18"/>
        <v>0</v>
      </c>
      <c r="J68" s="300">
        <f t="shared" si="18"/>
        <v>9857</v>
      </c>
      <c r="K68" s="332">
        <f t="shared" si="18"/>
        <v>29339</v>
      </c>
    </row>
    <row r="69" spans="1:11" s="1" customFormat="1" ht="12" customHeight="1" thickBot="1" x14ac:dyDescent="0.25">
      <c r="A69" s="341" t="s">
        <v>299</v>
      </c>
      <c r="B69" s="223" t="s">
        <v>300</v>
      </c>
      <c r="C69" s="294">
        <f>SUM(C70:C72)</f>
        <v>0</v>
      </c>
      <c r="D69" s="294">
        <f t="shared" ref="D69:K69" si="19">SUM(D70:D72)</f>
        <v>0</v>
      </c>
      <c r="E69" s="294">
        <f t="shared" si="19"/>
        <v>0</v>
      </c>
      <c r="F69" s="294">
        <f t="shared" si="19"/>
        <v>0</v>
      </c>
      <c r="G69" s="294">
        <f t="shared" si="19"/>
        <v>0</v>
      </c>
      <c r="H69" s="294">
        <f t="shared" si="19"/>
        <v>0</v>
      </c>
      <c r="I69" s="294">
        <f t="shared" si="19"/>
        <v>0</v>
      </c>
      <c r="J69" s="294">
        <f t="shared" si="19"/>
        <v>0</v>
      </c>
      <c r="K69" s="198">
        <f t="shared" si="19"/>
        <v>0</v>
      </c>
    </row>
    <row r="70" spans="1:11" s="1" customFormat="1" ht="12" customHeight="1" x14ac:dyDescent="0.2">
      <c r="A70" s="15" t="s">
        <v>327</v>
      </c>
      <c r="B70" s="306" t="s">
        <v>301</v>
      </c>
      <c r="C70" s="298"/>
      <c r="D70" s="298"/>
      <c r="E70" s="298"/>
      <c r="F70" s="298"/>
      <c r="G70" s="298"/>
      <c r="H70" s="298"/>
      <c r="I70" s="298"/>
      <c r="J70" s="708">
        <f>D70+E70+F70+G70+H70+I70</f>
        <v>0</v>
      </c>
      <c r="K70" s="709">
        <f>C70+J70</f>
        <v>0</v>
      </c>
    </row>
    <row r="71" spans="1:11" s="1" customFormat="1" ht="12" customHeight="1" x14ac:dyDescent="0.2">
      <c r="A71" s="14" t="s">
        <v>336</v>
      </c>
      <c r="B71" s="307" t="s">
        <v>302</v>
      </c>
      <c r="C71" s="298"/>
      <c r="D71" s="298"/>
      <c r="E71" s="298"/>
      <c r="F71" s="298"/>
      <c r="G71" s="298"/>
      <c r="H71" s="298"/>
      <c r="I71" s="298"/>
      <c r="J71" s="708">
        <f>D71+E71+F71+G71+H71+I71</f>
        <v>0</v>
      </c>
      <c r="K71" s="709">
        <f>C71+J71</f>
        <v>0</v>
      </c>
    </row>
    <row r="72" spans="1:11" s="1" customFormat="1" ht="12" customHeight="1" thickBot="1" x14ac:dyDescent="0.25">
      <c r="A72" s="18" t="s">
        <v>337</v>
      </c>
      <c r="B72" s="710" t="s">
        <v>444</v>
      </c>
      <c r="C72" s="704"/>
      <c r="D72" s="704"/>
      <c r="E72" s="704"/>
      <c r="F72" s="704"/>
      <c r="G72" s="704"/>
      <c r="H72" s="704"/>
      <c r="I72" s="704"/>
      <c r="J72" s="705">
        <f>D72+E72+F72+G72+H72+I72</f>
        <v>0</v>
      </c>
      <c r="K72" s="711">
        <f>C72+J72</f>
        <v>0</v>
      </c>
    </row>
    <row r="73" spans="1:11" s="1" customFormat="1" ht="12" customHeight="1" thickBot="1" x14ac:dyDescent="0.25">
      <c r="A73" s="341" t="s">
        <v>303</v>
      </c>
      <c r="B73" s="223" t="s">
        <v>304</v>
      </c>
      <c r="C73" s="294">
        <f>SUM(C74:C77)</f>
        <v>0</v>
      </c>
      <c r="D73" s="294">
        <f t="shared" ref="D73:K73" si="20">SUM(D74:D77)</f>
        <v>0</v>
      </c>
      <c r="E73" s="294">
        <f t="shared" si="20"/>
        <v>0</v>
      </c>
      <c r="F73" s="294">
        <f t="shared" si="20"/>
        <v>0</v>
      </c>
      <c r="G73" s="294">
        <f t="shared" si="20"/>
        <v>0</v>
      </c>
      <c r="H73" s="294">
        <f t="shared" si="20"/>
        <v>0</v>
      </c>
      <c r="I73" s="294">
        <f t="shared" si="20"/>
        <v>0</v>
      </c>
      <c r="J73" s="294">
        <f t="shared" si="20"/>
        <v>0</v>
      </c>
      <c r="K73" s="198">
        <f t="shared" si="20"/>
        <v>0</v>
      </c>
    </row>
    <row r="74" spans="1:11" s="1" customFormat="1" ht="12" customHeight="1" x14ac:dyDescent="0.2">
      <c r="A74" s="15" t="s">
        <v>144</v>
      </c>
      <c r="B74" s="306" t="s">
        <v>305</v>
      </c>
      <c r="C74" s="298"/>
      <c r="D74" s="298"/>
      <c r="E74" s="298"/>
      <c r="F74" s="298"/>
      <c r="G74" s="298"/>
      <c r="H74" s="298"/>
      <c r="I74" s="298"/>
      <c r="J74" s="708">
        <f>D74+E74+F74+G74+H74+I74</f>
        <v>0</v>
      </c>
      <c r="K74" s="709">
        <f>C74+J74</f>
        <v>0</v>
      </c>
    </row>
    <row r="75" spans="1:11" s="1" customFormat="1" ht="12" customHeight="1" x14ac:dyDescent="0.2">
      <c r="A75" s="14" t="s">
        <v>145</v>
      </c>
      <c r="B75" s="306" t="s">
        <v>540</v>
      </c>
      <c r="C75" s="298"/>
      <c r="D75" s="298"/>
      <c r="E75" s="298"/>
      <c r="F75" s="298"/>
      <c r="G75" s="298"/>
      <c r="H75" s="298"/>
      <c r="I75" s="298"/>
      <c r="J75" s="708">
        <f>D75+E75+F75+G75+H75+I75</f>
        <v>0</v>
      </c>
      <c r="K75" s="709">
        <f>C75+J75</f>
        <v>0</v>
      </c>
    </row>
    <row r="76" spans="1:11" s="1" customFormat="1" ht="12" customHeight="1" x14ac:dyDescent="0.2">
      <c r="A76" s="14" t="s">
        <v>328</v>
      </c>
      <c r="B76" s="306" t="s">
        <v>306</v>
      </c>
      <c r="C76" s="298"/>
      <c r="D76" s="298"/>
      <c r="E76" s="298"/>
      <c r="F76" s="298"/>
      <c r="G76" s="298"/>
      <c r="H76" s="298"/>
      <c r="I76" s="298"/>
      <c r="J76" s="708">
        <f>D76+E76+F76+G76+H76+I76</f>
        <v>0</v>
      </c>
      <c r="K76" s="709">
        <f>C76+J76</f>
        <v>0</v>
      </c>
    </row>
    <row r="77" spans="1:11" s="1" customFormat="1" ht="12" customHeight="1" thickBot="1" x14ac:dyDescent="0.25">
      <c r="A77" s="16" t="s">
        <v>329</v>
      </c>
      <c r="B77" s="405" t="s">
        <v>541</v>
      </c>
      <c r="C77" s="298"/>
      <c r="D77" s="298"/>
      <c r="E77" s="298"/>
      <c r="F77" s="298"/>
      <c r="G77" s="298"/>
      <c r="H77" s="298"/>
      <c r="I77" s="298"/>
      <c r="J77" s="708">
        <f>D77+E77+F77+G77+H77+I77</f>
        <v>0</v>
      </c>
      <c r="K77" s="709">
        <f>C77+J77</f>
        <v>0</v>
      </c>
    </row>
    <row r="78" spans="1:11" s="1" customFormat="1" ht="12" customHeight="1" thickBot="1" x14ac:dyDescent="0.25">
      <c r="A78" s="341" t="s">
        <v>307</v>
      </c>
      <c r="B78" s="223" t="s">
        <v>308</v>
      </c>
      <c r="C78" s="294">
        <f>SUM(C79:C80)</f>
        <v>0</v>
      </c>
      <c r="D78" s="294">
        <f t="shared" ref="D78:K78" si="21">SUM(D79:D80)</f>
        <v>0</v>
      </c>
      <c r="E78" s="294">
        <f t="shared" si="21"/>
        <v>0</v>
      </c>
      <c r="F78" s="294">
        <f t="shared" si="21"/>
        <v>0</v>
      </c>
      <c r="G78" s="294">
        <f t="shared" si="21"/>
        <v>0</v>
      </c>
      <c r="H78" s="294">
        <f t="shared" si="21"/>
        <v>0</v>
      </c>
      <c r="I78" s="294">
        <f t="shared" si="21"/>
        <v>0</v>
      </c>
      <c r="J78" s="294">
        <f t="shared" si="21"/>
        <v>0</v>
      </c>
      <c r="K78" s="198">
        <f t="shared" si="21"/>
        <v>0</v>
      </c>
    </row>
    <row r="79" spans="1:11" s="1" customFormat="1" ht="12" customHeight="1" x14ac:dyDescent="0.2">
      <c r="A79" s="15" t="s">
        <v>330</v>
      </c>
      <c r="B79" s="306" t="s">
        <v>309</v>
      </c>
      <c r="C79" s="298"/>
      <c r="D79" s="298"/>
      <c r="E79" s="298"/>
      <c r="F79" s="298"/>
      <c r="G79" s="298"/>
      <c r="H79" s="298"/>
      <c r="I79" s="298"/>
      <c r="J79" s="708">
        <f>D79+E79+F79+G79+H79+I79</f>
        <v>0</v>
      </c>
      <c r="K79" s="709">
        <f>C79+J79</f>
        <v>0</v>
      </c>
    </row>
    <row r="80" spans="1:11" s="1" customFormat="1" ht="12" customHeight="1" thickBot="1" x14ac:dyDescent="0.25">
      <c r="A80" s="16" t="s">
        <v>331</v>
      </c>
      <c r="B80" s="225" t="s">
        <v>310</v>
      </c>
      <c r="C80" s="298"/>
      <c r="D80" s="298"/>
      <c r="E80" s="298"/>
      <c r="F80" s="298"/>
      <c r="G80" s="298"/>
      <c r="H80" s="298"/>
      <c r="I80" s="298"/>
      <c r="J80" s="708">
        <f>D80+E80+F80+G80+H80+I80</f>
        <v>0</v>
      </c>
      <c r="K80" s="709">
        <f>C80+J80</f>
        <v>0</v>
      </c>
    </row>
    <row r="81" spans="1:11" s="1" customFormat="1" ht="12" customHeight="1" thickBot="1" x14ac:dyDescent="0.25">
      <c r="A81" s="341" t="s">
        <v>311</v>
      </c>
      <c r="B81" s="223" t="s">
        <v>312</v>
      </c>
      <c r="C81" s="294">
        <f>SUM(C82:C84)</f>
        <v>0</v>
      </c>
      <c r="D81" s="294">
        <f t="shared" ref="D81:K81" si="22">SUM(D82:D84)</f>
        <v>0</v>
      </c>
      <c r="E81" s="294">
        <f t="shared" si="22"/>
        <v>0</v>
      </c>
      <c r="F81" s="294">
        <f t="shared" si="22"/>
        <v>0</v>
      </c>
      <c r="G81" s="294">
        <f t="shared" si="22"/>
        <v>0</v>
      </c>
      <c r="H81" s="294">
        <f t="shared" si="22"/>
        <v>0</v>
      </c>
      <c r="I81" s="294">
        <f t="shared" si="22"/>
        <v>0</v>
      </c>
      <c r="J81" s="294">
        <f t="shared" si="22"/>
        <v>0</v>
      </c>
      <c r="K81" s="198">
        <f t="shared" si="22"/>
        <v>0</v>
      </c>
    </row>
    <row r="82" spans="1:11" s="1" customFormat="1" ht="12" customHeight="1" x14ac:dyDescent="0.2">
      <c r="A82" s="15" t="s">
        <v>332</v>
      </c>
      <c r="B82" s="306" t="s">
        <v>313</v>
      </c>
      <c r="C82" s="298"/>
      <c r="D82" s="298"/>
      <c r="E82" s="298"/>
      <c r="F82" s="298"/>
      <c r="G82" s="298"/>
      <c r="H82" s="298"/>
      <c r="I82" s="298"/>
      <c r="J82" s="708">
        <f>D82+E82+F82+G82+H82+I82</f>
        <v>0</v>
      </c>
      <c r="K82" s="709">
        <f>C82+J82</f>
        <v>0</v>
      </c>
    </row>
    <row r="83" spans="1:11" s="1" customFormat="1" ht="12" customHeight="1" x14ac:dyDescent="0.2">
      <c r="A83" s="14" t="s">
        <v>333</v>
      </c>
      <c r="B83" s="307" t="s">
        <v>314</v>
      </c>
      <c r="C83" s="298"/>
      <c r="D83" s="298"/>
      <c r="E83" s="298"/>
      <c r="F83" s="298"/>
      <c r="G83" s="298"/>
      <c r="H83" s="298"/>
      <c r="I83" s="298"/>
      <c r="J83" s="708">
        <f>D83+E83+F83+G83+H83+I83</f>
        <v>0</v>
      </c>
      <c r="K83" s="709">
        <f>C83+J83</f>
        <v>0</v>
      </c>
    </row>
    <row r="84" spans="1:11" s="1" customFormat="1" ht="12" customHeight="1" thickBot="1" x14ac:dyDescent="0.25">
      <c r="A84" s="16" t="s">
        <v>334</v>
      </c>
      <c r="B84" s="225" t="s">
        <v>969</v>
      </c>
      <c r="C84" s="298"/>
      <c r="D84" s="298"/>
      <c r="E84" s="298"/>
      <c r="F84" s="298"/>
      <c r="G84" s="298"/>
      <c r="H84" s="298"/>
      <c r="I84" s="298"/>
      <c r="J84" s="708">
        <f>D84+E84+F84+G84+H84+I84</f>
        <v>0</v>
      </c>
      <c r="K84" s="709">
        <f>C84+J84</f>
        <v>0</v>
      </c>
    </row>
    <row r="85" spans="1:11" s="1" customFormat="1" ht="12" customHeight="1" thickBot="1" x14ac:dyDescent="0.25">
      <c r="A85" s="341" t="s">
        <v>315</v>
      </c>
      <c r="B85" s="223" t="s">
        <v>335</v>
      </c>
      <c r="C85" s="294">
        <f>SUM(C86:C89)</f>
        <v>0</v>
      </c>
      <c r="D85" s="294">
        <f t="shared" ref="D85:K85" si="23">SUM(D86:D89)</f>
        <v>0</v>
      </c>
      <c r="E85" s="294">
        <f t="shared" si="23"/>
        <v>0</v>
      </c>
      <c r="F85" s="294">
        <f t="shared" si="23"/>
        <v>0</v>
      </c>
      <c r="G85" s="294">
        <f t="shared" si="23"/>
        <v>0</v>
      </c>
      <c r="H85" s="294">
        <f t="shared" si="23"/>
        <v>0</v>
      </c>
      <c r="I85" s="294">
        <f t="shared" si="23"/>
        <v>0</v>
      </c>
      <c r="J85" s="294">
        <f t="shared" si="23"/>
        <v>0</v>
      </c>
      <c r="K85" s="198">
        <f t="shared" si="23"/>
        <v>0</v>
      </c>
    </row>
    <row r="86" spans="1:11" s="1" customFormat="1" ht="12" customHeight="1" x14ac:dyDescent="0.2">
      <c r="A86" s="309" t="s">
        <v>316</v>
      </c>
      <c r="B86" s="306" t="s">
        <v>317</v>
      </c>
      <c r="C86" s="298"/>
      <c r="D86" s="298"/>
      <c r="E86" s="298"/>
      <c r="F86" s="298"/>
      <c r="G86" s="298"/>
      <c r="H86" s="298"/>
      <c r="I86" s="298"/>
      <c r="J86" s="708">
        <f t="shared" ref="J86:J91" si="24">D86+E86+F86+G86+H86+I86</f>
        <v>0</v>
      </c>
      <c r="K86" s="709">
        <f t="shared" ref="K86:K91" si="25">C86+J86</f>
        <v>0</v>
      </c>
    </row>
    <row r="87" spans="1:11" s="1" customFormat="1" ht="12" customHeight="1" x14ac:dyDescent="0.2">
      <c r="A87" s="310" t="s">
        <v>318</v>
      </c>
      <c r="B87" s="307" t="s">
        <v>319</v>
      </c>
      <c r="C87" s="298"/>
      <c r="D87" s="298"/>
      <c r="E87" s="298"/>
      <c r="F87" s="298"/>
      <c r="G87" s="298"/>
      <c r="H87" s="298"/>
      <c r="I87" s="298"/>
      <c r="J87" s="708">
        <f t="shared" si="24"/>
        <v>0</v>
      </c>
      <c r="K87" s="709">
        <f t="shared" si="25"/>
        <v>0</v>
      </c>
    </row>
    <row r="88" spans="1:11" s="1" customFormat="1" ht="12" customHeight="1" x14ac:dyDescent="0.2">
      <c r="A88" s="310" t="s">
        <v>320</v>
      </c>
      <c r="B88" s="307" t="s">
        <v>321</v>
      </c>
      <c r="C88" s="298"/>
      <c r="D88" s="298"/>
      <c r="E88" s="298"/>
      <c r="F88" s="298"/>
      <c r="G88" s="298"/>
      <c r="H88" s="298"/>
      <c r="I88" s="298"/>
      <c r="J88" s="708">
        <f t="shared" si="24"/>
        <v>0</v>
      </c>
      <c r="K88" s="709">
        <f t="shared" si="25"/>
        <v>0</v>
      </c>
    </row>
    <row r="89" spans="1:11" s="1" customFormat="1" ht="12" customHeight="1" thickBot="1" x14ac:dyDescent="0.25">
      <c r="A89" s="311" t="s">
        <v>322</v>
      </c>
      <c r="B89" s="225" t="s">
        <v>323</v>
      </c>
      <c r="C89" s="298"/>
      <c r="D89" s="298"/>
      <c r="E89" s="298"/>
      <c r="F89" s="298"/>
      <c r="G89" s="298"/>
      <c r="H89" s="298"/>
      <c r="I89" s="298"/>
      <c r="J89" s="708">
        <f t="shared" si="24"/>
        <v>0</v>
      </c>
      <c r="K89" s="709">
        <f t="shared" si="25"/>
        <v>0</v>
      </c>
    </row>
    <row r="90" spans="1:11" s="1" customFormat="1" ht="12" customHeight="1" thickBot="1" x14ac:dyDescent="0.25">
      <c r="A90" s="341" t="s">
        <v>324</v>
      </c>
      <c r="B90" s="223" t="s">
        <v>458</v>
      </c>
      <c r="C90" s="343"/>
      <c r="D90" s="343"/>
      <c r="E90" s="343"/>
      <c r="F90" s="343"/>
      <c r="G90" s="343"/>
      <c r="H90" s="343"/>
      <c r="I90" s="343"/>
      <c r="J90" s="294">
        <f t="shared" si="24"/>
        <v>0</v>
      </c>
      <c r="K90" s="198">
        <f t="shared" si="25"/>
        <v>0</v>
      </c>
    </row>
    <row r="91" spans="1:11" s="1" customFormat="1" ht="13.5" customHeight="1" thickBot="1" x14ac:dyDescent="0.25">
      <c r="A91" s="341" t="s">
        <v>326</v>
      </c>
      <c r="B91" s="223" t="s">
        <v>325</v>
      </c>
      <c r="C91" s="343"/>
      <c r="D91" s="343"/>
      <c r="E91" s="343"/>
      <c r="F91" s="343"/>
      <c r="G91" s="343"/>
      <c r="H91" s="343"/>
      <c r="I91" s="343"/>
      <c r="J91" s="294">
        <f t="shared" si="24"/>
        <v>0</v>
      </c>
      <c r="K91" s="198">
        <f t="shared" si="25"/>
        <v>0</v>
      </c>
    </row>
    <row r="92" spans="1:11" s="1" customFormat="1" ht="15.75" customHeight="1" thickBot="1" x14ac:dyDescent="0.25">
      <c r="A92" s="341" t="s">
        <v>338</v>
      </c>
      <c r="B92" s="223" t="s">
        <v>461</v>
      </c>
      <c r="C92" s="300">
        <f>+C69+C73+C78+C81+C85+C91+C90</f>
        <v>0</v>
      </c>
      <c r="D92" s="300">
        <f t="shared" ref="D92:K92" si="26">+D69+D73+D78+D81+D85+D91+D90</f>
        <v>0</v>
      </c>
      <c r="E92" s="300">
        <f t="shared" si="26"/>
        <v>0</v>
      </c>
      <c r="F92" s="300">
        <f t="shared" si="26"/>
        <v>0</v>
      </c>
      <c r="G92" s="300">
        <f t="shared" si="26"/>
        <v>0</v>
      </c>
      <c r="H92" s="300">
        <f t="shared" si="26"/>
        <v>0</v>
      </c>
      <c r="I92" s="300">
        <f t="shared" si="26"/>
        <v>0</v>
      </c>
      <c r="J92" s="300">
        <f t="shared" si="26"/>
        <v>0</v>
      </c>
      <c r="K92" s="332">
        <f t="shared" si="26"/>
        <v>0</v>
      </c>
    </row>
    <row r="93" spans="1:11" s="1" customFormat="1" ht="25.5" customHeight="1" thickBot="1" x14ac:dyDescent="0.25">
      <c r="A93" s="342" t="s">
        <v>460</v>
      </c>
      <c r="B93" s="408" t="s">
        <v>462</v>
      </c>
      <c r="C93" s="300">
        <f>+C68+C92</f>
        <v>19482</v>
      </c>
      <c r="D93" s="300">
        <f t="shared" ref="D93:K93" si="27">+D68+D92</f>
        <v>0</v>
      </c>
      <c r="E93" s="300">
        <f t="shared" si="27"/>
        <v>2626</v>
      </c>
      <c r="F93" s="300">
        <f t="shared" si="27"/>
        <v>9911</v>
      </c>
      <c r="G93" s="300">
        <f t="shared" si="27"/>
        <v>-2680</v>
      </c>
      <c r="H93" s="300">
        <f t="shared" si="27"/>
        <v>0</v>
      </c>
      <c r="I93" s="300">
        <f t="shared" si="27"/>
        <v>0</v>
      </c>
      <c r="J93" s="300">
        <f t="shared" si="27"/>
        <v>9857</v>
      </c>
      <c r="K93" s="332">
        <f t="shared" si="27"/>
        <v>29339</v>
      </c>
    </row>
    <row r="94" spans="1:11" s="1" customFormat="1" ht="30.75" customHeight="1" x14ac:dyDescent="0.2">
      <c r="A94" s="5"/>
      <c r="B94" s="6"/>
      <c r="C94" s="232"/>
    </row>
    <row r="95" spans="1:11" ht="16.5" customHeight="1" x14ac:dyDescent="0.25">
      <c r="A95" s="1068" t="s">
        <v>44</v>
      </c>
      <c r="B95" s="1068"/>
      <c r="C95" s="1068"/>
      <c r="D95" s="1068"/>
      <c r="E95" s="1068"/>
      <c r="F95" s="1068"/>
      <c r="G95" s="1068"/>
      <c r="H95" s="1068"/>
      <c r="I95" s="1068"/>
      <c r="J95" s="1068"/>
      <c r="K95" s="1068"/>
    </row>
    <row r="96" spans="1:11" ht="16.5" customHeight="1" thickBot="1" x14ac:dyDescent="0.3">
      <c r="A96" s="1069" t="s">
        <v>148</v>
      </c>
      <c r="B96" s="1069"/>
      <c r="C96" s="712"/>
      <c r="K96" s="712" t="str">
        <f>K7</f>
        <v>ezer Forintban!</v>
      </c>
    </row>
    <row r="97" spans="1:11" x14ac:dyDescent="0.25">
      <c r="A97" s="1052" t="s">
        <v>65</v>
      </c>
      <c r="B97" s="1054" t="s">
        <v>970</v>
      </c>
      <c r="C97" s="1056" t="str">
        <f>+CONCATENATE(LEFT([1]RM_ÖSSZEFÜGGÉSEK!A6,4),". évi")</f>
        <v>2019. évi</v>
      </c>
      <c r="D97" s="1057"/>
      <c r="E97" s="1058"/>
      <c r="F97" s="1058"/>
      <c r="G97" s="1058"/>
      <c r="H97" s="1058"/>
      <c r="I97" s="1058"/>
      <c r="J97" s="1058"/>
      <c r="K97" s="1059"/>
    </row>
    <row r="98" spans="1:11" ht="48.75" thickBot="1" x14ac:dyDescent="0.3">
      <c r="A98" s="1053"/>
      <c r="B98" s="1055"/>
      <c r="C98" s="916" t="s">
        <v>960</v>
      </c>
      <c r="D98" s="917" t="str">
        <f t="shared" ref="D98:I98" si="28">D9</f>
        <v xml:space="preserve">1. sz. módosítás </v>
      </c>
      <c r="E98" s="917" t="str">
        <f t="shared" si="28"/>
        <v xml:space="preserve">.2. sz. módosítás </v>
      </c>
      <c r="F98" s="917" t="str">
        <f t="shared" si="28"/>
        <v xml:space="preserve">3. sz. módosítás </v>
      </c>
      <c r="G98" s="917" t="str">
        <f t="shared" si="28"/>
        <v xml:space="preserve">4. sz. módosítás </v>
      </c>
      <c r="H98" s="917" t="str">
        <f t="shared" si="28"/>
        <v xml:space="preserve">.5. sz. módosítás </v>
      </c>
      <c r="I98" s="917" t="str">
        <f t="shared" si="28"/>
        <v xml:space="preserve">6. sz. módosítás </v>
      </c>
      <c r="J98" s="915" t="s">
        <v>965</v>
      </c>
      <c r="K98" s="918" t="str">
        <f>K9</f>
        <v>….számú módosítás utáni előirányzat</v>
      </c>
    </row>
    <row r="99" spans="1:11" s="34" customFormat="1" ht="12" customHeight="1" thickBot="1" x14ac:dyDescent="0.25">
      <c r="A99" s="28" t="s">
        <v>476</v>
      </c>
      <c r="B99" s="29" t="s">
        <v>477</v>
      </c>
      <c r="C99" s="692" t="s">
        <v>478</v>
      </c>
      <c r="D99" s="692" t="s">
        <v>480</v>
      </c>
      <c r="E99" s="693" t="s">
        <v>479</v>
      </c>
      <c r="F99" s="693" t="s">
        <v>481</v>
      </c>
      <c r="G99" s="693" t="s">
        <v>482</v>
      </c>
      <c r="H99" s="693" t="s">
        <v>483</v>
      </c>
      <c r="I99" s="693" t="s">
        <v>966</v>
      </c>
      <c r="J99" s="693" t="s">
        <v>967</v>
      </c>
      <c r="K99" s="694" t="s">
        <v>968</v>
      </c>
    </row>
    <row r="100" spans="1:11" ht="12" customHeight="1" thickBot="1" x14ac:dyDescent="0.3">
      <c r="A100" s="22" t="s">
        <v>15</v>
      </c>
      <c r="B100" s="26" t="s">
        <v>420</v>
      </c>
      <c r="C100" s="293">
        <f>C101+C102+C103+C104+C105+C118</f>
        <v>59276</v>
      </c>
      <c r="D100" s="293">
        <f t="shared" ref="D100:K100" si="29">D101+D102+D103+D104+D105+D118</f>
        <v>0</v>
      </c>
      <c r="E100" s="293">
        <f t="shared" si="29"/>
        <v>2680</v>
      </c>
      <c r="F100" s="293">
        <f t="shared" si="29"/>
        <v>2740</v>
      </c>
      <c r="G100" s="293">
        <f t="shared" si="29"/>
        <v>-6570</v>
      </c>
      <c r="H100" s="293">
        <f t="shared" si="29"/>
        <v>0</v>
      </c>
      <c r="I100" s="293">
        <f t="shared" si="29"/>
        <v>0</v>
      </c>
      <c r="J100" s="293">
        <f t="shared" si="29"/>
        <v>-1150</v>
      </c>
      <c r="K100" s="363">
        <f t="shared" si="29"/>
        <v>58126</v>
      </c>
    </row>
    <row r="101" spans="1:11" ht="12" customHeight="1" x14ac:dyDescent="0.25">
      <c r="A101" s="17" t="s">
        <v>94</v>
      </c>
      <c r="B101" s="10" t="s">
        <v>46</v>
      </c>
      <c r="C101" s="717">
        <v>14699</v>
      </c>
      <c r="D101" s="369"/>
      <c r="E101" s="369">
        <v>2289</v>
      </c>
      <c r="F101" s="369">
        <v>840</v>
      </c>
      <c r="G101" s="369">
        <v>-1128</v>
      </c>
      <c r="H101" s="369"/>
      <c r="I101" s="369"/>
      <c r="J101" s="718">
        <f t="shared" ref="J101:J120" si="30">D101+E101+F101+G101+H101+I101</f>
        <v>2001</v>
      </c>
      <c r="K101" s="719">
        <f t="shared" ref="K101:K120" si="31">C101+J101</f>
        <v>16700</v>
      </c>
    </row>
    <row r="102" spans="1:11" ht="12" customHeight="1" x14ac:dyDescent="0.25">
      <c r="A102" s="14" t="s">
        <v>95</v>
      </c>
      <c r="B102" s="8" t="s">
        <v>175</v>
      </c>
      <c r="C102" s="295">
        <v>1433</v>
      </c>
      <c r="D102" s="295"/>
      <c r="E102" s="295">
        <v>391</v>
      </c>
      <c r="F102" s="295">
        <v>150</v>
      </c>
      <c r="G102" s="295">
        <v>48</v>
      </c>
      <c r="H102" s="295"/>
      <c r="I102" s="295"/>
      <c r="J102" s="720">
        <f t="shared" si="30"/>
        <v>589</v>
      </c>
      <c r="K102" s="721">
        <f t="shared" si="31"/>
        <v>2022</v>
      </c>
    </row>
    <row r="103" spans="1:11" ht="12" customHeight="1" x14ac:dyDescent="0.25">
      <c r="A103" s="14" t="s">
        <v>96</v>
      </c>
      <c r="B103" s="8" t="s">
        <v>135</v>
      </c>
      <c r="C103" s="297">
        <v>3946</v>
      </c>
      <c r="D103" s="297"/>
      <c r="E103" s="297"/>
      <c r="F103" s="297"/>
      <c r="G103" s="297">
        <v>-2490</v>
      </c>
      <c r="H103" s="297"/>
      <c r="I103" s="297"/>
      <c r="J103" s="722">
        <f t="shared" si="30"/>
        <v>-2490</v>
      </c>
      <c r="K103" s="723">
        <f t="shared" si="31"/>
        <v>1456</v>
      </c>
    </row>
    <row r="104" spans="1:11" ht="12" customHeight="1" x14ac:dyDescent="0.25">
      <c r="A104" s="14" t="s">
        <v>97</v>
      </c>
      <c r="B104" s="11" t="s">
        <v>176</v>
      </c>
      <c r="C104" s="297">
        <v>3000</v>
      </c>
      <c r="D104" s="297"/>
      <c r="E104" s="297"/>
      <c r="F104" s="297"/>
      <c r="G104" s="297">
        <v>-3000</v>
      </c>
      <c r="H104" s="297"/>
      <c r="I104" s="297"/>
      <c r="J104" s="722">
        <f t="shared" si="30"/>
        <v>-3000</v>
      </c>
      <c r="K104" s="723">
        <f t="shared" si="31"/>
        <v>0</v>
      </c>
    </row>
    <row r="105" spans="1:11" ht="12" customHeight="1" x14ac:dyDescent="0.25">
      <c r="A105" s="14" t="s">
        <v>108</v>
      </c>
      <c r="B105" s="19" t="s">
        <v>177</v>
      </c>
      <c r="C105" s="297">
        <v>36198</v>
      </c>
      <c r="D105" s="297"/>
      <c r="E105" s="297"/>
      <c r="F105" s="297">
        <v>1750</v>
      </c>
      <c r="G105" s="297"/>
      <c r="H105" s="297"/>
      <c r="I105" s="297"/>
      <c r="J105" s="722">
        <f t="shared" si="30"/>
        <v>1750</v>
      </c>
      <c r="K105" s="723">
        <f t="shared" si="31"/>
        <v>37948</v>
      </c>
    </row>
    <row r="106" spans="1:11" ht="12" customHeight="1" x14ac:dyDescent="0.25">
      <c r="A106" s="14" t="s">
        <v>98</v>
      </c>
      <c r="B106" s="8" t="s">
        <v>425</v>
      </c>
      <c r="C106" s="297"/>
      <c r="D106" s="297"/>
      <c r="E106" s="297"/>
      <c r="F106" s="297"/>
      <c r="G106" s="297"/>
      <c r="H106" s="297"/>
      <c r="I106" s="297"/>
      <c r="J106" s="722">
        <f t="shared" si="30"/>
        <v>0</v>
      </c>
      <c r="K106" s="723">
        <f t="shared" si="31"/>
        <v>0</v>
      </c>
    </row>
    <row r="107" spans="1:11" ht="12" customHeight="1" x14ac:dyDescent="0.25">
      <c r="A107" s="14" t="s">
        <v>99</v>
      </c>
      <c r="B107" s="108" t="s">
        <v>424</v>
      </c>
      <c r="C107" s="297"/>
      <c r="D107" s="297"/>
      <c r="E107" s="297"/>
      <c r="F107" s="297"/>
      <c r="G107" s="297"/>
      <c r="H107" s="297"/>
      <c r="I107" s="297"/>
      <c r="J107" s="722">
        <f t="shared" si="30"/>
        <v>0</v>
      </c>
      <c r="K107" s="723">
        <f t="shared" si="31"/>
        <v>0</v>
      </c>
    </row>
    <row r="108" spans="1:11" ht="12" customHeight="1" x14ac:dyDescent="0.25">
      <c r="A108" s="14" t="s">
        <v>109</v>
      </c>
      <c r="B108" s="108" t="s">
        <v>423</v>
      </c>
      <c r="C108" s="297"/>
      <c r="D108" s="297"/>
      <c r="E108" s="297"/>
      <c r="F108" s="297"/>
      <c r="G108" s="297"/>
      <c r="H108" s="297"/>
      <c r="I108" s="297"/>
      <c r="J108" s="722">
        <f t="shared" si="30"/>
        <v>0</v>
      </c>
      <c r="K108" s="723">
        <f t="shared" si="31"/>
        <v>0</v>
      </c>
    </row>
    <row r="109" spans="1:11" ht="12" customHeight="1" x14ac:dyDescent="0.25">
      <c r="A109" s="14" t="s">
        <v>110</v>
      </c>
      <c r="B109" s="106" t="s">
        <v>341</v>
      </c>
      <c r="C109" s="297"/>
      <c r="D109" s="297"/>
      <c r="E109" s="297"/>
      <c r="F109" s="297"/>
      <c r="G109" s="297"/>
      <c r="H109" s="297"/>
      <c r="I109" s="297"/>
      <c r="J109" s="722">
        <f t="shared" si="30"/>
        <v>0</v>
      </c>
      <c r="K109" s="723">
        <f t="shared" si="31"/>
        <v>0</v>
      </c>
    </row>
    <row r="110" spans="1:11" ht="12" customHeight="1" x14ac:dyDescent="0.25">
      <c r="A110" s="14" t="s">
        <v>111</v>
      </c>
      <c r="B110" s="107" t="s">
        <v>342</v>
      </c>
      <c r="C110" s="297"/>
      <c r="D110" s="297"/>
      <c r="E110" s="297"/>
      <c r="F110" s="297"/>
      <c r="G110" s="297"/>
      <c r="H110" s="297"/>
      <c r="I110" s="297"/>
      <c r="J110" s="722">
        <f t="shared" si="30"/>
        <v>0</v>
      </c>
      <c r="K110" s="723">
        <f t="shared" si="31"/>
        <v>0</v>
      </c>
    </row>
    <row r="111" spans="1:11" ht="12" customHeight="1" x14ac:dyDescent="0.25">
      <c r="A111" s="14" t="s">
        <v>112</v>
      </c>
      <c r="B111" s="107" t="s">
        <v>343</v>
      </c>
      <c r="C111" s="297"/>
      <c r="D111" s="297"/>
      <c r="E111" s="297"/>
      <c r="F111" s="297"/>
      <c r="G111" s="297"/>
      <c r="H111" s="297"/>
      <c r="I111" s="297"/>
      <c r="J111" s="722">
        <f t="shared" si="30"/>
        <v>0</v>
      </c>
      <c r="K111" s="723">
        <f t="shared" si="31"/>
        <v>0</v>
      </c>
    </row>
    <row r="112" spans="1:11" ht="12" customHeight="1" x14ac:dyDescent="0.25">
      <c r="A112" s="14" t="s">
        <v>114</v>
      </c>
      <c r="B112" s="106" t="s">
        <v>344</v>
      </c>
      <c r="C112" s="297"/>
      <c r="D112" s="297"/>
      <c r="E112" s="297"/>
      <c r="F112" s="297"/>
      <c r="G112" s="297"/>
      <c r="H112" s="297"/>
      <c r="I112" s="297"/>
      <c r="J112" s="722">
        <f t="shared" si="30"/>
        <v>0</v>
      </c>
      <c r="K112" s="723">
        <f t="shared" si="31"/>
        <v>0</v>
      </c>
    </row>
    <row r="113" spans="1:11" ht="12" customHeight="1" x14ac:dyDescent="0.25">
      <c r="A113" s="14" t="s">
        <v>178</v>
      </c>
      <c r="B113" s="106" t="s">
        <v>345</v>
      </c>
      <c r="C113" s="297"/>
      <c r="D113" s="297"/>
      <c r="E113" s="297"/>
      <c r="F113" s="297"/>
      <c r="G113" s="297"/>
      <c r="H113" s="297"/>
      <c r="I113" s="297"/>
      <c r="J113" s="722">
        <f t="shared" si="30"/>
        <v>0</v>
      </c>
      <c r="K113" s="723">
        <f t="shared" si="31"/>
        <v>0</v>
      </c>
    </row>
    <row r="114" spans="1:11" ht="12" customHeight="1" x14ac:dyDescent="0.25">
      <c r="A114" s="14" t="s">
        <v>339</v>
      </c>
      <c r="B114" s="107" t="s">
        <v>346</v>
      </c>
      <c r="C114" s="297"/>
      <c r="D114" s="297"/>
      <c r="E114" s="297"/>
      <c r="F114" s="297"/>
      <c r="G114" s="297"/>
      <c r="H114" s="297"/>
      <c r="I114" s="297"/>
      <c r="J114" s="722">
        <f t="shared" si="30"/>
        <v>0</v>
      </c>
      <c r="K114" s="723">
        <f t="shared" si="31"/>
        <v>0</v>
      </c>
    </row>
    <row r="115" spans="1:11" ht="12" customHeight="1" x14ac:dyDescent="0.25">
      <c r="A115" s="13" t="s">
        <v>340</v>
      </c>
      <c r="B115" s="108" t="s">
        <v>347</v>
      </c>
      <c r="C115" s="297"/>
      <c r="D115" s="297"/>
      <c r="E115" s="297"/>
      <c r="F115" s="297"/>
      <c r="G115" s="297"/>
      <c r="H115" s="297"/>
      <c r="I115" s="297"/>
      <c r="J115" s="722">
        <f t="shared" si="30"/>
        <v>0</v>
      </c>
      <c r="K115" s="723">
        <f t="shared" si="31"/>
        <v>0</v>
      </c>
    </row>
    <row r="116" spans="1:11" ht="12" customHeight="1" x14ac:dyDescent="0.25">
      <c r="A116" s="14" t="s">
        <v>421</v>
      </c>
      <c r="B116" s="108" t="s">
        <v>348</v>
      </c>
      <c r="C116" s="297"/>
      <c r="D116" s="297"/>
      <c r="E116" s="297"/>
      <c r="F116" s="297"/>
      <c r="G116" s="297"/>
      <c r="H116" s="297"/>
      <c r="I116" s="297"/>
      <c r="J116" s="722">
        <f t="shared" si="30"/>
        <v>0</v>
      </c>
      <c r="K116" s="723">
        <f t="shared" si="31"/>
        <v>0</v>
      </c>
    </row>
    <row r="117" spans="1:11" ht="12" customHeight="1" x14ac:dyDescent="0.25">
      <c r="A117" s="16" t="s">
        <v>422</v>
      </c>
      <c r="B117" s="108" t="s">
        <v>349</v>
      </c>
      <c r="C117" s="297">
        <v>36198</v>
      </c>
      <c r="D117" s="297"/>
      <c r="E117" s="297"/>
      <c r="F117" s="297">
        <v>1750</v>
      </c>
      <c r="G117" s="297"/>
      <c r="H117" s="297"/>
      <c r="I117" s="297"/>
      <c r="J117" s="722">
        <f t="shared" si="30"/>
        <v>1750</v>
      </c>
      <c r="K117" s="723">
        <f t="shared" si="31"/>
        <v>37948</v>
      </c>
    </row>
    <row r="118" spans="1:11" ht="12" customHeight="1" x14ac:dyDescent="0.25">
      <c r="A118" s="14" t="s">
        <v>426</v>
      </c>
      <c r="B118" s="11" t="s">
        <v>47</v>
      </c>
      <c r="C118" s="295"/>
      <c r="D118" s="295"/>
      <c r="E118" s="295"/>
      <c r="F118" s="295"/>
      <c r="G118" s="295"/>
      <c r="H118" s="295"/>
      <c r="I118" s="295"/>
      <c r="J118" s="720">
        <f t="shared" si="30"/>
        <v>0</v>
      </c>
      <c r="K118" s="721">
        <f t="shared" si="31"/>
        <v>0</v>
      </c>
    </row>
    <row r="119" spans="1:11" ht="12" customHeight="1" x14ac:dyDescent="0.25">
      <c r="A119" s="14" t="s">
        <v>427</v>
      </c>
      <c r="B119" s="8" t="s">
        <v>429</v>
      </c>
      <c r="C119" s="295"/>
      <c r="D119" s="295"/>
      <c r="E119" s="295"/>
      <c r="F119" s="295"/>
      <c r="G119" s="295"/>
      <c r="H119" s="295"/>
      <c r="I119" s="295"/>
      <c r="J119" s="720">
        <f t="shared" si="30"/>
        <v>0</v>
      </c>
      <c r="K119" s="721">
        <f t="shared" si="31"/>
        <v>0</v>
      </c>
    </row>
    <row r="120" spans="1:11" ht="12" customHeight="1" thickBot="1" x14ac:dyDescent="0.3">
      <c r="A120" s="18" t="s">
        <v>428</v>
      </c>
      <c r="B120" s="359" t="s">
        <v>430</v>
      </c>
      <c r="C120" s="370"/>
      <c r="D120" s="370"/>
      <c r="E120" s="370"/>
      <c r="F120" s="370"/>
      <c r="G120" s="370"/>
      <c r="H120" s="370"/>
      <c r="I120" s="370"/>
      <c r="J120" s="724">
        <f t="shared" si="30"/>
        <v>0</v>
      </c>
      <c r="K120" s="706">
        <f t="shared" si="31"/>
        <v>0</v>
      </c>
    </row>
    <row r="121" spans="1:11" ht="12" customHeight="1" thickBot="1" x14ac:dyDescent="0.3">
      <c r="A121" s="357" t="s">
        <v>16</v>
      </c>
      <c r="B121" s="358" t="s">
        <v>350</v>
      </c>
      <c r="C121" s="371">
        <f>+C122+C124+C126</f>
        <v>16983</v>
      </c>
      <c r="D121" s="294">
        <f t="shared" ref="D121:K121" si="32">+D122+D124+D126</f>
        <v>0</v>
      </c>
      <c r="E121" s="371">
        <f t="shared" si="32"/>
        <v>0</v>
      </c>
      <c r="F121" s="371">
        <f t="shared" si="32"/>
        <v>-484</v>
      </c>
      <c r="G121" s="371">
        <f t="shared" si="32"/>
        <v>1126</v>
      </c>
      <c r="H121" s="371">
        <f t="shared" si="32"/>
        <v>0</v>
      </c>
      <c r="I121" s="371">
        <f t="shared" si="32"/>
        <v>0</v>
      </c>
      <c r="J121" s="371">
        <f t="shared" si="32"/>
        <v>642</v>
      </c>
      <c r="K121" s="365">
        <f t="shared" si="32"/>
        <v>17625</v>
      </c>
    </row>
    <row r="122" spans="1:11" ht="12" customHeight="1" x14ac:dyDescent="0.25">
      <c r="A122" s="15" t="s">
        <v>100</v>
      </c>
      <c r="B122" s="8" t="s">
        <v>221</v>
      </c>
      <c r="C122" s="296">
        <v>14983</v>
      </c>
      <c r="D122" s="695"/>
      <c r="E122" s="695"/>
      <c r="F122" s="695"/>
      <c r="G122" s="695">
        <v>2490</v>
      </c>
      <c r="H122" s="695"/>
      <c r="I122" s="296"/>
      <c r="J122" s="696">
        <f t="shared" ref="J122:J134" si="33">D122+E122+F122+G122+H122+I122</f>
        <v>2490</v>
      </c>
      <c r="K122" s="697">
        <f t="shared" ref="K122:K134" si="34">C122+J122</f>
        <v>17473</v>
      </c>
    </row>
    <row r="123" spans="1:11" ht="12" customHeight="1" x14ac:dyDescent="0.25">
      <c r="A123" s="15" t="s">
        <v>101</v>
      </c>
      <c r="B123" s="12" t="s">
        <v>354</v>
      </c>
      <c r="C123" s="296">
        <v>14983</v>
      </c>
      <c r="D123" s="695"/>
      <c r="E123" s="695"/>
      <c r="F123" s="695"/>
      <c r="G123" s="695">
        <v>2490</v>
      </c>
      <c r="H123" s="695"/>
      <c r="I123" s="296"/>
      <c r="J123" s="696">
        <f t="shared" si="33"/>
        <v>2490</v>
      </c>
      <c r="K123" s="697">
        <f t="shared" si="34"/>
        <v>17473</v>
      </c>
    </row>
    <row r="124" spans="1:11" ht="12" customHeight="1" x14ac:dyDescent="0.25">
      <c r="A124" s="15" t="s">
        <v>102</v>
      </c>
      <c r="B124" s="12" t="s">
        <v>179</v>
      </c>
      <c r="C124" s="295">
        <v>2000</v>
      </c>
      <c r="D124" s="698"/>
      <c r="E124" s="698"/>
      <c r="F124" s="698">
        <v>-484</v>
      </c>
      <c r="G124" s="698">
        <v>-1364</v>
      </c>
      <c r="H124" s="698"/>
      <c r="I124" s="295"/>
      <c r="J124" s="720">
        <f t="shared" si="33"/>
        <v>-1848</v>
      </c>
      <c r="K124" s="721">
        <f t="shared" si="34"/>
        <v>152</v>
      </c>
    </row>
    <row r="125" spans="1:11" ht="12" customHeight="1" x14ac:dyDescent="0.25">
      <c r="A125" s="15" t="s">
        <v>103</v>
      </c>
      <c r="B125" s="12" t="s">
        <v>355</v>
      </c>
      <c r="C125" s="295"/>
      <c r="D125" s="698"/>
      <c r="E125" s="698"/>
      <c r="F125" s="698"/>
      <c r="G125" s="698"/>
      <c r="H125" s="698"/>
      <c r="I125" s="295"/>
      <c r="J125" s="720">
        <f t="shared" si="33"/>
        <v>0</v>
      </c>
      <c r="K125" s="721">
        <f t="shared" si="34"/>
        <v>0</v>
      </c>
    </row>
    <row r="126" spans="1:11" ht="12" customHeight="1" x14ac:dyDescent="0.25">
      <c r="A126" s="15" t="s">
        <v>104</v>
      </c>
      <c r="B126" s="225" t="s">
        <v>223</v>
      </c>
      <c r="C126" s="295"/>
      <c r="D126" s="698"/>
      <c r="E126" s="698"/>
      <c r="F126" s="698"/>
      <c r="G126" s="698"/>
      <c r="H126" s="698"/>
      <c r="I126" s="295"/>
      <c r="J126" s="720">
        <f t="shared" si="33"/>
        <v>0</v>
      </c>
      <c r="K126" s="721">
        <f t="shared" si="34"/>
        <v>0</v>
      </c>
    </row>
    <row r="127" spans="1:11" ht="12" customHeight="1" x14ac:dyDescent="0.25">
      <c r="A127" s="15" t="s">
        <v>113</v>
      </c>
      <c r="B127" s="224" t="s">
        <v>414</v>
      </c>
      <c r="C127" s="295"/>
      <c r="D127" s="698"/>
      <c r="E127" s="698"/>
      <c r="F127" s="698"/>
      <c r="G127" s="698"/>
      <c r="H127" s="698"/>
      <c r="I127" s="295"/>
      <c r="J127" s="720">
        <f t="shared" si="33"/>
        <v>0</v>
      </c>
      <c r="K127" s="721">
        <f t="shared" si="34"/>
        <v>0</v>
      </c>
    </row>
    <row r="128" spans="1:11" ht="12" customHeight="1" x14ac:dyDescent="0.25">
      <c r="A128" s="15" t="s">
        <v>115</v>
      </c>
      <c r="B128" s="305" t="s">
        <v>360</v>
      </c>
      <c r="C128" s="295"/>
      <c r="D128" s="698"/>
      <c r="E128" s="698"/>
      <c r="F128" s="698"/>
      <c r="G128" s="698"/>
      <c r="H128" s="698"/>
      <c r="I128" s="295"/>
      <c r="J128" s="720">
        <f t="shared" si="33"/>
        <v>0</v>
      </c>
      <c r="K128" s="721">
        <f t="shared" si="34"/>
        <v>0</v>
      </c>
    </row>
    <row r="129" spans="1:11" ht="22.5" x14ac:dyDescent="0.25">
      <c r="A129" s="15" t="s">
        <v>180</v>
      </c>
      <c r="B129" s="107" t="s">
        <v>343</v>
      </c>
      <c r="C129" s="295"/>
      <c r="D129" s="698"/>
      <c r="E129" s="698"/>
      <c r="F129" s="698"/>
      <c r="G129" s="698"/>
      <c r="H129" s="698"/>
      <c r="I129" s="295"/>
      <c r="J129" s="720">
        <f t="shared" si="33"/>
        <v>0</v>
      </c>
      <c r="K129" s="721">
        <f t="shared" si="34"/>
        <v>0</v>
      </c>
    </row>
    <row r="130" spans="1:11" ht="12" customHeight="1" x14ac:dyDescent="0.25">
      <c r="A130" s="15" t="s">
        <v>181</v>
      </c>
      <c r="B130" s="107" t="s">
        <v>359</v>
      </c>
      <c r="C130" s="295"/>
      <c r="D130" s="698"/>
      <c r="E130" s="698"/>
      <c r="F130" s="698"/>
      <c r="G130" s="698"/>
      <c r="H130" s="698"/>
      <c r="I130" s="295"/>
      <c r="J130" s="720">
        <f t="shared" si="33"/>
        <v>0</v>
      </c>
      <c r="K130" s="721">
        <f t="shared" si="34"/>
        <v>0</v>
      </c>
    </row>
    <row r="131" spans="1:11" ht="12" customHeight="1" x14ac:dyDescent="0.25">
      <c r="A131" s="15" t="s">
        <v>182</v>
      </c>
      <c r="B131" s="107" t="s">
        <v>358</v>
      </c>
      <c r="C131" s="295"/>
      <c r="D131" s="698"/>
      <c r="E131" s="698"/>
      <c r="F131" s="698"/>
      <c r="G131" s="698"/>
      <c r="H131" s="698"/>
      <c r="I131" s="295"/>
      <c r="J131" s="720">
        <f t="shared" si="33"/>
        <v>0</v>
      </c>
      <c r="K131" s="721">
        <f t="shared" si="34"/>
        <v>0</v>
      </c>
    </row>
    <row r="132" spans="1:11" ht="12" customHeight="1" x14ac:dyDescent="0.25">
      <c r="A132" s="15" t="s">
        <v>351</v>
      </c>
      <c r="B132" s="107" t="s">
        <v>346</v>
      </c>
      <c r="C132" s="295"/>
      <c r="D132" s="698"/>
      <c r="E132" s="698"/>
      <c r="F132" s="698"/>
      <c r="G132" s="698"/>
      <c r="H132" s="698"/>
      <c r="I132" s="295"/>
      <c r="J132" s="720">
        <f t="shared" si="33"/>
        <v>0</v>
      </c>
      <c r="K132" s="721">
        <f t="shared" si="34"/>
        <v>0</v>
      </c>
    </row>
    <row r="133" spans="1:11" ht="12" customHeight="1" x14ac:dyDescent="0.25">
      <c r="A133" s="15" t="s">
        <v>352</v>
      </c>
      <c r="B133" s="107" t="s">
        <v>357</v>
      </c>
      <c r="C133" s="295"/>
      <c r="D133" s="698"/>
      <c r="E133" s="698"/>
      <c r="F133" s="698"/>
      <c r="G133" s="698"/>
      <c r="H133" s="698"/>
      <c r="I133" s="295"/>
      <c r="J133" s="720">
        <f t="shared" si="33"/>
        <v>0</v>
      </c>
      <c r="K133" s="721">
        <f t="shared" si="34"/>
        <v>0</v>
      </c>
    </row>
    <row r="134" spans="1:11" ht="23.25" thickBot="1" x14ac:dyDescent="0.3">
      <c r="A134" s="13" t="s">
        <v>353</v>
      </c>
      <c r="B134" s="107" t="s">
        <v>356</v>
      </c>
      <c r="C134" s="297"/>
      <c r="D134" s="725"/>
      <c r="E134" s="725"/>
      <c r="F134" s="725"/>
      <c r="G134" s="725"/>
      <c r="H134" s="725"/>
      <c r="I134" s="297"/>
      <c r="J134" s="722">
        <f t="shared" si="33"/>
        <v>0</v>
      </c>
      <c r="K134" s="723">
        <f t="shared" si="34"/>
        <v>0</v>
      </c>
    </row>
    <row r="135" spans="1:11" ht="12" customHeight="1" thickBot="1" x14ac:dyDescent="0.3">
      <c r="A135" s="20" t="s">
        <v>17</v>
      </c>
      <c r="B135" s="95" t="s">
        <v>431</v>
      </c>
      <c r="C135" s="294">
        <f>+C100+C121</f>
        <v>76259</v>
      </c>
      <c r="D135" s="726">
        <f t="shared" ref="D135:K135" si="35">+D100+D121</f>
        <v>0</v>
      </c>
      <c r="E135" s="726">
        <f t="shared" si="35"/>
        <v>2680</v>
      </c>
      <c r="F135" s="726">
        <f t="shared" si="35"/>
        <v>2256</v>
      </c>
      <c r="G135" s="726">
        <f t="shared" si="35"/>
        <v>-5444</v>
      </c>
      <c r="H135" s="726">
        <f t="shared" si="35"/>
        <v>0</v>
      </c>
      <c r="I135" s="294">
        <f t="shared" si="35"/>
        <v>0</v>
      </c>
      <c r="J135" s="294">
        <f t="shared" si="35"/>
        <v>-508</v>
      </c>
      <c r="K135" s="198">
        <f t="shared" si="35"/>
        <v>75751</v>
      </c>
    </row>
    <row r="136" spans="1:11" ht="12" customHeight="1" thickBot="1" x14ac:dyDescent="0.3">
      <c r="A136" s="20" t="s">
        <v>18</v>
      </c>
      <c r="B136" s="95" t="s">
        <v>971</v>
      </c>
      <c r="C136" s="294">
        <f>+C137+C138+C139</f>
        <v>0</v>
      </c>
      <c r="D136" s="726">
        <f t="shared" ref="D136:K136" si="36">+D137+D138+D139</f>
        <v>0</v>
      </c>
      <c r="E136" s="726">
        <f t="shared" si="36"/>
        <v>0</v>
      </c>
      <c r="F136" s="726">
        <f t="shared" si="36"/>
        <v>0</v>
      </c>
      <c r="G136" s="726">
        <f t="shared" si="36"/>
        <v>0</v>
      </c>
      <c r="H136" s="726">
        <f t="shared" si="36"/>
        <v>0</v>
      </c>
      <c r="I136" s="294">
        <f t="shared" si="36"/>
        <v>0</v>
      </c>
      <c r="J136" s="294">
        <f t="shared" si="36"/>
        <v>0</v>
      </c>
      <c r="K136" s="198">
        <f t="shared" si="36"/>
        <v>0</v>
      </c>
    </row>
    <row r="137" spans="1:11" ht="12" customHeight="1" x14ac:dyDescent="0.25">
      <c r="A137" s="15" t="s">
        <v>259</v>
      </c>
      <c r="B137" s="12" t="s">
        <v>439</v>
      </c>
      <c r="C137" s="295"/>
      <c r="D137" s="698"/>
      <c r="E137" s="698"/>
      <c r="F137" s="698"/>
      <c r="G137" s="698"/>
      <c r="H137" s="698"/>
      <c r="I137" s="295"/>
      <c r="J137" s="696">
        <f>D137+E137+F137+G137+H137+I137</f>
        <v>0</v>
      </c>
      <c r="K137" s="721">
        <f>C137+J137</f>
        <v>0</v>
      </c>
    </row>
    <row r="138" spans="1:11" ht="12" customHeight="1" x14ac:dyDescent="0.25">
      <c r="A138" s="15" t="s">
        <v>260</v>
      </c>
      <c r="B138" s="12" t="s">
        <v>440</v>
      </c>
      <c r="C138" s="295"/>
      <c r="D138" s="698"/>
      <c r="E138" s="698"/>
      <c r="F138" s="698"/>
      <c r="G138" s="698"/>
      <c r="H138" s="698"/>
      <c r="I138" s="295"/>
      <c r="J138" s="696">
        <f>D138+E138+F138+G138+H138+I138</f>
        <v>0</v>
      </c>
      <c r="K138" s="721">
        <f>C138+J138</f>
        <v>0</v>
      </c>
    </row>
    <row r="139" spans="1:11" ht="12" customHeight="1" thickBot="1" x14ac:dyDescent="0.3">
      <c r="A139" s="13" t="s">
        <v>261</v>
      </c>
      <c r="B139" s="12" t="s">
        <v>441</v>
      </c>
      <c r="C139" s="295"/>
      <c r="D139" s="698"/>
      <c r="E139" s="698"/>
      <c r="F139" s="698"/>
      <c r="G139" s="698"/>
      <c r="H139" s="698"/>
      <c r="I139" s="295"/>
      <c r="J139" s="696">
        <f>D139+E139+F139+G139+H139+I139</f>
        <v>0</v>
      </c>
      <c r="K139" s="721">
        <f>C139+J139</f>
        <v>0</v>
      </c>
    </row>
    <row r="140" spans="1:11" ht="12" customHeight="1" thickBot="1" x14ac:dyDescent="0.3">
      <c r="A140" s="20" t="s">
        <v>19</v>
      </c>
      <c r="B140" s="95" t="s">
        <v>433</v>
      </c>
      <c r="C140" s="294">
        <f>SUM(C141:C146)</f>
        <v>0</v>
      </c>
      <c r="D140" s="726">
        <f t="shared" ref="D140:K140" si="37">SUM(D141:D146)</f>
        <v>0</v>
      </c>
      <c r="E140" s="726">
        <f t="shared" si="37"/>
        <v>0</v>
      </c>
      <c r="F140" s="726">
        <f t="shared" si="37"/>
        <v>0</v>
      </c>
      <c r="G140" s="726">
        <f t="shared" si="37"/>
        <v>0</v>
      </c>
      <c r="H140" s="726">
        <f t="shared" si="37"/>
        <v>0</v>
      </c>
      <c r="I140" s="294">
        <f t="shared" si="37"/>
        <v>0</v>
      </c>
      <c r="J140" s="294">
        <f t="shared" si="37"/>
        <v>0</v>
      </c>
      <c r="K140" s="198">
        <f t="shared" si="37"/>
        <v>0</v>
      </c>
    </row>
    <row r="141" spans="1:11" ht="12" customHeight="1" x14ac:dyDescent="0.25">
      <c r="A141" s="15" t="s">
        <v>87</v>
      </c>
      <c r="B141" s="9" t="s">
        <v>442</v>
      </c>
      <c r="C141" s="295"/>
      <c r="D141" s="698"/>
      <c r="E141" s="698"/>
      <c r="F141" s="698"/>
      <c r="G141" s="698"/>
      <c r="H141" s="698"/>
      <c r="I141" s="295"/>
      <c r="J141" s="720">
        <f t="shared" ref="J141:J146" si="38">D141+E141+F141+G141+H141+I141</f>
        <v>0</v>
      </c>
      <c r="K141" s="721">
        <f t="shared" ref="K141:K146" si="39">C141+J141</f>
        <v>0</v>
      </c>
    </row>
    <row r="142" spans="1:11" ht="12" customHeight="1" x14ac:dyDescent="0.25">
      <c r="A142" s="15" t="s">
        <v>88</v>
      </c>
      <c r="B142" s="9" t="s">
        <v>434</v>
      </c>
      <c r="C142" s="295"/>
      <c r="D142" s="698"/>
      <c r="E142" s="698"/>
      <c r="F142" s="698"/>
      <c r="G142" s="698"/>
      <c r="H142" s="698"/>
      <c r="I142" s="295"/>
      <c r="J142" s="720">
        <f t="shared" si="38"/>
        <v>0</v>
      </c>
      <c r="K142" s="721">
        <f t="shared" si="39"/>
        <v>0</v>
      </c>
    </row>
    <row r="143" spans="1:11" ht="12" customHeight="1" x14ac:dyDescent="0.25">
      <c r="A143" s="15" t="s">
        <v>89</v>
      </c>
      <c r="B143" s="9" t="s">
        <v>435</v>
      </c>
      <c r="C143" s="295"/>
      <c r="D143" s="698"/>
      <c r="E143" s="698"/>
      <c r="F143" s="698"/>
      <c r="G143" s="698"/>
      <c r="H143" s="698"/>
      <c r="I143" s="295"/>
      <c r="J143" s="720">
        <f t="shared" si="38"/>
        <v>0</v>
      </c>
      <c r="K143" s="721">
        <f t="shared" si="39"/>
        <v>0</v>
      </c>
    </row>
    <row r="144" spans="1:11" ht="12" customHeight="1" x14ac:dyDescent="0.25">
      <c r="A144" s="15" t="s">
        <v>167</v>
      </c>
      <c r="B144" s="9" t="s">
        <v>436</v>
      </c>
      <c r="C144" s="295"/>
      <c r="D144" s="698"/>
      <c r="E144" s="698"/>
      <c r="F144" s="698"/>
      <c r="G144" s="698"/>
      <c r="H144" s="698"/>
      <c r="I144" s="295"/>
      <c r="J144" s="720">
        <f t="shared" si="38"/>
        <v>0</v>
      </c>
      <c r="K144" s="721">
        <f t="shared" si="39"/>
        <v>0</v>
      </c>
    </row>
    <row r="145" spans="1:15" ht="12" customHeight="1" x14ac:dyDescent="0.25">
      <c r="A145" s="15" t="s">
        <v>168</v>
      </c>
      <c r="B145" s="9" t="s">
        <v>437</v>
      </c>
      <c r="C145" s="295"/>
      <c r="D145" s="698"/>
      <c r="E145" s="698"/>
      <c r="F145" s="698"/>
      <c r="G145" s="698"/>
      <c r="H145" s="698"/>
      <c r="I145" s="295"/>
      <c r="J145" s="720">
        <f t="shared" si="38"/>
        <v>0</v>
      </c>
      <c r="K145" s="721">
        <f t="shared" si="39"/>
        <v>0</v>
      </c>
    </row>
    <row r="146" spans="1:15" ht="12" customHeight="1" thickBot="1" x14ac:dyDescent="0.3">
      <c r="A146" s="13" t="s">
        <v>169</v>
      </c>
      <c r="B146" s="9" t="s">
        <v>438</v>
      </c>
      <c r="C146" s="295"/>
      <c r="D146" s="698"/>
      <c r="E146" s="698"/>
      <c r="F146" s="698"/>
      <c r="G146" s="698"/>
      <c r="H146" s="698"/>
      <c r="I146" s="295"/>
      <c r="J146" s="720">
        <f t="shared" si="38"/>
        <v>0</v>
      </c>
      <c r="K146" s="721">
        <f t="shared" si="39"/>
        <v>0</v>
      </c>
    </row>
    <row r="147" spans="1:15" ht="12" customHeight="1" thickBot="1" x14ac:dyDescent="0.3">
      <c r="A147" s="20" t="s">
        <v>20</v>
      </c>
      <c r="B147" s="95" t="s">
        <v>446</v>
      </c>
      <c r="C147" s="300">
        <f>+C148+C149+C150+C151</f>
        <v>0</v>
      </c>
      <c r="D147" s="727">
        <f t="shared" ref="D147:K147" si="40">+D148+D149+D150+D151</f>
        <v>0</v>
      </c>
      <c r="E147" s="727">
        <f t="shared" si="40"/>
        <v>0</v>
      </c>
      <c r="F147" s="727">
        <f t="shared" si="40"/>
        <v>0</v>
      </c>
      <c r="G147" s="727">
        <f t="shared" si="40"/>
        <v>0</v>
      </c>
      <c r="H147" s="727">
        <f t="shared" si="40"/>
        <v>0</v>
      </c>
      <c r="I147" s="300">
        <f t="shared" si="40"/>
        <v>0</v>
      </c>
      <c r="J147" s="300">
        <f t="shared" si="40"/>
        <v>0</v>
      </c>
      <c r="K147" s="332">
        <f t="shared" si="40"/>
        <v>0</v>
      </c>
    </row>
    <row r="148" spans="1:15" ht="12" customHeight="1" x14ac:dyDescent="0.25">
      <c r="A148" s="15" t="s">
        <v>90</v>
      </c>
      <c r="B148" s="9" t="s">
        <v>361</v>
      </c>
      <c r="C148" s="295"/>
      <c r="D148" s="698"/>
      <c r="E148" s="698"/>
      <c r="F148" s="698"/>
      <c r="G148" s="698"/>
      <c r="H148" s="698"/>
      <c r="I148" s="295"/>
      <c r="J148" s="720">
        <f>D148+E148+F148+G148+H148+I148</f>
        <v>0</v>
      </c>
      <c r="K148" s="721">
        <f>C148+J148</f>
        <v>0</v>
      </c>
    </row>
    <row r="149" spans="1:15" ht="12" customHeight="1" x14ac:dyDescent="0.25">
      <c r="A149" s="15" t="s">
        <v>91</v>
      </c>
      <c r="B149" s="9" t="s">
        <v>362</v>
      </c>
      <c r="C149" s="295"/>
      <c r="D149" s="698"/>
      <c r="E149" s="698"/>
      <c r="F149" s="698"/>
      <c r="G149" s="698"/>
      <c r="H149" s="698"/>
      <c r="I149" s="295"/>
      <c r="J149" s="720">
        <f>D149+E149+F149+G149+H149+I149</f>
        <v>0</v>
      </c>
      <c r="K149" s="721">
        <f>C149+J149</f>
        <v>0</v>
      </c>
    </row>
    <row r="150" spans="1:15" ht="12" customHeight="1" x14ac:dyDescent="0.25">
      <c r="A150" s="15" t="s">
        <v>279</v>
      </c>
      <c r="B150" s="9" t="s">
        <v>447</v>
      </c>
      <c r="C150" s="295"/>
      <c r="D150" s="698"/>
      <c r="E150" s="698"/>
      <c r="F150" s="698"/>
      <c r="G150" s="698"/>
      <c r="H150" s="698"/>
      <c r="I150" s="295"/>
      <c r="J150" s="720">
        <f>D150+E150+F150+G150+H150+I150</f>
        <v>0</v>
      </c>
      <c r="K150" s="721">
        <f>C150+J150</f>
        <v>0</v>
      </c>
    </row>
    <row r="151" spans="1:15" ht="12" customHeight="1" thickBot="1" x14ac:dyDescent="0.3">
      <c r="A151" s="13" t="s">
        <v>280</v>
      </c>
      <c r="B151" s="7" t="s">
        <v>380</v>
      </c>
      <c r="C151" s="295"/>
      <c r="D151" s="698"/>
      <c r="E151" s="698"/>
      <c r="F151" s="698"/>
      <c r="G151" s="698"/>
      <c r="H151" s="698"/>
      <c r="I151" s="295"/>
      <c r="J151" s="720">
        <f>D151+E151+F151+G151+H151+I151</f>
        <v>0</v>
      </c>
      <c r="K151" s="721">
        <f>C151+J151</f>
        <v>0</v>
      </c>
    </row>
    <row r="152" spans="1:15" ht="12" customHeight="1" thickBot="1" x14ac:dyDescent="0.3">
      <c r="A152" s="20" t="s">
        <v>21</v>
      </c>
      <c r="B152" s="95" t="s">
        <v>448</v>
      </c>
      <c r="C152" s="372">
        <f>SUM(C153:C157)</f>
        <v>0</v>
      </c>
      <c r="D152" s="728">
        <f t="shared" ref="D152:K152" si="41">SUM(D153:D157)</f>
        <v>0</v>
      </c>
      <c r="E152" s="728">
        <f t="shared" si="41"/>
        <v>0</v>
      </c>
      <c r="F152" s="728">
        <f t="shared" si="41"/>
        <v>0</v>
      </c>
      <c r="G152" s="728">
        <f t="shared" si="41"/>
        <v>0</v>
      </c>
      <c r="H152" s="728">
        <f t="shared" si="41"/>
        <v>0</v>
      </c>
      <c r="I152" s="372">
        <f t="shared" si="41"/>
        <v>0</v>
      </c>
      <c r="J152" s="372">
        <f t="shared" si="41"/>
        <v>0</v>
      </c>
      <c r="K152" s="366">
        <f t="shared" si="41"/>
        <v>0</v>
      </c>
    </row>
    <row r="153" spans="1:15" ht="12" customHeight="1" x14ac:dyDescent="0.25">
      <c r="A153" s="15" t="s">
        <v>92</v>
      </c>
      <c r="B153" s="9" t="s">
        <v>443</v>
      </c>
      <c r="C153" s="295"/>
      <c r="D153" s="698"/>
      <c r="E153" s="698"/>
      <c r="F153" s="698"/>
      <c r="G153" s="698"/>
      <c r="H153" s="698"/>
      <c r="I153" s="295"/>
      <c r="J153" s="720">
        <f t="shared" ref="J153:J159" si="42">D153+E153+F153+G153+H153+I153</f>
        <v>0</v>
      </c>
      <c r="K153" s="721">
        <f t="shared" ref="K153:K159" si="43">C153+J153</f>
        <v>0</v>
      </c>
    </row>
    <row r="154" spans="1:15" ht="12" customHeight="1" x14ac:dyDescent="0.25">
      <c r="A154" s="15" t="s">
        <v>93</v>
      </c>
      <c r="B154" s="9" t="s">
        <v>450</v>
      </c>
      <c r="C154" s="295"/>
      <c r="D154" s="698"/>
      <c r="E154" s="698"/>
      <c r="F154" s="698"/>
      <c r="G154" s="698"/>
      <c r="H154" s="698"/>
      <c r="I154" s="295"/>
      <c r="J154" s="720">
        <f t="shared" si="42"/>
        <v>0</v>
      </c>
      <c r="K154" s="721">
        <f t="shared" si="43"/>
        <v>0</v>
      </c>
    </row>
    <row r="155" spans="1:15" ht="12" customHeight="1" x14ac:dyDescent="0.25">
      <c r="A155" s="15" t="s">
        <v>291</v>
      </c>
      <c r="B155" s="9" t="s">
        <v>445</v>
      </c>
      <c r="C155" s="295"/>
      <c r="D155" s="698"/>
      <c r="E155" s="698"/>
      <c r="F155" s="698"/>
      <c r="G155" s="698"/>
      <c r="H155" s="698"/>
      <c r="I155" s="295"/>
      <c r="J155" s="720">
        <f t="shared" si="42"/>
        <v>0</v>
      </c>
      <c r="K155" s="721">
        <f t="shared" si="43"/>
        <v>0</v>
      </c>
    </row>
    <row r="156" spans="1:15" ht="12" customHeight="1" x14ac:dyDescent="0.25">
      <c r="A156" s="15" t="s">
        <v>292</v>
      </c>
      <c r="B156" s="9" t="s">
        <v>451</v>
      </c>
      <c r="C156" s="295"/>
      <c r="D156" s="698"/>
      <c r="E156" s="698"/>
      <c r="F156" s="698"/>
      <c r="G156" s="698"/>
      <c r="H156" s="698"/>
      <c r="I156" s="295"/>
      <c r="J156" s="720">
        <f t="shared" si="42"/>
        <v>0</v>
      </c>
      <c r="K156" s="721">
        <f t="shared" si="43"/>
        <v>0</v>
      </c>
    </row>
    <row r="157" spans="1:15" ht="12" customHeight="1" thickBot="1" x14ac:dyDescent="0.3">
      <c r="A157" s="15" t="s">
        <v>449</v>
      </c>
      <c r="B157" s="9" t="s">
        <v>452</v>
      </c>
      <c r="C157" s="295"/>
      <c r="D157" s="698"/>
      <c r="E157" s="725"/>
      <c r="F157" s="725"/>
      <c r="G157" s="725"/>
      <c r="H157" s="725"/>
      <c r="I157" s="297"/>
      <c r="J157" s="722">
        <f t="shared" si="42"/>
        <v>0</v>
      </c>
      <c r="K157" s="723">
        <f t="shared" si="43"/>
        <v>0</v>
      </c>
    </row>
    <row r="158" spans="1:15" ht="12" customHeight="1" thickBot="1" x14ac:dyDescent="0.3">
      <c r="A158" s="20" t="s">
        <v>22</v>
      </c>
      <c r="B158" s="95" t="s">
        <v>453</v>
      </c>
      <c r="C158" s="373"/>
      <c r="D158" s="729"/>
      <c r="E158" s="729"/>
      <c r="F158" s="729"/>
      <c r="G158" s="729"/>
      <c r="H158" s="729"/>
      <c r="I158" s="373"/>
      <c r="J158" s="372">
        <f t="shared" si="42"/>
        <v>0</v>
      </c>
      <c r="K158" s="730">
        <f t="shared" si="43"/>
        <v>0</v>
      </c>
    </row>
    <row r="159" spans="1:15" ht="12" customHeight="1" thickBot="1" x14ac:dyDescent="0.3">
      <c r="A159" s="20" t="s">
        <v>23</v>
      </c>
      <c r="B159" s="95" t="s">
        <v>454</v>
      </c>
      <c r="C159" s="373"/>
      <c r="D159" s="729"/>
      <c r="E159" s="731"/>
      <c r="F159" s="731"/>
      <c r="G159" s="731"/>
      <c r="H159" s="731"/>
      <c r="I159" s="732"/>
      <c r="J159" s="733">
        <f t="shared" si="42"/>
        <v>0</v>
      </c>
      <c r="K159" s="697">
        <f t="shared" si="43"/>
        <v>0</v>
      </c>
    </row>
    <row r="160" spans="1:15" ht="15.2" customHeight="1" thickBot="1" x14ac:dyDescent="0.3">
      <c r="A160" s="20" t="s">
        <v>24</v>
      </c>
      <c r="B160" s="95" t="s">
        <v>456</v>
      </c>
      <c r="C160" s="374">
        <f>+C136+C140+C147+C152+C158+C159</f>
        <v>0</v>
      </c>
      <c r="D160" s="734">
        <f t="shared" ref="D160:K160" si="44">+D136+D140+D147+D152+D158+D159</f>
        <v>0</v>
      </c>
      <c r="E160" s="734">
        <f t="shared" si="44"/>
        <v>0</v>
      </c>
      <c r="F160" s="734">
        <f t="shared" si="44"/>
        <v>0</v>
      </c>
      <c r="G160" s="734">
        <f t="shared" si="44"/>
        <v>0</v>
      </c>
      <c r="H160" s="734">
        <f t="shared" si="44"/>
        <v>0</v>
      </c>
      <c r="I160" s="374">
        <f t="shared" si="44"/>
        <v>0</v>
      </c>
      <c r="J160" s="374">
        <f t="shared" si="44"/>
        <v>0</v>
      </c>
      <c r="K160" s="368">
        <f t="shared" si="44"/>
        <v>0</v>
      </c>
      <c r="L160" s="314"/>
      <c r="M160" s="96"/>
      <c r="N160" s="96"/>
      <c r="O160" s="96"/>
    </row>
    <row r="161" spans="1:11" s="1" customFormat="1" ht="12.95" customHeight="1" thickBot="1" x14ac:dyDescent="0.25">
      <c r="A161" s="226" t="s">
        <v>25</v>
      </c>
      <c r="B161" s="285" t="s">
        <v>455</v>
      </c>
      <c r="C161" s="374">
        <f>+C135+C160</f>
        <v>76259</v>
      </c>
      <c r="D161" s="734">
        <f t="shared" ref="D161:K161" si="45">+D135+D160</f>
        <v>0</v>
      </c>
      <c r="E161" s="734">
        <f t="shared" si="45"/>
        <v>2680</v>
      </c>
      <c r="F161" s="734">
        <f t="shared" si="45"/>
        <v>2256</v>
      </c>
      <c r="G161" s="734">
        <f t="shared" si="45"/>
        <v>-5444</v>
      </c>
      <c r="H161" s="734">
        <f t="shared" si="45"/>
        <v>0</v>
      </c>
      <c r="I161" s="374">
        <f t="shared" si="45"/>
        <v>0</v>
      </c>
      <c r="J161" s="374">
        <f t="shared" si="45"/>
        <v>-508</v>
      </c>
      <c r="K161" s="368">
        <f t="shared" si="45"/>
        <v>75751</v>
      </c>
    </row>
    <row r="162" spans="1:11" ht="14.1" customHeight="1" x14ac:dyDescent="0.25">
      <c r="C162" s="735">
        <f>C93-C161</f>
        <v>-56777</v>
      </c>
      <c r="D162" s="736"/>
      <c r="E162" s="736"/>
      <c r="F162" s="736"/>
      <c r="G162" s="736"/>
      <c r="H162" s="736"/>
      <c r="I162" s="736"/>
      <c r="J162" s="736"/>
      <c r="K162" s="446">
        <f>K93-K161</f>
        <v>-46412</v>
      </c>
    </row>
    <row r="163" spans="1:11" x14ac:dyDescent="0.25">
      <c r="A163" s="1060" t="s">
        <v>363</v>
      </c>
      <c r="B163" s="1060"/>
      <c r="C163" s="1060"/>
      <c r="D163" s="1060"/>
      <c r="E163" s="1060"/>
      <c r="F163" s="1060"/>
      <c r="G163" s="1060"/>
      <c r="H163" s="1060"/>
      <c r="I163" s="1060"/>
      <c r="J163" s="1060"/>
      <c r="K163" s="1060"/>
    </row>
    <row r="164" spans="1:11" ht="15.2" customHeight="1" thickBot="1" x14ac:dyDescent="0.3">
      <c r="A164" s="1061" t="s">
        <v>149</v>
      </c>
      <c r="B164" s="1061"/>
      <c r="C164" s="235"/>
      <c r="K164" s="235" t="str">
        <f>K96</f>
        <v>ezer Forintban!</v>
      </c>
    </row>
    <row r="165" spans="1:11" ht="25.5" customHeight="1" thickBot="1" x14ac:dyDescent="0.3">
      <c r="A165" s="20">
        <v>1</v>
      </c>
      <c r="B165" s="25" t="s">
        <v>457</v>
      </c>
      <c r="C165" s="737">
        <f>+C68-C135</f>
        <v>-56777</v>
      </c>
      <c r="D165" s="294">
        <f t="shared" ref="D165:K165" si="46">+D68-D135</f>
        <v>0</v>
      </c>
      <c r="E165" s="294">
        <f t="shared" si="46"/>
        <v>-54</v>
      </c>
      <c r="F165" s="294">
        <f t="shared" si="46"/>
        <v>7655</v>
      </c>
      <c r="G165" s="294">
        <f t="shared" si="46"/>
        <v>2764</v>
      </c>
      <c r="H165" s="294">
        <f t="shared" si="46"/>
        <v>0</v>
      </c>
      <c r="I165" s="294">
        <f t="shared" si="46"/>
        <v>0</v>
      </c>
      <c r="J165" s="294">
        <f t="shared" si="46"/>
        <v>10365</v>
      </c>
      <c r="K165" s="198">
        <f t="shared" si="46"/>
        <v>-46412</v>
      </c>
    </row>
    <row r="166" spans="1:11" ht="32.450000000000003" customHeight="1" thickBot="1" x14ac:dyDescent="0.3">
      <c r="A166" s="20" t="s">
        <v>16</v>
      </c>
      <c r="B166" s="25" t="s">
        <v>463</v>
      </c>
      <c r="C166" s="294">
        <f>+C92-C160</f>
        <v>0</v>
      </c>
      <c r="D166" s="294">
        <f t="shared" ref="D166:K166" si="47">+D92-D160</f>
        <v>0</v>
      </c>
      <c r="E166" s="294">
        <f t="shared" si="47"/>
        <v>0</v>
      </c>
      <c r="F166" s="294">
        <f t="shared" si="47"/>
        <v>0</v>
      </c>
      <c r="G166" s="294">
        <f t="shared" si="47"/>
        <v>0</v>
      </c>
      <c r="H166" s="294">
        <f t="shared" si="47"/>
        <v>0</v>
      </c>
      <c r="I166" s="294">
        <f t="shared" si="47"/>
        <v>0</v>
      </c>
      <c r="J166" s="294">
        <f t="shared" si="47"/>
        <v>0</v>
      </c>
      <c r="K166" s="198">
        <f t="shared" si="47"/>
        <v>0</v>
      </c>
    </row>
  </sheetData>
  <mergeCells count="15">
    <mergeCell ref="A8:A9"/>
    <mergeCell ref="B8:B9"/>
    <mergeCell ref="A95:K95"/>
    <mergeCell ref="A96:B96"/>
    <mergeCell ref="C8:K8"/>
    <mergeCell ref="A7:B7"/>
    <mergeCell ref="B1:K1"/>
    <mergeCell ref="A3:K3"/>
    <mergeCell ref="A4:K4"/>
    <mergeCell ref="A6:K6"/>
    <mergeCell ref="A97:A98"/>
    <mergeCell ref="B97:B98"/>
    <mergeCell ref="C97:K97"/>
    <mergeCell ref="A163:K163"/>
    <mergeCell ref="A164:B164"/>
  </mergeCells>
  <printOptions horizontalCentered="1"/>
  <pageMargins left="0.47244094488188981" right="0.47244094488188981" top="0.86614173228346458" bottom="0.86614173228346458" header="0" footer="0"/>
  <pageSetup paperSize="9" scale="68" fitToHeight="2" orientation="portrait" r:id="rId1"/>
  <headerFooter alignWithMargins="0">
    <oddFooter>&amp;C&amp;P</oddFooter>
  </headerFooter>
  <rowBreaks count="2" manualBreakCount="2">
    <brk id="67" max="2" man="1"/>
    <brk id="14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topLeftCell="C1" zoomScale="92" zoomScaleNormal="92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35" customWidth="1"/>
    <col min="2" max="2" width="48" style="36" customWidth="1"/>
    <col min="3" max="5" width="15.5" style="35" customWidth="1"/>
    <col min="6" max="6" width="55.1640625" style="35" customWidth="1"/>
    <col min="7" max="9" width="15.5" style="35" customWidth="1"/>
    <col min="10" max="10" width="4.83203125" style="35" customWidth="1"/>
    <col min="11" max="256" width="9.33203125" style="35"/>
    <col min="257" max="257" width="6.83203125" style="35" customWidth="1"/>
    <col min="258" max="258" width="48" style="35" customWidth="1"/>
    <col min="259" max="261" width="15.5" style="35" customWidth="1"/>
    <col min="262" max="262" width="55.1640625" style="35" customWidth="1"/>
    <col min="263" max="265" width="15.5" style="35" customWidth="1"/>
    <col min="266" max="266" width="4.83203125" style="35" customWidth="1"/>
    <col min="267" max="512" width="9.33203125" style="35"/>
    <col min="513" max="513" width="6.83203125" style="35" customWidth="1"/>
    <col min="514" max="514" width="48" style="35" customWidth="1"/>
    <col min="515" max="517" width="15.5" style="35" customWidth="1"/>
    <col min="518" max="518" width="55.1640625" style="35" customWidth="1"/>
    <col min="519" max="521" width="15.5" style="35" customWidth="1"/>
    <col min="522" max="522" width="4.83203125" style="35" customWidth="1"/>
    <col min="523" max="768" width="9.33203125" style="35"/>
    <col min="769" max="769" width="6.83203125" style="35" customWidth="1"/>
    <col min="770" max="770" width="48" style="35" customWidth="1"/>
    <col min="771" max="773" width="15.5" style="35" customWidth="1"/>
    <col min="774" max="774" width="55.1640625" style="35" customWidth="1"/>
    <col min="775" max="777" width="15.5" style="35" customWidth="1"/>
    <col min="778" max="778" width="4.83203125" style="35" customWidth="1"/>
    <col min="779" max="1024" width="9.33203125" style="35"/>
    <col min="1025" max="1025" width="6.83203125" style="35" customWidth="1"/>
    <col min="1026" max="1026" width="48" style="35" customWidth="1"/>
    <col min="1027" max="1029" width="15.5" style="35" customWidth="1"/>
    <col min="1030" max="1030" width="55.1640625" style="35" customWidth="1"/>
    <col min="1031" max="1033" width="15.5" style="35" customWidth="1"/>
    <col min="1034" max="1034" width="4.83203125" style="35" customWidth="1"/>
    <col min="1035" max="1280" width="9.33203125" style="35"/>
    <col min="1281" max="1281" width="6.83203125" style="35" customWidth="1"/>
    <col min="1282" max="1282" width="48" style="35" customWidth="1"/>
    <col min="1283" max="1285" width="15.5" style="35" customWidth="1"/>
    <col min="1286" max="1286" width="55.1640625" style="35" customWidth="1"/>
    <col min="1287" max="1289" width="15.5" style="35" customWidth="1"/>
    <col min="1290" max="1290" width="4.83203125" style="35" customWidth="1"/>
    <col min="1291" max="1536" width="9.33203125" style="35"/>
    <col min="1537" max="1537" width="6.83203125" style="35" customWidth="1"/>
    <col min="1538" max="1538" width="48" style="35" customWidth="1"/>
    <col min="1539" max="1541" width="15.5" style="35" customWidth="1"/>
    <col min="1542" max="1542" width="55.1640625" style="35" customWidth="1"/>
    <col min="1543" max="1545" width="15.5" style="35" customWidth="1"/>
    <col min="1546" max="1546" width="4.83203125" style="35" customWidth="1"/>
    <col min="1547" max="1792" width="9.33203125" style="35"/>
    <col min="1793" max="1793" width="6.83203125" style="35" customWidth="1"/>
    <col min="1794" max="1794" width="48" style="35" customWidth="1"/>
    <col min="1795" max="1797" width="15.5" style="35" customWidth="1"/>
    <col min="1798" max="1798" width="55.1640625" style="35" customWidth="1"/>
    <col min="1799" max="1801" width="15.5" style="35" customWidth="1"/>
    <col min="1802" max="1802" width="4.83203125" style="35" customWidth="1"/>
    <col min="1803" max="2048" width="9.33203125" style="35"/>
    <col min="2049" max="2049" width="6.83203125" style="35" customWidth="1"/>
    <col min="2050" max="2050" width="48" style="35" customWidth="1"/>
    <col min="2051" max="2053" width="15.5" style="35" customWidth="1"/>
    <col min="2054" max="2054" width="55.1640625" style="35" customWidth="1"/>
    <col min="2055" max="2057" width="15.5" style="35" customWidth="1"/>
    <col min="2058" max="2058" width="4.83203125" style="35" customWidth="1"/>
    <col min="2059" max="2304" width="9.33203125" style="35"/>
    <col min="2305" max="2305" width="6.83203125" style="35" customWidth="1"/>
    <col min="2306" max="2306" width="48" style="35" customWidth="1"/>
    <col min="2307" max="2309" width="15.5" style="35" customWidth="1"/>
    <col min="2310" max="2310" width="55.1640625" style="35" customWidth="1"/>
    <col min="2311" max="2313" width="15.5" style="35" customWidth="1"/>
    <col min="2314" max="2314" width="4.83203125" style="35" customWidth="1"/>
    <col min="2315" max="2560" width="9.33203125" style="35"/>
    <col min="2561" max="2561" width="6.83203125" style="35" customWidth="1"/>
    <col min="2562" max="2562" width="48" style="35" customWidth="1"/>
    <col min="2563" max="2565" width="15.5" style="35" customWidth="1"/>
    <col min="2566" max="2566" width="55.1640625" style="35" customWidth="1"/>
    <col min="2567" max="2569" width="15.5" style="35" customWidth="1"/>
    <col min="2570" max="2570" width="4.83203125" style="35" customWidth="1"/>
    <col min="2571" max="2816" width="9.33203125" style="35"/>
    <col min="2817" max="2817" width="6.83203125" style="35" customWidth="1"/>
    <col min="2818" max="2818" width="48" style="35" customWidth="1"/>
    <col min="2819" max="2821" width="15.5" style="35" customWidth="1"/>
    <col min="2822" max="2822" width="55.1640625" style="35" customWidth="1"/>
    <col min="2823" max="2825" width="15.5" style="35" customWidth="1"/>
    <col min="2826" max="2826" width="4.83203125" style="35" customWidth="1"/>
    <col min="2827" max="3072" width="9.33203125" style="35"/>
    <col min="3073" max="3073" width="6.83203125" style="35" customWidth="1"/>
    <col min="3074" max="3074" width="48" style="35" customWidth="1"/>
    <col min="3075" max="3077" width="15.5" style="35" customWidth="1"/>
    <col min="3078" max="3078" width="55.1640625" style="35" customWidth="1"/>
    <col min="3079" max="3081" width="15.5" style="35" customWidth="1"/>
    <col min="3082" max="3082" width="4.83203125" style="35" customWidth="1"/>
    <col min="3083" max="3328" width="9.33203125" style="35"/>
    <col min="3329" max="3329" width="6.83203125" style="35" customWidth="1"/>
    <col min="3330" max="3330" width="48" style="35" customWidth="1"/>
    <col min="3331" max="3333" width="15.5" style="35" customWidth="1"/>
    <col min="3334" max="3334" width="55.1640625" style="35" customWidth="1"/>
    <col min="3335" max="3337" width="15.5" style="35" customWidth="1"/>
    <col min="3338" max="3338" width="4.83203125" style="35" customWidth="1"/>
    <col min="3339" max="3584" width="9.33203125" style="35"/>
    <col min="3585" max="3585" width="6.83203125" style="35" customWidth="1"/>
    <col min="3586" max="3586" width="48" style="35" customWidth="1"/>
    <col min="3587" max="3589" width="15.5" style="35" customWidth="1"/>
    <col min="3590" max="3590" width="55.1640625" style="35" customWidth="1"/>
    <col min="3591" max="3593" width="15.5" style="35" customWidth="1"/>
    <col min="3594" max="3594" width="4.83203125" style="35" customWidth="1"/>
    <col min="3595" max="3840" width="9.33203125" style="35"/>
    <col min="3841" max="3841" width="6.83203125" style="35" customWidth="1"/>
    <col min="3842" max="3842" width="48" style="35" customWidth="1"/>
    <col min="3843" max="3845" width="15.5" style="35" customWidth="1"/>
    <col min="3846" max="3846" width="55.1640625" style="35" customWidth="1"/>
    <col min="3847" max="3849" width="15.5" style="35" customWidth="1"/>
    <col min="3850" max="3850" width="4.83203125" style="35" customWidth="1"/>
    <col min="3851" max="4096" width="9.33203125" style="35"/>
    <col min="4097" max="4097" width="6.83203125" style="35" customWidth="1"/>
    <col min="4098" max="4098" width="48" style="35" customWidth="1"/>
    <col min="4099" max="4101" width="15.5" style="35" customWidth="1"/>
    <col min="4102" max="4102" width="55.1640625" style="35" customWidth="1"/>
    <col min="4103" max="4105" width="15.5" style="35" customWidth="1"/>
    <col min="4106" max="4106" width="4.83203125" style="35" customWidth="1"/>
    <col min="4107" max="4352" width="9.33203125" style="35"/>
    <col min="4353" max="4353" width="6.83203125" style="35" customWidth="1"/>
    <col min="4354" max="4354" width="48" style="35" customWidth="1"/>
    <col min="4355" max="4357" width="15.5" style="35" customWidth="1"/>
    <col min="4358" max="4358" width="55.1640625" style="35" customWidth="1"/>
    <col min="4359" max="4361" width="15.5" style="35" customWidth="1"/>
    <col min="4362" max="4362" width="4.83203125" style="35" customWidth="1"/>
    <col min="4363" max="4608" width="9.33203125" style="35"/>
    <col min="4609" max="4609" width="6.83203125" style="35" customWidth="1"/>
    <col min="4610" max="4610" width="48" style="35" customWidth="1"/>
    <col min="4611" max="4613" width="15.5" style="35" customWidth="1"/>
    <col min="4614" max="4614" width="55.1640625" style="35" customWidth="1"/>
    <col min="4615" max="4617" width="15.5" style="35" customWidth="1"/>
    <col min="4618" max="4618" width="4.83203125" style="35" customWidth="1"/>
    <col min="4619" max="4864" width="9.33203125" style="35"/>
    <col min="4865" max="4865" width="6.83203125" style="35" customWidth="1"/>
    <col min="4866" max="4866" width="48" style="35" customWidth="1"/>
    <col min="4867" max="4869" width="15.5" style="35" customWidth="1"/>
    <col min="4870" max="4870" width="55.1640625" style="35" customWidth="1"/>
    <col min="4871" max="4873" width="15.5" style="35" customWidth="1"/>
    <col min="4874" max="4874" width="4.83203125" style="35" customWidth="1"/>
    <col min="4875" max="5120" width="9.33203125" style="35"/>
    <col min="5121" max="5121" width="6.83203125" style="35" customWidth="1"/>
    <col min="5122" max="5122" width="48" style="35" customWidth="1"/>
    <col min="5123" max="5125" width="15.5" style="35" customWidth="1"/>
    <col min="5126" max="5126" width="55.1640625" style="35" customWidth="1"/>
    <col min="5127" max="5129" width="15.5" style="35" customWidth="1"/>
    <col min="5130" max="5130" width="4.83203125" style="35" customWidth="1"/>
    <col min="5131" max="5376" width="9.33203125" style="35"/>
    <col min="5377" max="5377" width="6.83203125" style="35" customWidth="1"/>
    <col min="5378" max="5378" width="48" style="35" customWidth="1"/>
    <col min="5379" max="5381" width="15.5" style="35" customWidth="1"/>
    <col min="5382" max="5382" width="55.1640625" style="35" customWidth="1"/>
    <col min="5383" max="5385" width="15.5" style="35" customWidth="1"/>
    <col min="5386" max="5386" width="4.83203125" style="35" customWidth="1"/>
    <col min="5387" max="5632" width="9.33203125" style="35"/>
    <col min="5633" max="5633" width="6.83203125" style="35" customWidth="1"/>
    <col min="5634" max="5634" width="48" style="35" customWidth="1"/>
    <col min="5635" max="5637" width="15.5" style="35" customWidth="1"/>
    <col min="5638" max="5638" width="55.1640625" style="35" customWidth="1"/>
    <col min="5639" max="5641" width="15.5" style="35" customWidth="1"/>
    <col min="5642" max="5642" width="4.83203125" style="35" customWidth="1"/>
    <col min="5643" max="5888" width="9.33203125" style="35"/>
    <col min="5889" max="5889" width="6.83203125" style="35" customWidth="1"/>
    <col min="5890" max="5890" width="48" style="35" customWidth="1"/>
    <col min="5891" max="5893" width="15.5" style="35" customWidth="1"/>
    <col min="5894" max="5894" width="55.1640625" style="35" customWidth="1"/>
    <col min="5895" max="5897" width="15.5" style="35" customWidth="1"/>
    <col min="5898" max="5898" width="4.83203125" style="35" customWidth="1"/>
    <col min="5899" max="6144" width="9.33203125" style="35"/>
    <col min="6145" max="6145" width="6.83203125" style="35" customWidth="1"/>
    <col min="6146" max="6146" width="48" style="35" customWidth="1"/>
    <col min="6147" max="6149" width="15.5" style="35" customWidth="1"/>
    <col min="6150" max="6150" width="55.1640625" style="35" customWidth="1"/>
    <col min="6151" max="6153" width="15.5" style="35" customWidth="1"/>
    <col min="6154" max="6154" width="4.83203125" style="35" customWidth="1"/>
    <col min="6155" max="6400" width="9.33203125" style="35"/>
    <col min="6401" max="6401" width="6.83203125" style="35" customWidth="1"/>
    <col min="6402" max="6402" width="48" style="35" customWidth="1"/>
    <col min="6403" max="6405" width="15.5" style="35" customWidth="1"/>
    <col min="6406" max="6406" width="55.1640625" style="35" customWidth="1"/>
    <col min="6407" max="6409" width="15.5" style="35" customWidth="1"/>
    <col min="6410" max="6410" width="4.83203125" style="35" customWidth="1"/>
    <col min="6411" max="6656" width="9.33203125" style="35"/>
    <col min="6657" max="6657" width="6.83203125" style="35" customWidth="1"/>
    <col min="6658" max="6658" width="48" style="35" customWidth="1"/>
    <col min="6659" max="6661" width="15.5" style="35" customWidth="1"/>
    <col min="6662" max="6662" width="55.1640625" style="35" customWidth="1"/>
    <col min="6663" max="6665" width="15.5" style="35" customWidth="1"/>
    <col min="6666" max="6666" width="4.83203125" style="35" customWidth="1"/>
    <col min="6667" max="6912" width="9.33203125" style="35"/>
    <col min="6913" max="6913" width="6.83203125" style="35" customWidth="1"/>
    <col min="6914" max="6914" width="48" style="35" customWidth="1"/>
    <col min="6915" max="6917" width="15.5" style="35" customWidth="1"/>
    <col min="6918" max="6918" width="55.1640625" style="35" customWidth="1"/>
    <col min="6919" max="6921" width="15.5" style="35" customWidth="1"/>
    <col min="6922" max="6922" width="4.83203125" style="35" customWidth="1"/>
    <col min="6923" max="7168" width="9.33203125" style="35"/>
    <col min="7169" max="7169" width="6.83203125" style="35" customWidth="1"/>
    <col min="7170" max="7170" width="48" style="35" customWidth="1"/>
    <col min="7171" max="7173" width="15.5" style="35" customWidth="1"/>
    <col min="7174" max="7174" width="55.1640625" style="35" customWidth="1"/>
    <col min="7175" max="7177" width="15.5" style="35" customWidth="1"/>
    <col min="7178" max="7178" width="4.83203125" style="35" customWidth="1"/>
    <col min="7179" max="7424" width="9.33203125" style="35"/>
    <col min="7425" max="7425" width="6.83203125" style="35" customWidth="1"/>
    <col min="7426" max="7426" width="48" style="35" customWidth="1"/>
    <col min="7427" max="7429" width="15.5" style="35" customWidth="1"/>
    <col min="7430" max="7430" width="55.1640625" style="35" customWidth="1"/>
    <col min="7431" max="7433" width="15.5" style="35" customWidth="1"/>
    <col min="7434" max="7434" width="4.83203125" style="35" customWidth="1"/>
    <col min="7435" max="7680" width="9.33203125" style="35"/>
    <col min="7681" max="7681" width="6.83203125" style="35" customWidth="1"/>
    <col min="7682" max="7682" width="48" style="35" customWidth="1"/>
    <col min="7683" max="7685" width="15.5" style="35" customWidth="1"/>
    <col min="7686" max="7686" width="55.1640625" style="35" customWidth="1"/>
    <col min="7687" max="7689" width="15.5" style="35" customWidth="1"/>
    <col min="7690" max="7690" width="4.83203125" style="35" customWidth="1"/>
    <col min="7691" max="7936" width="9.33203125" style="35"/>
    <col min="7937" max="7937" width="6.83203125" style="35" customWidth="1"/>
    <col min="7938" max="7938" width="48" style="35" customWidth="1"/>
    <col min="7939" max="7941" width="15.5" style="35" customWidth="1"/>
    <col min="7942" max="7942" width="55.1640625" style="35" customWidth="1"/>
    <col min="7943" max="7945" width="15.5" style="35" customWidth="1"/>
    <col min="7946" max="7946" width="4.83203125" style="35" customWidth="1"/>
    <col min="7947" max="8192" width="9.33203125" style="35"/>
    <col min="8193" max="8193" width="6.83203125" style="35" customWidth="1"/>
    <col min="8194" max="8194" width="48" style="35" customWidth="1"/>
    <col min="8195" max="8197" width="15.5" style="35" customWidth="1"/>
    <col min="8198" max="8198" width="55.1640625" style="35" customWidth="1"/>
    <col min="8199" max="8201" width="15.5" style="35" customWidth="1"/>
    <col min="8202" max="8202" width="4.83203125" style="35" customWidth="1"/>
    <col min="8203" max="8448" width="9.33203125" style="35"/>
    <col min="8449" max="8449" width="6.83203125" style="35" customWidth="1"/>
    <col min="8450" max="8450" width="48" style="35" customWidth="1"/>
    <col min="8451" max="8453" width="15.5" style="35" customWidth="1"/>
    <col min="8454" max="8454" width="55.1640625" style="35" customWidth="1"/>
    <col min="8455" max="8457" width="15.5" style="35" customWidth="1"/>
    <col min="8458" max="8458" width="4.83203125" style="35" customWidth="1"/>
    <col min="8459" max="8704" width="9.33203125" style="35"/>
    <col min="8705" max="8705" width="6.83203125" style="35" customWidth="1"/>
    <col min="8706" max="8706" width="48" style="35" customWidth="1"/>
    <col min="8707" max="8709" width="15.5" style="35" customWidth="1"/>
    <col min="8710" max="8710" width="55.1640625" style="35" customWidth="1"/>
    <col min="8711" max="8713" width="15.5" style="35" customWidth="1"/>
    <col min="8714" max="8714" width="4.83203125" style="35" customWidth="1"/>
    <col min="8715" max="8960" width="9.33203125" style="35"/>
    <col min="8961" max="8961" width="6.83203125" style="35" customWidth="1"/>
    <col min="8962" max="8962" width="48" style="35" customWidth="1"/>
    <col min="8963" max="8965" width="15.5" style="35" customWidth="1"/>
    <col min="8966" max="8966" width="55.1640625" style="35" customWidth="1"/>
    <col min="8967" max="8969" width="15.5" style="35" customWidth="1"/>
    <col min="8970" max="8970" width="4.83203125" style="35" customWidth="1"/>
    <col min="8971" max="9216" width="9.33203125" style="35"/>
    <col min="9217" max="9217" width="6.83203125" style="35" customWidth="1"/>
    <col min="9218" max="9218" width="48" style="35" customWidth="1"/>
    <col min="9219" max="9221" width="15.5" style="35" customWidth="1"/>
    <col min="9222" max="9222" width="55.1640625" style="35" customWidth="1"/>
    <col min="9223" max="9225" width="15.5" style="35" customWidth="1"/>
    <col min="9226" max="9226" width="4.83203125" style="35" customWidth="1"/>
    <col min="9227" max="9472" width="9.33203125" style="35"/>
    <col min="9473" max="9473" width="6.83203125" style="35" customWidth="1"/>
    <col min="9474" max="9474" width="48" style="35" customWidth="1"/>
    <col min="9475" max="9477" width="15.5" style="35" customWidth="1"/>
    <col min="9478" max="9478" width="55.1640625" style="35" customWidth="1"/>
    <col min="9479" max="9481" width="15.5" style="35" customWidth="1"/>
    <col min="9482" max="9482" width="4.83203125" style="35" customWidth="1"/>
    <col min="9483" max="9728" width="9.33203125" style="35"/>
    <col min="9729" max="9729" width="6.83203125" style="35" customWidth="1"/>
    <col min="9730" max="9730" width="48" style="35" customWidth="1"/>
    <col min="9731" max="9733" width="15.5" style="35" customWidth="1"/>
    <col min="9734" max="9734" width="55.1640625" style="35" customWidth="1"/>
    <col min="9735" max="9737" width="15.5" style="35" customWidth="1"/>
    <col min="9738" max="9738" width="4.83203125" style="35" customWidth="1"/>
    <col min="9739" max="9984" width="9.33203125" style="35"/>
    <col min="9985" max="9985" width="6.83203125" style="35" customWidth="1"/>
    <col min="9986" max="9986" width="48" style="35" customWidth="1"/>
    <col min="9987" max="9989" width="15.5" style="35" customWidth="1"/>
    <col min="9990" max="9990" width="55.1640625" style="35" customWidth="1"/>
    <col min="9991" max="9993" width="15.5" style="35" customWidth="1"/>
    <col min="9994" max="9994" width="4.83203125" style="35" customWidth="1"/>
    <col min="9995" max="10240" width="9.33203125" style="35"/>
    <col min="10241" max="10241" width="6.83203125" style="35" customWidth="1"/>
    <col min="10242" max="10242" width="48" style="35" customWidth="1"/>
    <col min="10243" max="10245" width="15.5" style="35" customWidth="1"/>
    <col min="10246" max="10246" width="55.1640625" style="35" customWidth="1"/>
    <col min="10247" max="10249" width="15.5" style="35" customWidth="1"/>
    <col min="10250" max="10250" width="4.83203125" style="35" customWidth="1"/>
    <col min="10251" max="10496" width="9.33203125" style="35"/>
    <col min="10497" max="10497" width="6.83203125" style="35" customWidth="1"/>
    <col min="10498" max="10498" width="48" style="35" customWidth="1"/>
    <col min="10499" max="10501" width="15.5" style="35" customWidth="1"/>
    <col min="10502" max="10502" width="55.1640625" style="35" customWidth="1"/>
    <col min="10503" max="10505" width="15.5" style="35" customWidth="1"/>
    <col min="10506" max="10506" width="4.83203125" style="35" customWidth="1"/>
    <col min="10507" max="10752" width="9.33203125" style="35"/>
    <col min="10753" max="10753" width="6.83203125" style="35" customWidth="1"/>
    <col min="10754" max="10754" width="48" style="35" customWidth="1"/>
    <col min="10755" max="10757" width="15.5" style="35" customWidth="1"/>
    <col min="10758" max="10758" width="55.1640625" style="35" customWidth="1"/>
    <col min="10759" max="10761" width="15.5" style="35" customWidth="1"/>
    <col min="10762" max="10762" width="4.83203125" style="35" customWidth="1"/>
    <col min="10763" max="11008" width="9.33203125" style="35"/>
    <col min="11009" max="11009" width="6.83203125" style="35" customWidth="1"/>
    <col min="11010" max="11010" width="48" style="35" customWidth="1"/>
    <col min="11011" max="11013" width="15.5" style="35" customWidth="1"/>
    <col min="11014" max="11014" width="55.1640625" style="35" customWidth="1"/>
    <col min="11015" max="11017" width="15.5" style="35" customWidth="1"/>
    <col min="11018" max="11018" width="4.83203125" style="35" customWidth="1"/>
    <col min="11019" max="11264" width="9.33203125" style="35"/>
    <col min="11265" max="11265" width="6.83203125" style="35" customWidth="1"/>
    <col min="11266" max="11266" width="48" style="35" customWidth="1"/>
    <col min="11267" max="11269" width="15.5" style="35" customWidth="1"/>
    <col min="11270" max="11270" width="55.1640625" style="35" customWidth="1"/>
    <col min="11271" max="11273" width="15.5" style="35" customWidth="1"/>
    <col min="11274" max="11274" width="4.83203125" style="35" customWidth="1"/>
    <col min="11275" max="11520" width="9.33203125" style="35"/>
    <col min="11521" max="11521" width="6.83203125" style="35" customWidth="1"/>
    <col min="11522" max="11522" width="48" style="35" customWidth="1"/>
    <col min="11523" max="11525" width="15.5" style="35" customWidth="1"/>
    <col min="11526" max="11526" width="55.1640625" style="35" customWidth="1"/>
    <col min="11527" max="11529" width="15.5" style="35" customWidth="1"/>
    <col min="11530" max="11530" width="4.83203125" style="35" customWidth="1"/>
    <col min="11531" max="11776" width="9.33203125" style="35"/>
    <col min="11777" max="11777" width="6.83203125" style="35" customWidth="1"/>
    <col min="11778" max="11778" width="48" style="35" customWidth="1"/>
    <col min="11779" max="11781" width="15.5" style="35" customWidth="1"/>
    <col min="11782" max="11782" width="55.1640625" style="35" customWidth="1"/>
    <col min="11783" max="11785" width="15.5" style="35" customWidth="1"/>
    <col min="11786" max="11786" width="4.83203125" style="35" customWidth="1"/>
    <col min="11787" max="12032" width="9.33203125" style="35"/>
    <col min="12033" max="12033" width="6.83203125" style="35" customWidth="1"/>
    <col min="12034" max="12034" width="48" style="35" customWidth="1"/>
    <col min="12035" max="12037" width="15.5" style="35" customWidth="1"/>
    <col min="12038" max="12038" width="55.1640625" style="35" customWidth="1"/>
    <col min="12039" max="12041" width="15.5" style="35" customWidth="1"/>
    <col min="12042" max="12042" width="4.83203125" style="35" customWidth="1"/>
    <col min="12043" max="12288" width="9.33203125" style="35"/>
    <col min="12289" max="12289" width="6.83203125" style="35" customWidth="1"/>
    <col min="12290" max="12290" width="48" style="35" customWidth="1"/>
    <col min="12291" max="12293" width="15.5" style="35" customWidth="1"/>
    <col min="12294" max="12294" width="55.1640625" style="35" customWidth="1"/>
    <col min="12295" max="12297" width="15.5" style="35" customWidth="1"/>
    <col min="12298" max="12298" width="4.83203125" style="35" customWidth="1"/>
    <col min="12299" max="12544" width="9.33203125" style="35"/>
    <col min="12545" max="12545" width="6.83203125" style="35" customWidth="1"/>
    <col min="12546" max="12546" width="48" style="35" customWidth="1"/>
    <col min="12547" max="12549" width="15.5" style="35" customWidth="1"/>
    <col min="12550" max="12550" width="55.1640625" style="35" customWidth="1"/>
    <col min="12551" max="12553" width="15.5" style="35" customWidth="1"/>
    <col min="12554" max="12554" width="4.83203125" style="35" customWidth="1"/>
    <col min="12555" max="12800" width="9.33203125" style="35"/>
    <col min="12801" max="12801" width="6.83203125" style="35" customWidth="1"/>
    <col min="12802" max="12802" width="48" style="35" customWidth="1"/>
    <col min="12803" max="12805" width="15.5" style="35" customWidth="1"/>
    <col min="12806" max="12806" width="55.1640625" style="35" customWidth="1"/>
    <col min="12807" max="12809" width="15.5" style="35" customWidth="1"/>
    <col min="12810" max="12810" width="4.83203125" style="35" customWidth="1"/>
    <col min="12811" max="13056" width="9.33203125" style="35"/>
    <col min="13057" max="13057" width="6.83203125" style="35" customWidth="1"/>
    <col min="13058" max="13058" width="48" style="35" customWidth="1"/>
    <col min="13059" max="13061" width="15.5" style="35" customWidth="1"/>
    <col min="13062" max="13062" width="55.1640625" style="35" customWidth="1"/>
    <col min="13063" max="13065" width="15.5" style="35" customWidth="1"/>
    <col min="13066" max="13066" width="4.83203125" style="35" customWidth="1"/>
    <col min="13067" max="13312" width="9.33203125" style="35"/>
    <col min="13313" max="13313" width="6.83203125" style="35" customWidth="1"/>
    <col min="13314" max="13314" width="48" style="35" customWidth="1"/>
    <col min="13315" max="13317" width="15.5" style="35" customWidth="1"/>
    <col min="13318" max="13318" width="55.1640625" style="35" customWidth="1"/>
    <col min="13319" max="13321" width="15.5" style="35" customWidth="1"/>
    <col min="13322" max="13322" width="4.83203125" style="35" customWidth="1"/>
    <col min="13323" max="13568" width="9.33203125" style="35"/>
    <col min="13569" max="13569" width="6.83203125" style="35" customWidth="1"/>
    <col min="13570" max="13570" width="48" style="35" customWidth="1"/>
    <col min="13571" max="13573" width="15.5" style="35" customWidth="1"/>
    <col min="13574" max="13574" width="55.1640625" style="35" customWidth="1"/>
    <col min="13575" max="13577" width="15.5" style="35" customWidth="1"/>
    <col min="13578" max="13578" width="4.83203125" style="35" customWidth="1"/>
    <col min="13579" max="13824" width="9.33203125" style="35"/>
    <col min="13825" max="13825" width="6.83203125" style="35" customWidth="1"/>
    <col min="13826" max="13826" width="48" style="35" customWidth="1"/>
    <col min="13827" max="13829" width="15.5" style="35" customWidth="1"/>
    <col min="13830" max="13830" width="55.1640625" style="35" customWidth="1"/>
    <col min="13831" max="13833" width="15.5" style="35" customWidth="1"/>
    <col min="13834" max="13834" width="4.83203125" style="35" customWidth="1"/>
    <col min="13835" max="14080" width="9.33203125" style="35"/>
    <col min="14081" max="14081" width="6.83203125" style="35" customWidth="1"/>
    <col min="14082" max="14082" width="48" style="35" customWidth="1"/>
    <col min="14083" max="14085" width="15.5" style="35" customWidth="1"/>
    <col min="14086" max="14086" width="55.1640625" style="35" customWidth="1"/>
    <col min="14087" max="14089" width="15.5" style="35" customWidth="1"/>
    <col min="14090" max="14090" width="4.83203125" style="35" customWidth="1"/>
    <col min="14091" max="14336" width="9.33203125" style="35"/>
    <col min="14337" max="14337" width="6.83203125" style="35" customWidth="1"/>
    <col min="14338" max="14338" width="48" style="35" customWidth="1"/>
    <col min="14339" max="14341" width="15.5" style="35" customWidth="1"/>
    <col min="14342" max="14342" width="55.1640625" style="35" customWidth="1"/>
    <col min="14343" max="14345" width="15.5" style="35" customWidth="1"/>
    <col min="14346" max="14346" width="4.83203125" style="35" customWidth="1"/>
    <col min="14347" max="14592" width="9.33203125" style="35"/>
    <col min="14593" max="14593" width="6.83203125" style="35" customWidth="1"/>
    <col min="14594" max="14594" width="48" style="35" customWidth="1"/>
    <col min="14595" max="14597" width="15.5" style="35" customWidth="1"/>
    <col min="14598" max="14598" width="55.1640625" style="35" customWidth="1"/>
    <col min="14599" max="14601" width="15.5" style="35" customWidth="1"/>
    <col min="14602" max="14602" width="4.83203125" style="35" customWidth="1"/>
    <col min="14603" max="14848" width="9.33203125" style="35"/>
    <col min="14849" max="14849" width="6.83203125" style="35" customWidth="1"/>
    <col min="14850" max="14850" width="48" style="35" customWidth="1"/>
    <col min="14851" max="14853" width="15.5" style="35" customWidth="1"/>
    <col min="14854" max="14854" width="55.1640625" style="35" customWidth="1"/>
    <col min="14855" max="14857" width="15.5" style="35" customWidth="1"/>
    <col min="14858" max="14858" width="4.83203125" style="35" customWidth="1"/>
    <col min="14859" max="15104" width="9.33203125" style="35"/>
    <col min="15105" max="15105" width="6.83203125" style="35" customWidth="1"/>
    <col min="15106" max="15106" width="48" style="35" customWidth="1"/>
    <col min="15107" max="15109" width="15.5" style="35" customWidth="1"/>
    <col min="15110" max="15110" width="55.1640625" style="35" customWidth="1"/>
    <col min="15111" max="15113" width="15.5" style="35" customWidth="1"/>
    <col min="15114" max="15114" width="4.83203125" style="35" customWidth="1"/>
    <col min="15115" max="15360" width="9.33203125" style="35"/>
    <col min="15361" max="15361" width="6.83203125" style="35" customWidth="1"/>
    <col min="15362" max="15362" width="48" style="35" customWidth="1"/>
    <col min="15363" max="15365" width="15.5" style="35" customWidth="1"/>
    <col min="15366" max="15366" width="55.1640625" style="35" customWidth="1"/>
    <col min="15367" max="15369" width="15.5" style="35" customWidth="1"/>
    <col min="15370" max="15370" width="4.83203125" style="35" customWidth="1"/>
    <col min="15371" max="15616" width="9.33203125" style="35"/>
    <col min="15617" max="15617" width="6.83203125" style="35" customWidth="1"/>
    <col min="15618" max="15618" width="48" style="35" customWidth="1"/>
    <col min="15619" max="15621" width="15.5" style="35" customWidth="1"/>
    <col min="15622" max="15622" width="55.1640625" style="35" customWidth="1"/>
    <col min="15623" max="15625" width="15.5" style="35" customWidth="1"/>
    <col min="15626" max="15626" width="4.83203125" style="35" customWidth="1"/>
    <col min="15627" max="15872" width="9.33203125" style="35"/>
    <col min="15873" max="15873" width="6.83203125" style="35" customWidth="1"/>
    <col min="15874" max="15874" width="48" style="35" customWidth="1"/>
    <col min="15875" max="15877" width="15.5" style="35" customWidth="1"/>
    <col min="15878" max="15878" width="55.1640625" style="35" customWidth="1"/>
    <col min="15879" max="15881" width="15.5" style="35" customWidth="1"/>
    <col min="15882" max="15882" width="4.83203125" style="35" customWidth="1"/>
    <col min="15883" max="16128" width="9.33203125" style="35"/>
    <col min="16129" max="16129" width="6.83203125" style="35" customWidth="1"/>
    <col min="16130" max="16130" width="48" style="35" customWidth="1"/>
    <col min="16131" max="16133" width="15.5" style="35" customWidth="1"/>
    <col min="16134" max="16134" width="55.1640625" style="35" customWidth="1"/>
    <col min="16135" max="16137" width="15.5" style="35" customWidth="1"/>
    <col min="16138" max="16138" width="4.83203125" style="35" customWidth="1"/>
    <col min="16139" max="16384" width="9.33203125" style="35"/>
  </cols>
  <sheetData>
    <row r="1" spans="1:10" ht="39.75" customHeight="1" x14ac:dyDescent="0.2">
      <c r="B1" s="741" t="s">
        <v>975</v>
      </c>
      <c r="C1" s="242"/>
      <c r="D1" s="242"/>
      <c r="E1" s="242"/>
      <c r="F1" s="242"/>
      <c r="G1" s="242"/>
      <c r="H1" s="242"/>
      <c r="I1" s="242"/>
      <c r="J1" s="1073" t="str">
        <f>CONCATENATE("2.1. melléklet ",[5]RM_ALAPADATOK!A7," ",[5]RM_ALAPADATOK!B7," ",[5]RM_ALAPADATOK!C7," ",[5]RM_ALAPADATOK!D7," ",[5]RM_ALAPADATOK!E7," ",[5]RM_ALAPADATOK!F7," ",[5]RM_ALAPADATOK!G7," ",[5]RM_ALAPADATOK!H7)</f>
        <v>2.1. melléklet a 7 / 2019 ( III.14. ) önkormányzati rendelethez</v>
      </c>
    </row>
    <row r="2" spans="1:10" ht="14.25" thickBot="1" x14ac:dyDescent="0.25">
      <c r="G2" s="37"/>
      <c r="H2" s="37"/>
      <c r="I2" s="37" t="str">
        <f>CONCATENATE('[1]RM_1.1.sz.mell.'!K7)</f>
        <v>ezer Forintban!</v>
      </c>
      <c r="J2" s="1073"/>
    </row>
    <row r="3" spans="1:10" ht="18" customHeight="1" thickBot="1" x14ac:dyDescent="0.25">
      <c r="A3" s="1070" t="s">
        <v>65</v>
      </c>
      <c r="B3" s="243" t="s">
        <v>52</v>
      </c>
      <c r="C3" s="244"/>
      <c r="D3" s="742"/>
      <c r="E3" s="742"/>
      <c r="F3" s="243" t="s">
        <v>53</v>
      </c>
      <c r="G3" s="245"/>
      <c r="H3" s="743"/>
      <c r="I3" s="744"/>
      <c r="J3" s="1073"/>
    </row>
    <row r="4" spans="1:10" s="38" customFormat="1" ht="42.75" customHeight="1" thickBot="1" x14ac:dyDescent="0.25">
      <c r="A4" s="1071"/>
      <c r="B4" s="146" t="s">
        <v>57</v>
      </c>
      <c r="C4" s="745" t="str">
        <f>+CONCATENATE('[1]RM_1.1.sz.mell.'!C8," eredeti előirányzat")</f>
        <v>2019. évi eredeti előirányzat</v>
      </c>
      <c r="D4" s="921" t="s">
        <v>976</v>
      </c>
      <c r="E4" s="921" t="str">
        <f>+CONCATENATE(LEFT('[1]RM_1.1.sz.mell.'!C8,4),". 4. Módisítás után" )</f>
        <v>2019. 4. Módisítás után</v>
      </c>
      <c r="F4" s="746" t="s">
        <v>57</v>
      </c>
      <c r="G4" s="747" t="str">
        <f>+C4</f>
        <v>2019. évi eredeti előirányzat</v>
      </c>
      <c r="H4" s="747" t="str">
        <f>+D4</f>
        <v>Halmozott módosítás 2019. …….-ig</v>
      </c>
      <c r="I4" s="748" t="str">
        <f>+E4</f>
        <v>2019. 4. Módisítás után</v>
      </c>
      <c r="J4" s="1073"/>
    </row>
    <row r="5" spans="1:10" s="250" customFormat="1" ht="12" customHeight="1" thickBot="1" x14ac:dyDescent="0.25">
      <c r="A5" s="246" t="s">
        <v>476</v>
      </c>
      <c r="B5" s="247" t="s">
        <v>477</v>
      </c>
      <c r="C5" s="248" t="s">
        <v>478</v>
      </c>
      <c r="D5" s="749" t="s">
        <v>480</v>
      </c>
      <c r="E5" s="749" t="s">
        <v>977</v>
      </c>
      <c r="F5" s="247" t="s">
        <v>978</v>
      </c>
      <c r="G5" s="248" t="s">
        <v>482</v>
      </c>
      <c r="H5" s="248" t="s">
        <v>483</v>
      </c>
      <c r="I5" s="249" t="s">
        <v>979</v>
      </c>
      <c r="J5" s="1073"/>
    </row>
    <row r="6" spans="1:10" ht="12.95" customHeight="1" x14ac:dyDescent="0.2">
      <c r="A6" s="251" t="s">
        <v>15</v>
      </c>
      <c r="B6" s="252" t="s">
        <v>364</v>
      </c>
      <c r="C6" s="236">
        <v>489562</v>
      </c>
      <c r="D6" s="236">
        <v>65183</v>
      </c>
      <c r="E6" s="750">
        <f>C6+D6</f>
        <v>554745</v>
      </c>
      <c r="F6" s="252" t="s">
        <v>58</v>
      </c>
      <c r="G6" s="236">
        <v>177288</v>
      </c>
      <c r="H6" s="236">
        <v>-1981</v>
      </c>
      <c r="I6" s="751">
        <f>G6+H6</f>
        <v>175307</v>
      </c>
      <c r="J6" s="1073"/>
    </row>
    <row r="7" spans="1:10" ht="12.95" customHeight="1" x14ac:dyDescent="0.2">
      <c r="A7" s="253" t="s">
        <v>16</v>
      </c>
      <c r="B7" s="254" t="s">
        <v>365</v>
      </c>
      <c r="C7" s="237">
        <v>91243</v>
      </c>
      <c r="D7" s="237">
        <v>30205</v>
      </c>
      <c r="E7" s="750">
        <f t="shared" ref="E7:E16" si="0">C7+D7</f>
        <v>121448</v>
      </c>
      <c r="F7" s="254" t="s">
        <v>175</v>
      </c>
      <c r="G7" s="237">
        <v>33247</v>
      </c>
      <c r="H7" s="237">
        <v>-1036</v>
      </c>
      <c r="I7" s="751">
        <f t="shared" ref="I7:I17" si="1">G7+H7</f>
        <v>32211</v>
      </c>
      <c r="J7" s="1073"/>
    </row>
    <row r="8" spans="1:10" ht="12.95" customHeight="1" x14ac:dyDescent="0.2">
      <c r="A8" s="253" t="s">
        <v>17</v>
      </c>
      <c r="B8" s="254" t="s">
        <v>385</v>
      </c>
      <c r="C8" s="237"/>
      <c r="D8" s="237"/>
      <c r="E8" s="750">
        <f t="shared" si="0"/>
        <v>0</v>
      </c>
      <c r="F8" s="254" t="s">
        <v>225</v>
      </c>
      <c r="G8" s="237">
        <v>464611</v>
      </c>
      <c r="H8" s="237">
        <v>-140040</v>
      </c>
      <c r="I8" s="751">
        <f t="shared" si="1"/>
        <v>324571</v>
      </c>
      <c r="J8" s="1073"/>
    </row>
    <row r="9" spans="1:10" ht="12.95" customHeight="1" x14ac:dyDescent="0.2">
      <c r="A9" s="253" t="s">
        <v>18</v>
      </c>
      <c r="B9" s="254" t="s">
        <v>166</v>
      </c>
      <c r="C9" s="237">
        <v>316805</v>
      </c>
      <c r="D9" s="237">
        <v>46000</v>
      </c>
      <c r="E9" s="750">
        <f t="shared" si="0"/>
        <v>362805</v>
      </c>
      <c r="F9" s="254" t="s">
        <v>176</v>
      </c>
      <c r="G9" s="237">
        <v>24631</v>
      </c>
      <c r="H9" s="237">
        <v>-8611</v>
      </c>
      <c r="I9" s="751">
        <f t="shared" si="1"/>
        <v>16020</v>
      </c>
      <c r="J9" s="1073"/>
    </row>
    <row r="10" spans="1:10" ht="12.95" customHeight="1" x14ac:dyDescent="0.2">
      <c r="A10" s="253" t="s">
        <v>19</v>
      </c>
      <c r="B10" s="255" t="s">
        <v>407</v>
      </c>
      <c r="C10" s="237">
        <v>245907</v>
      </c>
      <c r="D10" s="237">
        <v>-73196</v>
      </c>
      <c r="E10" s="750">
        <f t="shared" si="0"/>
        <v>172711</v>
      </c>
      <c r="F10" s="254" t="s">
        <v>177</v>
      </c>
      <c r="G10" s="237">
        <v>550477</v>
      </c>
      <c r="H10" s="237">
        <v>25524</v>
      </c>
      <c r="I10" s="751">
        <f t="shared" si="1"/>
        <v>576001</v>
      </c>
      <c r="J10" s="1073"/>
    </row>
    <row r="11" spans="1:10" ht="12.95" customHeight="1" x14ac:dyDescent="0.2">
      <c r="A11" s="253" t="s">
        <v>20</v>
      </c>
      <c r="B11" s="254" t="s">
        <v>366</v>
      </c>
      <c r="C11" s="238"/>
      <c r="D11" s="238">
        <v>4310</v>
      </c>
      <c r="E11" s="750">
        <v>4310</v>
      </c>
      <c r="F11" s="254" t="s">
        <v>980</v>
      </c>
      <c r="G11" s="237">
        <v>15044</v>
      </c>
      <c r="H11" s="237">
        <v>117079</v>
      </c>
      <c r="I11" s="751">
        <f t="shared" si="1"/>
        <v>132123</v>
      </c>
      <c r="J11" s="1073"/>
    </row>
    <row r="12" spans="1:10" ht="12.95" customHeight="1" x14ac:dyDescent="0.2">
      <c r="A12" s="253" t="s">
        <v>21</v>
      </c>
      <c r="B12" s="254" t="s">
        <v>464</v>
      </c>
      <c r="C12" s="237"/>
      <c r="D12" s="237"/>
      <c r="E12" s="750">
        <f t="shared" si="0"/>
        <v>0</v>
      </c>
      <c r="F12" s="254" t="s">
        <v>981</v>
      </c>
      <c r="G12" s="237">
        <v>8660</v>
      </c>
      <c r="H12" s="237">
        <v>1994</v>
      </c>
      <c r="I12" s="751">
        <f t="shared" si="1"/>
        <v>10654</v>
      </c>
      <c r="J12" s="1073"/>
    </row>
    <row r="13" spans="1:10" ht="12.95" customHeight="1" x14ac:dyDescent="0.2">
      <c r="A13" s="253" t="s">
        <v>22</v>
      </c>
      <c r="B13" s="39"/>
      <c r="C13" s="237"/>
      <c r="D13" s="237"/>
      <c r="E13" s="750">
        <f t="shared" si="0"/>
        <v>0</v>
      </c>
      <c r="F13" s="39"/>
      <c r="G13" s="237"/>
      <c r="H13" s="237"/>
      <c r="I13" s="751">
        <f t="shared" si="1"/>
        <v>0</v>
      </c>
      <c r="J13" s="1073"/>
    </row>
    <row r="14" spans="1:10" ht="12.95" customHeight="1" x14ac:dyDescent="0.2">
      <c r="A14" s="253" t="s">
        <v>23</v>
      </c>
      <c r="B14" s="315"/>
      <c r="C14" s="238"/>
      <c r="D14" s="238"/>
      <c r="E14" s="750">
        <f t="shared" si="0"/>
        <v>0</v>
      </c>
      <c r="F14" s="39"/>
      <c r="G14" s="237"/>
      <c r="H14" s="237"/>
      <c r="I14" s="751">
        <f t="shared" si="1"/>
        <v>0</v>
      </c>
      <c r="J14" s="1073"/>
    </row>
    <row r="15" spans="1:10" ht="12.95" customHeight="1" x14ac:dyDescent="0.2">
      <c r="A15" s="253" t="s">
        <v>24</v>
      </c>
      <c r="B15" s="39"/>
      <c r="C15" s="237"/>
      <c r="D15" s="237"/>
      <c r="E15" s="750">
        <f t="shared" si="0"/>
        <v>0</v>
      </c>
      <c r="F15" s="39"/>
      <c r="G15" s="237"/>
      <c r="H15" s="237"/>
      <c r="I15" s="751">
        <f t="shared" si="1"/>
        <v>0</v>
      </c>
      <c r="J15" s="1073"/>
    </row>
    <row r="16" spans="1:10" ht="12.95" customHeight="1" x14ac:dyDescent="0.2">
      <c r="A16" s="253" t="s">
        <v>25</v>
      </c>
      <c r="B16" s="39"/>
      <c r="C16" s="237"/>
      <c r="D16" s="237"/>
      <c r="E16" s="750">
        <f t="shared" si="0"/>
        <v>0</v>
      </c>
      <c r="F16" s="39"/>
      <c r="G16" s="237"/>
      <c r="H16" s="237"/>
      <c r="I16" s="751">
        <f t="shared" si="1"/>
        <v>0</v>
      </c>
      <c r="J16" s="1073"/>
    </row>
    <row r="17" spans="1:10" ht="12.95" customHeight="1" thickBot="1" x14ac:dyDescent="0.25">
      <c r="A17" s="253" t="s">
        <v>26</v>
      </c>
      <c r="B17" s="43"/>
      <c r="C17" s="239"/>
      <c r="D17" s="239"/>
      <c r="E17" s="752"/>
      <c r="F17" s="39"/>
      <c r="G17" s="239"/>
      <c r="H17" s="239"/>
      <c r="I17" s="751">
        <f t="shared" si="1"/>
        <v>0</v>
      </c>
      <c r="J17" s="1073"/>
    </row>
    <row r="18" spans="1:10" ht="21.75" thickBot="1" x14ac:dyDescent="0.25">
      <c r="A18" s="256" t="s">
        <v>27</v>
      </c>
      <c r="B18" s="97" t="s">
        <v>465</v>
      </c>
      <c r="C18" s="240">
        <f>C6+C7+C9+C10+C11+C13+C14+C15+C16+C17</f>
        <v>1143517</v>
      </c>
      <c r="D18" s="240">
        <f>D6+D7+D9+D10+D11+D13+D14+D15+D16+D17</f>
        <v>72502</v>
      </c>
      <c r="E18" s="240">
        <f>E6+E7+E9+E10+E11+E13+E14+E15+E16+E17</f>
        <v>1216019</v>
      </c>
      <c r="F18" s="97" t="s">
        <v>371</v>
      </c>
      <c r="G18" s="240">
        <f>SUM(G6:G17)</f>
        <v>1273958</v>
      </c>
      <c r="H18" s="240">
        <f>SUM(H6:H17)</f>
        <v>-7071</v>
      </c>
      <c r="I18" s="276">
        <f>SUM(I6:I17)</f>
        <v>1266887</v>
      </c>
      <c r="J18" s="1073"/>
    </row>
    <row r="19" spans="1:10" ht="12.95" customHeight="1" x14ac:dyDescent="0.2">
      <c r="A19" s="257" t="s">
        <v>28</v>
      </c>
      <c r="B19" s="258" t="s">
        <v>368</v>
      </c>
      <c r="C19" s="361">
        <f>+C20+C21+C22+C23</f>
        <v>108731</v>
      </c>
      <c r="D19" s="361">
        <f>+D20+D21+D22+D23</f>
        <v>45</v>
      </c>
      <c r="E19" s="361">
        <f>+E20+E21+E22+E23</f>
        <v>108776</v>
      </c>
      <c r="F19" s="259" t="s">
        <v>183</v>
      </c>
      <c r="G19" s="241"/>
      <c r="H19" s="241"/>
      <c r="I19" s="753">
        <f>G19+H19</f>
        <v>0</v>
      </c>
      <c r="J19" s="1073"/>
    </row>
    <row r="20" spans="1:10" ht="12.95" customHeight="1" x14ac:dyDescent="0.2">
      <c r="A20" s="260" t="s">
        <v>29</v>
      </c>
      <c r="B20" s="259" t="s">
        <v>219</v>
      </c>
      <c r="C20" s="57">
        <v>108731</v>
      </c>
      <c r="D20" s="57">
        <v>45</v>
      </c>
      <c r="E20" s="754">
        <f>C20+D20</f>
        <v>108776</v>
      </c>
      <c r="F20" s="259" t="s">
        <v>370</v>
      </c>
      <c r="G20" s="57"/>
      <c r="H20" s="57"/>
      <c r="I20" s="755">
        <f t="shared" ref="I20:I28" si="2">G20+H20</f>
        <v>0</v>
      </c>
      <c r="J20" s="1073"/>
    </row>
    <row r="21" spans="1:10" ht="12.95" customHeight="1" x14ac:dyDescent="0.2">
      <c r="A21" s="260" t="s">
        <v>30</v>
      </c>
      <c r="B21" s="259" t="s">
        <v>220</v>
      </c>
      <c r="C21" s="57"/>
      <c r="D21" s="57"/>
      <c r="E21" s="754">
        <f>C21+D21</f>
        <v>0</v>
      </c>
      <c r="F21" s="259" t="s">
        <v>150</v>
      </c>
      <c r="G21" s="57"/>
      <c r="H21" s="57"/>
      <c r="I21" s="755">
        <f t="shared" si="2"/>
        <v>0</v>
      </c>
      <c r="J21" s="1073"/>
    </row>
    <row r="22" spans="1:10" ht="12.95" customHeight="1" x14ac:dyDescent="0.2">
      <c r="A22" s="260" t="s">
        <v>31</v>
      </c>
      <c r="B22" s="259" t="s">
        <v>224</v>
      </c>
      <c r="C22" s="57"/>
      <c r="D22" s="57"/>
      <c r="E22" s="754">
        <f>C22+D22</f>
        <v>0</v>
      </c>
      <c r="F22" s="259" t="s">
        <v>151</v>
      </c>
      <c r="G22" s="57"/>
      <c r="H22" s="57"/>
      <c r="I22" s="755">
        <f t="shared" si="2"/>
        <v>0</v>
      </c>
      <c r="J22" s="1073"/>
    </row>
    <row r="23" spans="1:10" ht="12.95" customHeight="1" x14ac:dyDescent="0.2">
      <c r="A23" s="260" t="s">
        <v>32</v>
      </c>
      <c r="B23" s="265" t="s">
        <v>230</v>
      </c>
      <c r="C23" s="57"/>
      <c r="D23" s="57"/>
      <c r="E23" s="754">
        <f>C23+D23</f>
        <v>0</v>
      </c>
      <c r="F23" s="258" t="s">
        <v>226</v>
      </c>
      <c r="G23" s="57"/>
      <c r="H23" s="57"/>
      <c r="I23" s="755">
        <f t="shared" si="2"/>
        <v>0</v>
      </c>
      <c r="J23" s="1073"/>
    </row>
    <row r="24" spans="1:10" ht="12.95" customHeight="1" x14ac:dyDescent="0.2">
      <c r="A24" s="260" t="s">
        <v>33</v>
      </c>
      <c r="B24" s="259" t="s">
        <v>369</v>
      </c>
      <c r="C24" s="261">
        <f>+C25+C26</f>
        <v>0</v>
      </c>
      <c r="D24" s="261">
        <f>+D25+D26</f>
        <v>0</v>
      </c>
      <c r="E24" s="261">
        <f>+E25+E26</f>
        <v>0</v>
      </c>
      <c r="F24" s="259" t="s">
        <v>184</v>
      </c>
      <c r="G24" s="57"/>
      <c r="H24" s="57"/>
      <c r="I24" s="755">
        <f t="shared" si="2"/>
        <v>0</v>
      </c>
      <c r="J24" s="1073"/>
    </row>
    <row r="25" spans="1:10" ht="12.95" customHeight="1" x14ac:dyDescent="0.2">
      <c r="A25" s="257" t="s">
        <v>34</v>
      </c>
      <c r="B25" s="258" t="s">
        <v>367</v>
      </c>
      <c r="C25" s="241"/>
      <c r="D25" s="241"/>
      <c r="E25" s="756">
        <f>C25+D25</f>
        <v>0</v>
      </c>
      <c r="F25" s="252" t="s">
        <v>447</v>
      </c>
      <c r="G25" s="241"/>
      <c r="H25" s="241"/>
      <c r="I25" s="753">
        <f t="shared" si="2"/>
        <v>0</v>
      </c>
      <c r="J25" s="1073"/>
    </row>
    <row r="26" spans="1:10" ht="12.95" customHeight="1" x14ac:dyDescent="0.2">
      <c r="A26" s="260" t="s">
        <v>35</v>
      </c>
      <c r="B26" s="265" t="s">
        <v>643</v>
      </c>
      <c r="C26" s="57"/>
      <c r="D26" s="57"/>
      <c r="E26" s="754">
        <f>C26+D26</f>
        <v>0</v>
      </c>
      <c r="F26" s="254" t="s">
        <v>453</v>
      </c>
      <c r="G26" s="57"/>
      <c r="H26" s="57"/>
      <c r="I26" s="755">
        <f t="shared" si="2"/>
        <v>0</v>
      </c>
      <c r="J26" s="1073"/>
    </row>
    <row r="27" spans="1:10" ht="12.95" customHeight="1" x14ac:dyDescent="0.2">
      <c r="A27" s="253" t="s">
        <v>36</v>
      </c>
      <c r="B27" s="259" t="s">
        <v>982</v>
      </c>
      <c r="C27" s="57"/>
      <c r="D27" s="57"/>
      <c r="E27" s="754">
        <f>C27+D27</f>
        <v>0</v>
      </c>
      <c r="F27" s="254" t="s">
        <v>454</v>
      </c>
      <c r="G27" s="57"/>
      <c r="H27" s="57"/>
      <c r="I27" s="755">
        <f t="shared" si="2"/>
        <v>0</v>
      </c>
      <c r="J27" s="1073"/>
    </row>
    <row r="28" spans="1:10" ht="12.95" customHeight="1" thickBot="1" x14ac:dyDescent="0.25">
      <c r="A28" s="290" t="s">
        <v>37</v>
      </c>
      <c r="B28" s="317" t="s">
        <v>1102</v>
      </c>
      <c r="C28" s="241"/>
      <c r="D28" s="241">
        <v>18636</v>
      </c>
      <c r="E28" s="756">
        <f>C28+D28</f>
        <v>18636</v>
      </c>
      <c r="F28" s="317" t="s">
        <v>362</v>
      </c>
      <c r="G28" s="241">
        <v>16506</v>
      </c>
      <c r="H28" s="241">
        <v>24</v>
      </c>
      <c r="I28" s="753">
        <f t="shared" si="2"/>
        <v>16530</v>
      </c>
      <c r="J28" s="1073"/>
    </row>
    <row r="29" spans="1:10" ht="24" customHeight="1" thickBot="1" x14ac:dyDescent="0.25">
      <c r="A29" s="256" t="s">
        <v>38</v>
      </c>
      <c r="B29" s="97" t="s">
        <v>466</v>
      </c>
      <c r="C29" s="240">
        <f>+C19+C24+C27+C28</f>
        <v>108731</v>
      </c>
      <c r="D29" s="240">
        <f>+D19+D24+D27+D28</f>
        <v>18681</v>
      </c>
      <c r="E29" s="757">
        <f>+E19+E24+E27+E28</f>
        <v>127412</v>
      </c>
      <c r="F29" s="97" t="s">
        <v>468</v>
      </c>
      <c r="G29" s="240">
        <f>SUM(G19:G28)</f>
        <v>16506</v>
      </c>
      <c r="H29" s="240">
        <f>SUM(H19:H28)</f>
        <v>24</v>
      </c>
      <c r="I29" s="276">
        <f>SUM(I19:I28)</f>
        <v>16530</v>
      </c>
      <c r="J29" s="1073"/>
    </row>
    <row r="30" spans="1:10" ht="13.5" thickBot="1" x14ac:dyDescent="0.25">
      <c r="A30" s="256" t="s">
        <v>39</v>
      </c>
      <c r="B30" s="262" t="s">
        <v>467</v>
      </c>
      <c r="C30" s="758">
        <f>+C18+C29</f>
        <v>1252248</v>
      </c>
      <c r="D30" s="758">
        <f>+D18+D29</f>
        <v>91183</v>
      </c>
      <c r="E30" s="759">
        <f>+E18+E29</f>
        <v>1343431</v>
      </c>
      <c r="F30" s="262" t="s">
        <v>469</v>
      </c>
      <c r="G30" s="758">
        <f>+G18+G29</f>
        <v>1290464</v>
      </c>
      <c r="H30" s="758">
        <f>+H18+H29</f>
        <v>-7047</v>
      </c>
      <c r="I30" s="759">
        <f>+I18+I29</f>
        <v>1283417</v>
      </c>
      <c r="J30" s="1073"/>
    </row>
    <row r="31" spans="1:10" ht="13.5" thickBot="1" x14ac:dyDescent="0.25">
      <c r="A31" s="256" t="s">
        <v>40</v>
      </c>
      <c r="B31" s="262" t="s">
        <v>161</v>
      </c>
      <c r="C31" s="758">
        <f>IF(C18-G18&lt;0,G18-C18,"-")</f>
        <v>130441</v>
      </c>
      <c r="D31" s="758" t="str">
        <f>IF(D18-H18&lt;0,H18-D18,"-")</f>
        <v>-</v>
      </c>
      <c r="E31" s="759">
        <f>IF(E18-I18&lt;0,I18-E18,"-")</f>
        <v>50868</v>
      </c>
      <c r="F31" s="262" t="s">
        <v>162</v>
      </c>
      <c r="G31" s="758" t="str">
        <f>IF(C18-G18&gt;0,C18-G18,"-")</f>
        <v>-</v>
      </c>
      <c r="H31" s="758">
        <f>IF(D18-H18&gt;0,D18-H18,"-")</f>
        <v>79573</v>
      </c>
      <c r="I31" s="759" t="str">
        <f>IF(E18-I18&gt;0,E18-I18,"-")</f>
        <v>-</v>
      </c>
      <c r="J31" s="1073"/>
    </row>
    <row r="32" spans="1:10" ht="13.5" thickBot="1" x14ac:dyDescent="0.25">
      <c r="A32" s="256" t="s">
        <v>41</v>
      </c>
      <c r="B32" s="262" t="s">
        <v>538</v>
      </c>
      <c r="C32" s="758">
        <f>IF(C30-G30&lt;0,G30-C30,"-")</f>
        <v>38216</v>
      </c>
      <c r="D32" s="758" t="str">
        <f>IF(D30-H30&lt;0,H30-D30,"-")</f>
        <v>-</v>
      </c>
      <c r="E32" s="758" t="str">
        <f>IF(E30-I30&lt;0,I30-E30,"-")</f>
        <v>-</v>
      </c>
      <c r="F32" s="262" t="s">
        <v>539</v>
      </c>
      <c r="G32" s="758" t="str">
        <f>IF(C30-G30&gt;0,C30-G30,"-")</f>
        <v>-</v>
      </c>
      <c r="H32" s="758">
        <f>IF(D30-H30&gt;0,D30-H30,"-")</f>
        <v>98230</v>
      </c>
      <c r="I32" s="760">
        <f>IF(E30-I30&gt;0,E30-I30,"-")</f>
        <v>60014</v>
      </c>
      <c r="J32" s="1073"/>
    </row>
    <row r="33" spans="2:6" ht="18.75" x14ac:dyDescent="0.2">
      <c r="B33" s="1072"/>
      <c r="C33" s="1072"/>
      <c r="D33" s="1072"/>
      <c r="E33" s="1072"/>
      <c r="F33" s="1072"/>
    </row>
  </sheetData>
  <mergeCells count="3">
    <mergeCell ref="A3:A4"/>
    <mergeCell ref="B33:F33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topLeftCell="F1" zoomScale="92" zoomScaleNormal="92" zoomScaleSheetLayoutView="115" workbookViewId="0">
      <selection activeCell="O25" sqref="O25"/>
    </sheetView>
  </sheetViews>
  <sheetFormatPr defaultColWidth="9.33203125" defaultRowHeight="12.75" x14ac:dyDescent="0.2"/>
  <cols>
    <col min="1" max="1" width="6.83203125" style="35" customWidth="1"/>
    <col min="2" max="2" width="49.83203125" style="36" customWidth="1"/>
    <col min="3" max="5" width="15.5" style="35" customWidth="1"/>
    <col min="6" max="6" width="49.83203125" style="35" customWidth="1"/>
    <col min="7" max="9" width="15.5" style="35" customWidth="1"/>
    <col min="10" max="10" width="4.83203125" style="35" customWidth="1"/>
    <col min="11" max="256" width="9.33203125" style="35"/>
    <col min="257" max="257" width="6.83203125" style="35" customWidth="1"/>
    <col min="258" max="258" width="49.83203125" style="35" customWidth="1"/>
    <col min="259" max="261" width="15.5" style="35" customWidth="1"/>
    <col min="262" max="262" width="49.83203125" style="35" customWidth="1"/>
    <col min="263" max="265" width="15.5" style="35" customWidth="1"/>
    <col min="266" max="266" width="4.83203125" style="35" customWidth="1"/>
    <col min="267" max="512" width="9.33203125" style="35"/>
    <col min="513" max="513" width="6.83203125" style="35" customWidth="1"/>
    <col min="514" max="514" width="49.83203125" style="35" customWidth="1"/>
    <col min="515" max="517" width="15.5" style="35" customWidth="1"/>
    <col min="518" max="518" width="49.83203125" style="35" customWidth="1"/>
    <col min="519" max="521" width="15.5" style="35" customWidth="1"/>
    <col min="522" max="522" width="4.83203125" style="35" customWidth="1"/>
    <col min="523" max="768" width="9.33203125" style="35"/>
    <col min="769" max="769" width="6.83203125" style="35" customWidth="1"/>
    <col min="770" max="770" width="49.83203125" style="35" customWidth="1"/>
    <col min="771" max="773" width="15.5" style="35" customWidth="1"/>
    <col min="774" max="774" width="49.83203125" style="35" customWidth="1"/>
    <col min="775" max="777" width="15.5" style="35" customWidth="1"/>
    <col min="778" max="778" width="4.83203125" style="35" customWidth="1"/>
    <col min="779" max="1024" width="9.33203125" style="35"/>
    <col min="1025" max="1025" width="6.83203125" style="35" customWidth="1"/>
    <col min="1026" max="1026" width="49.83203125" style="35" customWidth="1"/>
    <col min="1027" max="1029" width="15.5" style="35" customWidth="1"/>
    <col min="1030" max="1030" width="49.83203125" style="35" customWidth="1"/>
    <col min="1031" max="1033" width="15.5" style="35" customWidth="1"/>
    <col min="1034" max="1034" width="4.83203125" style="35" customWidth="1"/>
    <col min="1035" max="1280" width="9.33203125" style="35"/>
    <col min="1281" max="1281" width="6.83203125" style="35" customWidth="1"/>
    <col min="1282" max="1282" width="49.83203125" style="35" customWidth="1"/>
    <col min="1283" max="1285" width="15.5" style="35" customWidth="1"/>
    <col min="1286" max="1286" width="49.83203125" style="35" customWidth="1"/>
    <col min="1287" max="1289" width="15.5" style="35" customWidth="1"/>
    <col min="1290" max="1290" width="4.83203125" style="35" customWidth="1"/>
    <col min="1291" max="1536" width="9.33203125" style="35"/>
    <col min="1537" max="1537" width="6.83203125" style="35" customWidth="1"/>
    <col min="1538" max="1538" width="49.83203125" style="35" customWidth="1"/>
    <col min="1539" max="1541" width="15.5" style="35" customWidth="1"/>
    <col min="1542" max="1542" width="49.83203125" style="35" customWidth="1"/>
    <col min="1543" max="1545" width="15.5" style="35" customWidth="1"/>
    <col min="1546" max="1546" width="4.83203125" style="35" customWidth="1"/>
    <col min="1547" max="1792" width="9.33203125" style="35"/>
    <col min="1793" max="1793" width="6.83203125" style="35" customWidth="1"/>
    <col min="1794" max="1794" width="49.83203125" style="35" customWidth="1"/>
    <col min="1795" max="1797" width="15.5" style="35" customWidth="1"/>
    <col min="1798" max="1798" width="49.83203125" style="35" customWidth="1"/>
    <col min="1799" max="1801" width="15.5" style="35" customWidth="1"/>
    <col min="1802" max="1802" width="4.83203125" style="35" customWidth="1"/>
    <col min="1803" max="2048" width="9.33203125" style="35"/>
    <col min="2049" max="2049" width="6.83203125" style="35" customWidth="1"/>
    <col min="2050" max="2050" width="49.83203125" style="35" customWidth="1"/>
    <col min="2051" max="2053" width="15.5" style="35" customWidth="1"/>
    <col min="2054" max="2054" width="49.83203125" style="35" customWidth="1"/>
    <col min="2055" max="2057" width="15.5" style="35" customWidth="1"/>
    <col min="2058" max="2058" width="4.83203125" style="35" customWidth="1"/>
    <col min="2059" max="2304" width="9.33203125" style="35"/>
    <col min="2305" max="2305" width="6.83203125" style="35" customWidth="1"/>
    <col min="2306" max="2306" width="49.83203125" style="35" customWidth="1"/>
    <col min="2307" max="2309" width="15.5" style="35" customWidth="1"/>
    <col min="2310" max="2310" width="49.83203125" style="35" customWidth="1"/>
    <col min="2311" max="2313" width="15.5" style="35" customWidth="1"/>
    <col min="2314" max="2314" width="4.83203125" style="35" customWidth="1"/>
    <col min="2315" max="2560" width="9.33203125" style="35"/>
    <col min="2561" max="2561" width="6.83203125" style="35" customWidth="1"/>
    <col min="2562" max="2562" width="49.83203125" style="35" customWidth="1"/>
    <col min="2563" max="2565" width="15.5" style="35" customWidth="1"/>
    <col min="2566" max="2566" width="49.83203125" style="35" customWidth="1"/>
    <col min="2567" max="2569" width="15.5" style="35" customWidth="1"/>
    <col min="2570" max="2570" width="4.83203125" style="35" customWidth="1"/>
    <col min="2571" max="2816" width="9.33203125" style="35"/>
    <col min="2817" max="2817" width="6.83203125" style="35" customWidth="1"/>
    <col min="2818" max="2818" width="49.83203125" style="35" customWidth="1"/>
    <col min="2819" max="2821" width="15.5" style="35" customWidth="1"/>
    <col min="2822" max="2822" width="49.83203125" style="35" customWidth="1"/>
    <col min="2823" max="2825" width="15.5" style="35" customWidth="1"/>
    <col min="2826" max="2826" width="4.83203125" style="35" customWidth="1"/>
    <col min="2827" max="3072" width="9.33203125" style="35"/>
    <col min="3073" max="3073" width="6.83203125" style="35" customWidth="1"/>
    <col min="3074" max="3074" width="49.83203125" style="35" customWidth="1"/>
    <col min="3075" max="3077" width="15.5" style="35" customWidth="1"/>
    <col min="3078" max="3078" width="49.83203125" style="35" customWidth="1"/>
    <col min="3079" max="3081" width="15.5" style="35" customWidth="1"/>
    <col min="3082" max="3082" width="4.83203125" style="35" customWidth="1"/>
    <col min="3083" max="3328" width="9.33203125" style="35"/>
    <col min="3329" max="3329" width="6.83203125" style="35" customWidth="1"/>
    <col min="3330" max="3330" width="49.83203125" style="35" customWidth="1"/>
    <col min="3331" max="3333" width="15.5" style="35" customWidth="1"/>
    <col min="3334" max="3334" width="49.83203125" style="35" customWidth="1"/>
    <col min="3335" max="3337" width="15.5" style="35" customWidth="1"/>
    <col min="3338" max="3338" width="4.83203125" style="35" customWidth="1"/>
    <col min="3339" max="3584" width="9.33203125" style="35"/>
    <col min="3585" max="3585" width="6.83203125" style="35" customWidth="1"/>
    <col min="3586" max="3586" width="49.83203125" style="35" customWidth="1"/>
    <col min="3587" max="3589" width="15.5" style="35" customWidth="1"/>
    <col min="3590" max="3590" width="49.83203125" style="35" customWidth="1"/>
    <col min="3591" max="3593" width="15.5" style="35" customWidth="1"/>
    <col min="3594" max="3594" width="4.83203125" style="35" customWidth="1"/>
    <col min="3595" max="3840" width="9.33203125" style="35"/>
    <col min="3841" max="3841" width="6.83203125" style="35" customWidth="1"/>
    <col min="3842" max="3842" width="49.83203125" style="35" customWidth="1"/>
    <col min="3843" max="3845" width="15.5" style="35" customWidth="1"/>
    <col min="3846" max="3846" width="49.83203125" style="35" customWidth="1"/>
    <col min="3847" max="3849" width="15.5" style="35" customWidth="1"/>
    <col min="3850" max="3850" width="4.83203125" style="35" customWidth="1"/>
    <col min="3851" max="4096" width="9.33203125" style="35"/>
    <col min="4097" max="4097" width="6.83203125" style="35" customWidth="1"/>
    <col min="4098" max="4098" width="49.83203125" style="35" customWidth="1"/>
    <col min="4099" max="4101" width="15.5" style="35" customWidth="1"/>
    <col min="4102" max="4102" width="49.83203125" style="35" customWidth="1"/>
    <col min="4103" max="4105" width="15.5" style="35" customWidth="1"/>
    <col min="4106" max="4106" width="4.83203125" style="35" customWidth="1"/>
    <col min="4107" max="4352" width="9.33203125" style="35"/>
    <col min="4353" max="4353" width="6.83203125" style="35" customWidth="1"/>
    <col min="4354" max="4354" width="49.83203125" style="35" customWidth="1"/>
    <col min="4355" max="4357" width="15.5" style="35" customWidth="1"/>
    <col min="4358" max="4358" width="49.83203125" style="35" customWidth="1"/>
    <col min="4359" max="4361" width="15.5" style="35" customWidth="1"/>
    <col min="4362" max="4362" width="4.83203125" style="35" customWidth="1"/>
    <col min="4363" max="4608" width="9.33203125" style="35"/>
    <col min="4609" max="4609" width="6.83203125" style="35" customWidth="1"/>
    <col min="4610" max="4610" width="49.83203125" style="35" customWidth="1"/>
    <col min="4611" max="4613" width="15.5" style="35" customWidth="1"/>
    <col min="4614" max="4614" width="49.83203125" style="35" customWidth="1"/>
    <col min="4615" max="4617" width="15.5" style="35" customWidth="1"/>
    <col min="4618" max="4618" width="4.83203125" style="35" customWidth="1"/>
    <col min="4619" max="4864" width="9.33203125" style="35"/>
    <col min="4865" max="4865" width="6.83203125" style="35" customWidth="1"/>
    <col min="4866" max="4866" width="49.83203125" style="35" customWidth="1"/>
    <col min="4867" max="4869" width="15.5" style="35" customWidth="1"/>
    <col min="4870" max="4870" width="49.83203125" style="35" customWidth="1"/>
    <col min="4871" max="4873" width="15.5" style="35" customWidth="1"/>
    <col min="4874" max="4874" width="4.83203125" style="35" customWidth="1"/>
    <col min="4875" max="5120" width="9.33203125" style="35"/>
    <col min="5121" max="5121" width="6.83203125" style="35" customWidth="1"/>
    <col min="5122" max="5122" width="49.83203125" style="35" customWidth="1"/>
    <col min="5123" max="5125" width="15.5" style="35" customWidth="1"/>
    <col min="5126" max="5126" width="49.83203125" style="35" customWidth="1"/>
    <col min="5127" max="5129" width="15.5" style="35" customWidth="1"/>
    <col min="5130" max="5130" width="4.83203125" style="35" customWidth="1"/>
    <col min="5131" max="5376" width="9.33203125" style="35"/>
    <col min="5377" max="5377" width="6.83203125" style="35" customWidth="1"/>
    <col min="5378" max="5378" width="49.83203125" style="35" customWidth="1"/>
    <col min="5379" max="5381" width="15.5" style="35" customWidth="1"/>
    <col min="5382" max="5382" width="49.83203125" style="35" customWidth="1"/>
    <col min="5383" max="5385" width="15.5" style="35" customWidth="1"/>
    <col min="5386" max="5386" width="4.83203125" style="35" customWidth="1"/>
    <col min="5387" max="5632" width="9.33203125" style="35"/>
    <col min="5633" max="5633" width="6.83203125" style="35" customWidth="1"/>
    <col min="5634" max="5634" width="49.83203125" style="35" customWidth="1"/>
    <col min="5635" max="5637" width="15.5" style="35" customWidth="1"/>
    <col min="5638" max="5638" width="49.83203125" style="35" customWidth="1"/>
    <col min="5639" max="5641" width="15.5" style="35" customWidth="1"/>
    <col min="5642" max="5642" width="4.83203125" style="35" customWidth="1"/>
    <col min="5643" max="5888" width="9.33203125" style="35"/>
    <col min="5889" max="5889" width="6.83203125" style="35" customWidth="1"/>
    <col min="5890" max="5890" width="49.83203125" style="35" customWidth="1"/>
    <col min="5891" max="5893" width="15.5" style="35" customWidth="1"/>
    <col min="5894" max="5894" width="49.83203125" style="35" customWidth="1"/>
    <col min="5895" max="5897" width="15.5" style="35" customWidth="1"/>
    <col min="5898" max="5898" width="4.83203125" style="35" customWidth="1"/>
    <col min="5899" max="6144" width="9.33203125" style="35"/>
    <col min="6145" max="6145" width="6.83203125" style="35" customWidth="1"/>
    <col min="6146" max="6146" width="49.83203125" style="35" customWidth="1"/>
    <col min="6147" max="6149" width="15.5" style="35" customWidth="1"/>
    <col min="6150" max="6150" width="49.83203125" style="35" customWidth="1"/>
    <col min="6151" max="6153" width="15.5" style="35" customWidth="1"/>
    <col min="6154" max="6154" width="4.83203125" style="35" customWidth="1"/>
    <col min="6155" max="6400" width="9.33203125" style="35"/>
    <col min="6401" max="6401" width="6.83203125" style="35" customWidth="1"/>
    <col min="6402" max="6402" width="49.83203125" style="35" customWidth="1"/>
    <col min="6403" max="6405" width="15.5" style="35" customWidth="1"/>
    <col min="6406" max="6406" width="49.83203125" style="35" customWidth="1"/>
    <col min="6407" max="6409" width="15.5" style="35" customWidth="1"/>
    <col min="6410" max="6410" width="4.83203125" style="35" customWidth="1"/>
    <col min="6411" max="6656" width="9.33203125" style="35"/>
    <col min="6657" max="6657" width="6.83203125" style="35" customWidth="1"/>
    <col min="6658" max="6658" width="49.83203125" style="35" customWidth="1"/>
    <col min="6659" max="6661" width="15.5" style="35" customWidth="1"/>
    <col min="6662" max="6662" width="49.83203125" style="35" customWidth="1"/>
    <col min="6663" max="6665" width="15.5" style="35" customWidth="1"/>
    <col min="6666" max="6666" width="4.83203125" style="35" customWidth="1"/>
    <col min="6667" max="6912" width="9.33203125" style="35"/>
    <col min="6913" max="6913" width="6.83203125" style="35" customWidth="1"/>
    <col min="6914" max="6914" width="49.83203125" style="35" customWidth="1"/>
    <col min="6915" max="6917" width="15.5" style="35" customWidth="1"/>
    <col min="6918" max="6918" width="49.83203125" style="35" customWidth="1"/>
    <col min="6919" max="6921" width="15.5" style="35" customWidth="1"/>
    <col min="6922" max="6922" width="4.83203125" style="35" customWidth="1"/>
    <col min="6923" max="7168" width="9.33203125" style="35"/>
    <col min="7169" max="7169" width="6.83203125" style="35" customWidth="1"/>
    <col min="7170" max="7170" width="49.83203125" style="35" customWidth="1"/>
    <col min="7171" max="7173" width="15.5" style="35" customWidth="1"/>
    <col min="7174" max="7174" width="49.83203125" style="35" customWidth="1"/>
    <col min="7175" max="7177" width="15.5" style="35" customWidth="1"/>
    <col min="7178" max="7178" width="4.83203125" style="35" customWidth="1"/>
    <col min="7179" max="7424" width="9.33203125" style="35"/>
    <col min="7425" max="7425" width="6.83203125" style="35" customWidth="1"/>
    <col min="7426" max="7426" width="49.83203125" style="35" customWidth="1"/>
    <col min="7427" max="7429" width="15.5" style="35" customWidth="1"/>
    <col min="7430" max="7430" width="49.83203125" style="35" customWidth="1"/>
    <col min="7431" max="7433" width="15.5" style="35" customWidth="1"/>
    <col min="7434" max="7434" width="4.83203125" style="35" customWidth="1"/>
    <col min="7435" max="7680" width="9.33203125" style="35"/>
    <col min="7681" max="7681" width="6.83203125" style="35" customWidth="1"/>
    <col min="7682" max="7682" width="49.83203125" style="35" customWidth="1"/>
    <col min="7683" max="7685" width="15.5" style="35" customWidth="1"/>
    <col min="7686" max="7686" width="49.83203125" style="35" customWidth="1"/>
    <col min="7687" max="7689" width="15.5" style="35" customWidth="1"/>
    <col min="7690" max="7690" width="4.83203125" style="35" customWidth="1"/>
    <col min="7691" max="7936" width="9.33203125" style="35"/>
    <col min="7937" max="7937" width="6.83203125" style="35" customWidth="1"/>
    <col min="7938" max="7938" width="49.83203125" style="35" customWidth="1"/>
    <col min="7939" max="7941" width="15.5" style="35" customWidth="1"/>
    <col min="7942" max="7942" width="49.83203125" style="35" customWidth="1"/>
    <col min="7943" max="7945" width="15.5" style="35" customWidth="1"/>
    <col min="7946" max="7946" width="4.83203125" style="35" customWidth="1"/>
    <col min="7947" max="8192" width="9.33203125" style="35"/>
    <col min="8193" max="8193" width="6.83203125" style="35" customWidth="1"/>
    <col min="8194" max="8194" width="49.83203125" style="35" customWidth="1"/>
    <col min="8195" max="8197" width="15.5" style="35" customWidth="1"/>
    <col min="8198" max="8198" width="49.83203125" style="35" customWidth="1"/>
    <col min="8199" max="8201" width="15.5" style="35" customWidth="1"/>
    <col min="8202" max="8202" width="4.83203125" style="35" customWidth="1"/>
    <col min="8203" max="8448" width="9.33203125" style="35"/>
    <col min="8449" max="8449" width="6.83203125" style="35" customWidth="1"/>
    <col min="8450" max="8450" width="49.83203125" style="35" customWidth="1"/>
    <col min="8451" max="8453" width="15.5" style="35" customWidth="1"/>
    <col min="8454" max="8454" width="49.83203125" style="35" customWidth="1"/>
    <col min="8455" max="8457" width="15.5" style="35" customWidth="1"/>
    <col min="8458" max="8458" width="4.83203125" style="35" customWidth="1"/>
    <col min="8459" max="8704" width="9.33203125" style="35"/>
    <col min="8705" max="8705" width="6.83203125" style="35" customWidth="1"/>
    <col min="8706" max="8706" width="49.83203125" style="35" customWidth="1"/>
    <col min="8707" max="8709" width="15.5" style="35" customWidth="1"/>
    <col min="8710" max="8710" width="49.83203125" style="35" customWidth="1"/>
    <col min="8711" max="8713" width="15.5" style="35" customWidth="1"/>
    <col min="8714" max="8714" width="4.83203125" style="35" customWidth="1"/>
    <col min="8715" max="8960" width="9.33203125" style="35"/>
    <col min="8961" max="8961" width="6.83203125" style="35" customWidth="1"/>
    <col min="8962" max="8962" width="49.83203125" style="35" customWidth="1"/>
    <col min="8963" max="8965" width="15.5" style="35" customWidth="1"/>
    <col min="8966" max="8966" width="49.83203125" style="35" customWidth="1"/>
    <col min="8967" max="8969" width="15.5" style="35" customWidth="1"/>
    <col min="8970" max="8970" width="4.83203125" style="35" customWidth="1"/>
    <col min="8971" max="9216" width="9.33203125" style="35"/>
    <col min="9217" max="9217" width="6.83203125" style="35" customWidth="1"/>
    <col min="9218" max="9218" width="49.83203125" style="35" customWidth="1"/>
    <col min="9219" max="9221" width="15.5" style="35" customWidth="1"/>
    <col min="9222" max="9222" width="49.83203125" style="35" customWidth="1"/>
    <col min="9223" max="9225" width="15.5" style="35" customWidth="1"/>
    <col min="9226" max="9226" width="4.83203125" style="35" customWidth="1"/>
    <col min="9227" max="9472" width="9.33203125" style="35"/>
    <col min="9473" max="9473" width="6.83203125" style="35" customWidth="1"/>
    <col min="9474" max="9474" width="49.83203125" style="35" customWidth="1"/>
    <col min="9475" max="9477" width="15.5" style="35" customWidth="1"/>
    <col min="9478" max="9478" width="49.83203125" style="35" customWidth="1"/>
    <col min="9479" max="9481" width="15.5" style="35" customWidth="1"/>
    <col min="9482" max="9482" width="4.83203125" style="35" customWidth="1"/>
    <col min="9483" max="9728" width="9.33203125" style="35"/>
    <col min="9729" max="9729" width="6.83203125" style="35" customWidth="1"/>
    <col min="9730" max="9730" width="49.83203125" style="35" customWidth="1"/>
    <col min="9731" max="9733" width="15.5" style="35" customWidth="1"/>
    <col min="9734" max="9734" width="49.83203125" style="35" customWidth="1"/>
    <col min="9735" max="9737" width="15.5" style="35" customWidth="1"/>
    <col min="9738" max="9738" width="4.83203125" style="35" customWidth="1"/>
    <col min="9739" max="9984" width="9.33203125" style="35"/>
    <col min="9985" max="9985" width="6.83203125" style="35" customWidth="1"/>
    <col min="9986" max="9986" width="49.83203125" style="35" customWidth="1"/>
    <col min="9987" max="9989" width="15.5" style="35" customWidth="1"/>
    <col min="9990" max="9990" width="49.83203125" style="35" customWidth="1"/>
    <col min="9991" max="9993" width="15.5" style="35" customWidth="1"/>
    <col min="9994" max="9994" width="4.83203125" style="35" customWidth="1"/>
    <col min="9995" max="10240" width="9.33203125" style="35"/>
    <col min="10241" max="10241" width="6.83203125" style="35" customWidth="1"/>
    <col min="10242" max="10242" width="49.83203125" style="35" customWidth="1"/>
    <col min="10243" max="10245" width="15.5" style="35" customWidth="1"/>
    <col min="10246" max="10246" width="49.83203125" style="35" customWidth="1"/>
    <col min="10247" max="10249" width="15.5" style="35" customWidth="1"/>
    <col min="10250" max="10250" width="4.83203125" style="35" customWidth="1"/>
    <col min="10251" max="10496" width="9.33203125" style="35"/>
    <col min="10497" max="10497" width="6.83203125" style="35" customWidth="1"/>
    <col min="10498" max="10498" width="49.83203125" style="35" customWidth="1"/>
    <col min="10499" max="10501" width="15.5" style="35" customWidth="1"/>
    <col min="10502" max="10502" width="49.83203125" style="35" customWidth="1"/>
    <col min="10503" max="10505" width="15.5" style="35" customWidth="1"/>
    <col min="10506" max="10506" width="4.83203125" style="35" customWidth="1"/>
    <col min="10507" max="10752" width="9.33203125" style="35"/>
    <col min="10753" max="10753" width="6.83203125" style="35" customWidth="1"/>
    <col min="10754" max="10754" width="49.83203125" style="35" customWidth="1"/>
    <col min="10755" max="10757" width="15.5" style="35" customWidth="1"/>
    <col min="10758" max="10758" width="49.83203125" style="35" customWidth="1"/>
    <col min="10759" max="10761" width="15.5" style="35" customWidth="1"/>
    <col min="10762" max="10762" width="4.83203125" style="35" customWidth="1"/>
    <col min="10763" max="11008" width="9.33203125" style="35"/>
    <col min="11009" max="11009" width="6.83203125" style="35" customWidth="1"/>
    <col min="11010" max="11010" width="49.83203125" style="35" customWidth="1"/>
    <col min="11011" max="11013" width="15.5" style="35" customWidth="1"/>
    <col min="11014" max="11014" width="49.83203125" style="35" customWidth="1"/>
    <col min="11015" max="11017" width="15.5" style="35" customWidth="1"/>
    <col min="11018" max="11018" width="4.83203125" style="35" customWidth="1"/>
    <col min="11019" max="11264" width="9.33203125" style="35"/>
    <col min="11265" max="11265" width="6.83203125" style="35" customWidth="1"/>
    <col min="11266" max="11266" width="49.83203125" style="35" customWidth="1"/>
    <col min="11267" max="11269" width="15.5" style="35" customWidth="1"/>
    <col min="11270" max="11270" width="49.83203125" style="35" customWidth="1"/>
    <col min="11271" max="11273" width="15.5" style="35" customWidth="1"/>
    <col min="11274" max="11274" width="4.83203125" style="35" customWidth="1"/>
    <col min="11275" max="11520" width="9.33203125" style="35"/>
    <col min="11521" max="11521" width="6.83203125" style="35" customWidth="1"/>
    <col min="11522" max="11522" width="49.83203125" style="35" customWidth="1"/>
    <col min="11523" max="11525" width="15.5" style="35" customWidth="1"/>
    <col min="11526" max="11526" width="49.83203125" style="35" customWidth="1"/>
    <col min="11527" max="11529" width="15.5" style="35" customWidth="1"/>
    <col min="11530" max="11530" width="4.83203125" style="35" customWidth="1"/>
    <col min="11531" max="11776" width="9.33203125" style="35"/>
    <col min="11777" max="11777" width="6.83203125" style="35" customWidth="1"/>
    <col min="11778" max="11778" width="49.83203125" style="35" customWidth="1"/>
    <col min="11779" max="11781" width="15.5" style="35" customWidth="1"/>
    <col min="11782" max="11782" width="49.83203125" style="35" customWidth="1"/>
    <col min="11783" max="11785" width="15.5" style="35" customWidth="1"/>
    <col min="11786" max="11786" width="4.83203125" style="35" customWidth="1"/>
    <col min="11787" max="12032" width="9.33203125" style="35"/>
    <col min="12033" max="12033" width="6.83203125" style="35" customWidth="1"/>
    <col min="12034" max="12034" width="49.83203125" style="35" customWidth="1"/>
    <col min="12035" max="12037" width="15.5" style="35" customWidth="1"/>
    <col min="12038" max="12038" width="49.83203125" style="35" customWidth="1"/>
    <col min="12039" max="12041" width="15.5" style="35" customWidth="1"/>
    <col min="12042" max="12042" width="4.83203125" style="35" customWidth="1"/>
    <col min="12043" max="12288" width="9.33203125" style="35"/>
    <col min="12289" max="12289" width="6.83203125" style="35" customWidth="1"/>
    <col min="12290" max="12290" width="49.83203125" style="35" customWidth="1"/>
    <col min="12291" max="12293" width="15.5" style="35" customWidth="1"/>
    <col min="12294" max="12294" width="49.83203125" style="35" customWidth="1"/>
    <col min="12295" max="12297" width="15.5" style="35" customWidth="1"/>
    <col min="12298" max="12298" width="4.83203125" style="35" customWidth="1"/>
    <col min="12299" max="12544" width="9.33203125" style="35"/>
    <col min="12545" max="12545" width="6.83203125" style="35" customWidth="1"/>
    <col min="12546" max="12546" width="49.83203125" style="35" customWidth="1"/>
    <col min="12547" max="12549" width="15.5" style="35" customWidth="1"/>
    <col min="12550" max="12550" width="49.83203125" style="35" customWidth="1"/>
    <col min="12551" max="12553" width="15.5" style="35" customWidth="1"/>
    <col min="12554" max="12554" width="4.83203125" style="35" customWidth="1"/>
    <col min="12555" max="12800" width="9.33203125" style="35"/>
    <col min="12801" max="12801" width="6.83203125" style="35" customWidth="1"/>
    <col min="12802" max="12802" width="49.83203125" style="35" customWidth="1"/>
    <col min="12803" max="12805" width="15.5" style="35" customWidth="1"/>
    <col min="12806" max="12806" width="49.83203125" style="35" customWidth="1"/>
    <col min="12807" max="12809" width="15.5" style="35" customWidth="1"/>
    <col min="12810" max="12810" width="4.83203125" style="35" customWidth="1"/>
    <col min="12811" max="13056" width="9.33203125" style="35"/>
    <col min="13057" max="13057" width="6.83203125" style="35" customWidth="1"/>
    <col min="13058" max="13058" width="49.83203125" style="35" customWidth="1"/>
    <col min="13059" max="13061" width="15.5" style="35" customWidth="1"/>
    <col min="13062" max="13062" width="49.83203125" style="35" customWidth="1"/>
    <col min="13063" max="13065" width="15.5" style="35" customWidth="1"/>
    <col min="13066" max="13066" width="4.83203125" style="35" customWidth="1"/>
    <col min="13067" max="13312" width="9.33203125" style="35"/>
    <col min="13313" max="13313" width="6.83203125" style="35" customWidth="1"/>
    <col min="13314" max="13314" width="49.83203125" style="35" customWidth="1"/>
    <col min="13315" max="13317" width="15.5" style="35" customWidth="1"/>
    <col min="13318" max="13318" width="49.83203125" style="35" customWidth="1"/>
    <col min="13319" max="13321" width="15.5" style="35" customWidth="1"/>
    <col min="13322" max="13322" width="4.83203125" style="35" customWidth="1"/>
    <col min="13323" max="13568" width="9.33203125" style="35"/>
    <col min="13569" max="13569" width="6.83203125" style="35" customWidth="1"/>
    <col min="13570" max="13570" width="49.83203125" style="35" customWidth="1"/>
    <col min="13571" max="13573" width="15.5" style="35" customWidth="1"/>
    <col min="13574" max="13574" width="49.83203125" style="35" customWidth="1"/>
    <col min="13575" max="13577" width="15.5" style="35" customWidth="1"/>
    <col min="13578" max="13578" width="4.83203125" style="35" customWidth="1"/>
    <col min="13579" max="13824" width="9.33203125" style="35"/>
    <col min="13825" max="13825" width="6.83203125" style="35" customWidth="1"/>
    <col min="13826" max="13826" width="49.83203125" style="35" customWidth="1"/>
    <col min="13827" max="13829" width="15.5" style="35" customWidth="1"/>
    <col min="13830" max="13830" width="49.83203125" style="35" customWidth="1"/>
    <col min="13831" max="13833" width="15.5" style="35" customWidth="1"/>
    <col min="13834" max="13834" width="4.83203125" style="35" customWidth="1"/>
    <col min="13835" max="14080" width="9.33203125" style="35"/>
    <col min="14081" max="14081" width="6.83203125" style="35" customWidth="1"/>
    <col min="14082" max="14082" width="49.83203125" style="35" customWidth="1"/>
    <col min="14083" max="14085" width="15.5" style="35" customWidth="1"/>
    <col min="14086" max="14086" width="49.83203125" style="35" customWidth="1"/>
    <col min="14087" max="14089" width="15.5" style="35" customWidth="1"/>
    <col min="14090" max="14090" width="4.83203125" style="35" customWidth="1"/>
    <col min="14091" max="14336" width="9.33203125" style="35"/>
    <col min="14337" max="14337" width="6.83203125" style="35" customWidth="1"/>
    <col min="14338" max="14338" width="49.83203125" style="35" customWidth="1"/>
    <col min="14339" max="14341" width="15.5" style="35" customWidth="1"/>
    <col min="14342" max="14342" width="49.83203125" style="35" customWidth="1"/>
    <col min="14343" max="14345" width="15.5" style="35" customWidth="1"/>
    <col min="14346" max="14346" width="4.83203125" style="35" customWidth="1"/>
    <col min="14347" max="14592" width="9.33203125" style="35"/>
    <col min="14593" max="14593" width="6.83203125" style="35" customWidth="1"/>
    <col min="14594" max="14594" width="49.83203125" style="35" customWidth="1"/>
    <col min="14595" max="14597" width="15.5" style="35" customWidth="1"/>
    <col min="14598" max="14598" width="49.83203125" style="35" customWidth="1"/>
    <col min="14599" max="14601" width="15.5" style="35" customWidth="1"/>
    <col min="14602" max="14602" width="4.83203125" style="35" customWidth="1"/>
    <col min="14603" max="14848" width="9.33203125" style="35"/>
    <col min="14849" max="14849" width="6.83203125" style="35" customWidth="1"/>
    <col min="14850" max="14850" width="49.83203125" style="35" customWidth="1"/>
    <col min="14851" max="14853" width="15.5" style="35" customWidth="1"/>
    <col min="14854" max="14854" width="49.83203125" style="35" customWidth="1"/>
    <col min="14855" max="14857" width="15.5" style="35" customWidth="1"/>
    <col min="14858" max="14858" width="4.83203125" style="35" customWidth="1"/>
    <col min="14859" max="15104" width="9.33203125" style="35"/>
    <col min="15105" max="15105" width="6.83203125" style="35" customWidth="1"/>
    <col min="15106" max="15106" width="49.83203125" style="35" customWidth="1"/>
    <col min="15107" max="15109" width="15.5" style="35" customWidth="1"/>
    <col min="15110" max="15110" width="49.83203125" style="35" customWidth="1"/>
    <col min="15111" max="15113" width="15.5" style="35" customWidth="1"/>
    <col min="15114" max="15114" width="4.83203125" style="35" customWidth="1"/>
    <col min="15115" max="15360" width="9.33203125" style="35"/>
    <col min="15361" max="15361" width="6.83203125" style="35" customWidth="1"/>
    <col min="15362" max="15362" width="49.83203125" style="35" customWidth="1"/>
    <col min="15363" max="15365" width="15.5" style="35" customWidth="1"/>
    <col min="15366" max="15366" width="49.83203125" style="35" customWidth="1"/>
    <col min="15367" max="15369" width="15.5" style="35" customWidth="1"/>
    <col min="15370" max="15370" width="4.83203125" style="35" customWidth="1"/>
    <col min="15371" max="15616" width="9.33203125" style="35"/>
    <col min="15617" max="15617" width="6.83203125" style="35" customWidth="1"/>
    <col min="15618" max="15618" width="49.83203125" style="35" customWidth="1"/>
    <col min="15619" max="15621" width="15.5" style="35" customWidth="1"/>
    <col min="15622" max="15622" width="49.83203125" style="35" customWidth="1"/>
    <col min="15623" max="15625" width="15.5" style="35" customWidth="1"/>
    <col min="15626" max="15626" width="4.83203125" style="35" customWidth="1"/>
    <col min="15627" max="15872" width="9.33203125" style="35"/>
    <col min="15873" max="15873" width="6.83203125" style="35" customWidth="1"/>
    <col min="15874" max="15874" width="49.83203125" style="35" customWidth="1"/>
    <col min="15875" max="15877" width="15.5" style="35" customWidth="1"/>
    <col min="15878" max="15878" width="49.83203125" style="35" customWidth="1"/>
    <col min="15879" max="15881" width="15.5" style="35" customWidth="1"/>
    <col min="15882" max="15882" width="4.83203125" style="35" customWidth="1"/>
    <col min="15883" max="16128" width="9.33203125" style="35"/>
    <col min="16129" max="16129" width="6.83203125" style="35" customWidth="1"/>
    <col min="16130" max="16130" width="49.83203125" style="35" customWidth="1"/>
    <col min="16131" max="16133" width="15.5" style="35" customWidth="1"/>
    <col min="16134" max="16134" width="49.83203125" style="35" customWidth="1"/>
    <col min="16135" max="16137" width="15.5" style="35" customWidth="1"/>
    <col min="16138" max="16138" width="4.83203125" style="35" customWidth="1"/>
    <col min="16139" max="16384" width="9.33203125" style="35"/>
  </cols>
  <sheetData>
    <row r="1" spans="1:10" ht="31.5" customHeight="1" x14ac:dyDescent="0.2">
      <c r="B1" s="741" t="s">
        <v>983</v>
      </c>
      <c r="C1" s="242"/>
      <c r="D1" s="242"/>
      <c r="E1" s="242"/>
      <c r="F1" s="242"/>
      <c r="G1" s="242"/>
      <c r="H1" s="242"/>
      <c r="I1" s="242"/>
      <c r="J1" s="1073" t="str">
        <f>CONCATENATE("2.2. melléklet ",[5]RM_ALAPADATOK!A7," ",[5]RM_ALAPADATOK!B7," ",[5]RM_ALAPADATOK!C7," ",[5]RM_ALAPADATOK!D7," ",[5]RM_ALAPADATOK!E7," ",[5]RM_ALAPADATOK!F7," ",[5]RM_ALAPADATOK!G7," ",[5]RM_ALAPADATOK!H7)</f>
        <v>2.2. melléklet a 7 / 2019 ( III.14. ) önkormányzati rendelethez</v>
      </c>
    </row>
    <row r="2" spans="1:10" ht="14.25" thickBot="1" x14ac:dyDescent="0.25">
      <c r="G2" s="37"/>
      <c r="H2" s="37"/>
      <c r="I2" s="37" t="str">
        <f>'[1]RM_2.1.sz.mell.'!I2</f>
        <v>ezer Forintban!</v>
      </c>
      <c r="J2" s="1073"/>
    </row>
    <row r="3" spans="1:10" ht="13.5" customHeight="1" thickBot="1" x14ac:dyDescent="0.25">
      <c r="A3" s="1070" t="s">
        <v>65</v>
      </c>
      <c r="B3" s="243" t="s">
        <v>52</v>
      </c>
      <c r="C3" s="244"/>
      <c r="D3" s="742"/>
      <c r="E3" s="742"/>
      <c r="F3" s="243" t="s">
        <v>53</v>
      </c>
      <c r="G3" s="245"/>
      <c r="H3" s="743"/>
      <c r="I3" s="744"/>
      <c r="J3" s="1073"/>
    </row>
    <row r="4" spans="1:10" s="38" customFormat="1" ht="36.75" thickBot="1" x14ac:dyDescent="0.25">
      <c r="A4" s="1071"/>
      <c r="B4" s="146" t="s">
        <v>57</v>
      </c>
      <c r="C4" s="747" t="str">
        <f>+CONCATENATE('[1]RM_1.1.sz.mell.'!C8," eredeti előirányzat")</f>
        <v>2019. évi eredeti előirányzat</v>
      </c>
      <c r="D4" s="922" t="str">
        <f>CONCATENATE('[1]RM_2.1.sz.mell.'!D4)</f>
        <v>Halmozott módosítás 2019. …….-ig</v>
      </c>
      <c r="E4" s="922" t="str">
        <f>+CONCATENATE(LEFT('[1]RM_1.1.sz.mell.'!C8,4),". 4. Módisítás után" )</f>
        <v>2019. 4. Módisítás után</v>
      </c>
      <c r="F4" s="746" t="s">
        <v>57</v>
      </c>
      <c r="G4" s="747" t="str">
        <f>+C4</f>
        <v>2019. évi eredeti előirányzat</v>
      </c>
      <c r="H4" s="747" t="str">
        <f>+D4</f>
        <v>Halmozott módosítás 2019. …….-ig</v>
      </c>
      <c r="I4" s="748" t="str">
        <f>+E4</f>
        <v>2019. 4. Módisítás után</v>
      </c>
      <c r="J4" s="1073"/>
    </row>
    <row r="5" spans="1:10" s="38" customFormat="1" ht="13.5" thickBot="1" x14ac:dyDescent="0.25">
      <c r="A5" s="246" t="s">
        <v>476</v>
      </c>
      <c r="B5" s="247" t="s">
        <v>477</v>
      </c>
      <c r="C5" s="248" t="s">
        <v>478</v>
      </c>
      <c r="D5" s="749" t="s">
        <v>480</v>
      </c>
      <c r="E5" s="749" t="s">
        <v>977</v>
      </c>
      <c r="F5" s="247" t="s">
        <v>978</v>
      </c>
      <c r="G5" s="248" t="s">
        <v>482</v>
      </c>
      <c r="H5" s="248" t="s">
        <v>483</v>
      </c>
      <c r="I5" s="249" t="s">
        <v>979</v>
      </c>
      <c r="J5" s="1073"/>
    </row>
    <row r="6" spans="1:10" ht="12.95" customHeight="1" x14ac:dyDescent="0.2">
      <c r="A6" s="251" t="s">
        <v>15</v>
      </c>
      <c r="B6" s="252" t="s">
        <v>372</v>
      </c>
      <c r="C6" s="236">
        <v>179656</v>
      </c>
      <c r="D6" s="236">
        <v>-32267</v>
      </c>
      <c r="E6" s="750">
        <f>C6+D6</f>
        <v>147389</v>
      </c>
      <c r="F6" s="252" t="s">
        <v>221</v>
      </c>
      <c r="G6" s="236">
        <v>784105</v>
      </c>
      <c r="H6" s="717">
        <v>-243650</v>
      </c>
      <c r="I6" s="761">
        <f>G6+H6</f>
        <v>540455</v>
      </c>
      <c r="J6" s="1073"/>
    </row>
    <row r="7" spans="1:10" x14ac:dyDescent="0.2">
      <c r="A7" s="253" t="s">
        <v>16</v>
      </c>
      <c r="B7" s="254" t="s">
        <v>373</v>
      </c>
      <c r="C7" s="237">
        <v>125068</v>
      </c>
      <c r="D7" s="237">
        <v>71084</v>
      </c>
      <c r="E7" s="750">
        <f t="shared" ref="E7:E16" si="0">C7+D7</f>
        <v>196152</v>
      </c>
      <c r="F7" s="254" t="s">
        <v>378</v>
      </c>
      <c r="G7" s="237">
        <v>733570</v>
      </c>
      <c r="H7" s="237">
        <v>77550</v>
      </c>
      <c r="I7" s="762">
        <f t="shared" ref="I7:I29" si="1">G7+H7</f>
        <v>811120</v>
      </c>
      <c r="J7" s="1073"/>
    </row>
    <row r="8" spans="1:10" ht="12.95" customHeight="1" x14ac:dyDescent="0.2">
      <c r="A8" s="253" t="s">
        <v>17</v>
      </c>
      <c r="B8" s="254" t="s">
        <v>8</v>
      </c>
      <c r="C8" s="237"/>
      <c r="D8" s="237">
        <v>14513</v>
      </c>
      <c r="E8" s="750">
        <f t="shared" si="0"/>
        <v>14513</v>
      </c>
      <c r="F8" s="254" t="s">
        <v>179</v>
      </c>
      <c r="G8" s="237">
        <v>53367</v>
      </c>
      <c r="H8" s="237">
        <v>15477</v>
      </c>
      <c r="I8" s="762">
        <f t="shared" si="1"/>
        <v>68844</v>
      </c>
      <c r="J8" s="1073"/>
    </row>
    <row r="9" spans="1:10" ht="12.95" customHeight="1" x14ac:dyDescent="0.2">
      <c r="A9" s="253" t="s">
        <v>18</v>
      </c>
      <c r="B9" s="254" t="s">
        <v>374</v>
      </c>
      <c r="C9" s="237">
        <v>4650</v>
      </c>
      <c r="D9" s="237"/>
      <c r="E9" s="750">
        <f t="shared" si="0"/>
        <v>4650</v>
      </c>
      <c r="F9" s="254" t="s">
        <v>379</v>
      </c>
      <c r="G9" s="237"/>
      <c r="H9" s="237"/>
      <c r="I9" s="762">
        <f t="shared" si="1"/>
        <v>0</v>
      </c>
      <c r="J9" s="1073"/>
    </row>
    <row r="10" spans="1:10" ht="12.75" customHeight="1" x14ac:dyDescent="0.2">
      <c r="A10" s="253" t="s">
        <v>19</v>
      </c>
      <c r="B10" s="254" t="s">
        <v>375</v>
      </c>
      <c r="C10" s="237"/>
      <c r="D10" s="237"/>
      <c r="E10" s="750">
        <f t="shared" si="0"/>
        <v>0</v>
      </c>
      <c r="F10" s="254" t="s">
        <v>223</v>
      </c>
      <c r="G10" s="237">
        <v>7842</v>
      </c>
      <c r="H10" s="237">
        <v>33745</v>
      </c>
      <c r="I10" s="762">
        <f t="shared" si="1"/>
        <v>41587</v>
      </c>
      <c r="J10" s="1073"/>
    </row>
    <row r="11" spans="1:10" ht="12.95" customHeight="1" x14ac:dyDescent="0.2">
      <c r="A11" s="253" t="s">
        <v>20</v>
      </c>
      <c r="B11" s="254" t="s">
        <v>376</v>
      </c>
      <c r="C11" s="238"/>
      <c r="D11" s="238"/>
      <c r="E11" s="750">
        <f t="shared" si="0"/>
        <v>0</v>
      </c>
      <c r="F11" s="318"/>
      <c r="G11" s="237"/>
      <c r="H11" s="237"/>
      <c r="I11" s="762">
        <f t="shared" si="1"/>
        <v>0</v>
      </c>
      <c r="J11" s="1073"/>
    </row>
    <row r="12" spans="1:10" ht="12.95" customHeight="1" x14ac:dyDescent="0.2">
      <c r="A12" s="253" t="s">
        <v>21</v>
      </c>
      <c r="B12" s="39"/>
      <c r="C12" s="237"/>
      <c r="D12" s="237"/>
      <c r="E12" s="750">
        <f t="shared" si="0"/>
        <v>0</v>
      </c>
      <c r="F12" s="318"/>
      <c r="G12" s="237"/>
      <c r="H12" s="237"/>
      <c r="I12" s="762">
        <f t="shared" si="1"/>
        <v>0</v>
      </c>
      <c r="J12" s="1073"/>
    </row>
    <row r="13" spans="1:10" ht="12.95" customHeight="1" x14ac:dyDescent="0.2">
      <c r="A13" s="253" t="s">
        <v>22</v>
      </c>
      <c r="B13" s="39"/>
      <c r="C13" s="237"/>
      <c r="D13" s="237"/>
      <c r="E13" s="750">
        <f t="shared" si="0"/>
        <v>0</v>
      </c>
      <c r="F13" s="319"/>
      <c r="G13" s="237"/>
      <c r="H13" s="237"/>
      <c r="I13" s="762">
        <f t="shared" si="1"/>
        <v>0</v>
      </c>
      <c r="J13" s="1073"/>
    </row>
    <row r="14" spans="1:10" ht="12.95" customHeight="1" x14ac:dyDescent="0.2">
      <c r="A14" s="253" t="s">
        <v>23</v>
      </c>
      <c r="B14" s="316"/>
      <c r="C14" s="238"/>
      <c r="D14" s="238"/>
      <c r="E14" s="750">
        <f t="shared" si="0"/>
        <v>0</v>
      </c>
      <c r="F14" s="318"/>
      <c r="G14" s="237"/>
      <c r="H14" s="237"/>
      <c r="I14" s="762">
        <f t="shared" si="1"/>
        <v>0</v>
      </c>
      <c r="J14" s="1073"/>
    </row>
    <row r="15" spans="1:10" x14ac:dyDescent="0.2">
      <c r="A15" s="253" t="s">
        <v>24</v>
      </c>
      <c r="B15" s="39"/>
      <c r="C15" s="238"/>
      <c r="D15" s="238"/>
      <c r="E15" s="750">
        <f t="shared" si="0"/>
        <v>0</v>
      </c>
      <c r="F15" s="318"/>
      <c r="G15" s="237"/>
      <c r="H15" s="237"/>
      <c r="I15" s="762">
        <f t="shared" si="1"/>
        <v>0</v>
      </c>
      <c r="J15" s="1073"/>
    </row>
    <row r="16" spans="1:10" ht="12.95" customHeight="1" thickBot="1" x14ac:dyDescent="0.25">
      <c r="A16" s="290" t="s">
        <v>25</v>
      </c>
      <c r="B16" s="317"/>
      <c r="C16" s="292"/>
      <c r="D16" s="292"/>
      <c r="E16" s="750">
        <f t="shared" si="0"/>
        <v>0</v>
      </c>
      <c r="F16" s="291" t="s">
        <v>47</v>
      </c>
      <c r="G16" s="763">
        <v>68435</v>
      </c>
      <c r="H16" s="763">
        <v>274904</v>
      </c>
      <c r="I16" s="764">
        <f t="shared" si="1"/>
        <v>343339</v>
      </c>
      <c r="J16" s="1073"/>
    </row>
    <row r="17" spans="1:10" ht="15.95" customHeight="1" thickBot="1" x14ac:dyDescent="0.25">
      <c r="A17" s="256" t="s">
        <v>26</v>
      </c>
      <c r="B17" s="97" t="s">
        <v>386</v>
      </c>
      <c r="C17" s="240">
        <f>+C6+C8+C9+C11+C12+C13+C14+C15+C16</f>
        <v>184306</v>
      </c>
      <c r="D17" s="240">
        <f>+D6+D8+D9+D11+D12+D13+D14+D15+D16</f>
        <v>-17754</v>
      </c>
      <c r="E17" s="240">
        <f>+E6+E8+E9+E11+E12+E13+E14+E15+E16</f>
        <v>166552</v>
      </c>
      <c r="F17" s="97" t="s">
        <v>387</v>
      </c>
      <c r="G17" s="240">
        <f>+G6+G8+G10+G11+G12+G13+G14+G15+G16</f>
        <v>913749</v>
      </c>
      <c r="H17" s="240">
        <f>+H6+H8+H10+H11+H12+H13+H14+H15+H16</f>
        <v>80476</v>
      </c>
      <c r="I17" s="276">
        <f>+I6+I8+I10+I11+I12+I13+I14+I15+I16</f>
        <v>994225</v>
      </c>
      <c r="J17" s="1073"/>
    </row>
    <row r="18" spans="1:10" ht="12.95" customHeight="1" x14ac:dyDescent="0.2">
      <c r="A18" s="251" t="s">
        <v>27</v>
      </c>
      <c r="B18" s="264" t="s">
        <v>238</v>
      </c>
      <c r="C18" s="271">
        <f>+C19+C20+C21+C22+C23</f>
        <v>767659</v>
      </c>
      <c r="D18" s="271">
        <f>+D19+D20+D21+D22+D23</f>
        <v>0</v>
      </c>
      <c r="E18" s="271">
        <f>+E19+E20+E21+E22+E23</f>
        <v>767659</v>
      </c>
      <c r="F18" s="259" t="s">
        <v>183</v>
      </c>
      <c r="G18" s="765"/>
      <c r="H18" s="765"/>
      <c r="I18" s="766">
        <f t="shared" si="1"/>
        <v>0</v>
      </c>
      <c r="J18" s="1073"/>
    </row>
    <row r="19" spans="1:10" ht="12.95" customHeight="1" x14ac:dyDescent="0.2">
      <c r="A19" s="253" t="s">
        <v>28</v>
      </c>
      <c r="B19" s="265" t="s">
        <v>227</v>
      </c>
      <c r="C19" s="57">
        <v>767659</v>
      </c>
      <c r="D19" s="57"/>
      <c r="E19" s="754">
        <f t="shared" ref="E19:E29" si="2">C19+D19</f>
        <v>767659</v>
      </c>
      <c r="F19" s="259" t="s">
        <v>186</v>
      </c>
      <c r="G19" s="57"/>
      <c r="H19" s="57"/>
      <c r="I19" s="755">
        <f t="shared" si="1"/>
        <v>0</v>
      </c>
      <c r="J19" s="1073"/>
    </row>
    <row r="20" spans="1:10" ht="12.95" customHeight="1" x14ac:dyDescent="0.2">
      <c r="A20" s="251" t="s">
        <v>29</v>
      </c>
      <c r="B20" s="265" t="s">
        <v>228</v>
      </c>
      <c r="C20" s="57"/>
      <c r="D20" s="57"/>
      <c r="E20" s="754">
        <f t="shared" si="2"/>
        <v>0</v>
      </c>
      <c r="F20" s="259" t="s">
        <v>150</v>
      </c>
      <c r="G20" s="57"/>
      <c r="H20" s="57"/>
      <c r="I20" s="755">
        <f t="shared" si="1"/>
        <v>0</v>
      </c>
      <c r="J20" s="1073"/>
    </row>
    <row r="21" spans="1:10" ht="12.95" customHeight="1" x14ac:dyDescent="0.2">
      <c r="A21" s="253" t="s">
        <v>30</v>
      </c>
      <c r="B21" s="265" t="s">
        <v>229</v>
      </c>
      <c r="C21" s="57"/>
      <c r="D21" s="57"/>
      <c r="E21" s="754">
        <f t="shared" si="2"/>
        <v>0</v>
      </c>
      <c r="F21" s="259" t="s">
        <v>151</v>
      </c>
      <c r="G21" s="57"/>
      <c r="H21" s="57"/>
      <c r="I21" s="755">
        <f t="shared" si="1"/>
        <v>0</v>
      </c>
      <c r="J21" s="1073"/>
    </row>
    <row r="22" spans="1:10" ht="12.95" customHeight="1" x14ac:dyDescent="0.2">
      <c r="A22" s="251" t="s">
        <v>31</v>
      </c>
      <c r="B22" s="265" t="s">
        <v>230</v>
      </c>
      <c r="C22" s="57"/>
      <c r="D22" s="57"/>
      <c r="E22" s="754">
        <f t="shared" si="2"/>
        <v>0</v>
      </c>
      <c r="F22" s="258" t="s">
        <v>226</v>
      </c>
      <c r="G22" s="57"/>
      <c r="H22" s="57"/>
      <c r="I22" s="755">
        <f t="shared" si="1"/>
        <v>0</v>
      </c>
      <c r="J22" s="1073"/>
    </row>
    <row r="23" spans="1:10" ht="12.95" customHeight="1" x14ac:dyDescent="0.2">
      <c r="A23" s="253" t="s">
        <v>32</v>
      </c>
      <c r="B23" s="266" t="s">
        <v>231</v>
      </c>
      <c r="C23" s="57"/>
      <c r="D23" s="57"/>
      <c r="E23" s="754">
        <f t="shared" si="2"/>
        <v>0</v>
      </c>
      <c r="F23" s="259" t="s">
        <v>187</v>
      </c>
      <c r="G23" s="57"/>
      <c r="H23" s="57"/>
      <c r="I23" s="755">
        <f t="shared" si="1"/>
        <v>0</v>
      </c>
      <c r="J23" s="1073"/>
    </row>
    <row r="24" spans="1:10" ht="12.95" customHeight="1" x14ac:dyDescent="0.2">
      <c r="A24" s="251" t="s">
        <v>33</v>
      </c>
      <c r="B24" s="267" t="s">
        <v>232</v>
      </c>
      <c r="C24" s="261">
        <f>+C25+C26+C27+C28+C29</f>
        <v>0</v>
      </c>
      <c r="D24" s="261">
        <f>+D25+D26+D27+D28+D29</f>
        <v>0</v>
      </c>
      <c r="E24" s="261">
        <f>+E25+E26+E27+E28+E29</f>
        <v>0</v>
      </c>
      <c r="F24" s="268" t="s">
        <v>185</v>
      </c>
      <c r="G24" s="57"/>
      <c r="H24" s="57"/>
      <c r="I24" s="755">
        <f t="shared" si="1"/>
        <v>0</v>
      </c>
      <c r="J24" s="1073"/>
    </row>
    <row r="25" spans="1:10" ht="12.95" customHeight="1" x14ac:dyDescent="0.2">
      <c r="A25" s="253" t="s">
        <v>34</v>
      </c>
      <c r="B25" s="266" t="s">
        <v>233</v>
      </c>
      <c r="C25" s="57"/>
      <c r="D25" s="57"/>
      <c r="E25" s="754">
        <f t="shared" si="2"/>
        <v>0</v>
      </c>
      <c r="F25" s="268" t="s">
        <v>380</v>
      </c>
      <c r="G25" s="57"/>
      <c r="H25" s="57"/>
      <c r="I25" s="755">
        <f t="shared" si="1"/>
        <v>0</v>
      </c>
      <c r="J25" s="1073"/>
    </row>
    <row r="26" spans="1:10" ht="12.95" customHeight="1" x14ac:dyDescent="0.2">
      <c r="A26" s="251" t="s">
        <v>35</v>
      </c>
      <c r="B26" s="266" t="s">
        <v>234</v>
      </c>
      <c r="C26" s="57"/>
      <c r="D26" s="57"/>
      <c r="E26" s="754">
        <f t="shared" si="2"/>
        <v>0</v>
      </c>
      <c r="F26" s="263"/>
      <c r="G26" s="57"/>
      <c r="H26" s="57"/>
      <c r="I26" s="755">
        <f t="shared" si="1"/>
        <v>0</v>
      </c>
      <c r="J26" s="1073"/>
    </row>
    <row r="27" spans="1:10" ht="12.95" customHeight="1" x14ac:dyDescent="0.2">
      <c r="A27" s="253" t="s">
        <v>36</v>
      </c>
      <c r="B27" s="265" t="s">
        <v>235</v>
      </c>
      <c r="C27" s="57"/>
      <c r="D27" s="57"/>
      <c r="E27" s="754">
        <f t="shared" si="2"/>
        <v>0</v>
      </c>
      <c r="F27" s="93"/>
      <c r="G27" s="57"/>
      <c r="H27" s="57"/>
      <c r="I27" s="755">
        <f t="shared" si="1"/>
        <v>0</v>
      </c>
      <c r="J27" s="1073"/>
    </row>
    <row r="28" spans="1:10" ht="12.95" customHeight="1" x14ac:dyDescent="0.2">
      <c r="A28" s="251" t="s">
        <v>37</v>
      </c>
      <c r="B28" s="269" t="s">
        <v>236</v>
      </c>
      <c r="C28" s="57"/>
      <c r="D28" s="57"/>
      <c r="E28" s="754">
        <f t="shared" si="2"/>
        <v>0</v>
      </c>
      <c r="F28" s="39"/>
      <c r="G28" s="57"/>
      <c r="H28" s="57"/>
      <c r="I28" s="755">
        <f t="shared" si="1"/>
        <v>0</v>
      </c>
      <c r="J28" s="1073"/>
    </row>
    <row r="29" spans="1:10" ht="12.95" customHeight="1" thickBot="1" x14ac:dyDescent="0.25">
      <c r="A29" s="253" t="s">
        <v>38</v>
      </c>
      <c r="B29" s="270" t="s">
        <v>237</v>
      </c>
      <c r="C29" s="57"/>
      <c r="D29" s="57"/>
      <c r="E29" s="754">
        <f t="shared" si="2"/>
        <v>0</v>
      </c>
      <c r="F29" s="93"/>
      <c r="G29" s="57"/>
      <c r="H29" s="57"/>
      <c r="I29" s="755">
        <f t="shared" si="1"/>
        <v>0</v>
      </c>
      <c r="J29" s="1073"/>
    </row>
    <row r="30" spans="1:10" ht="21.75" customHeight="1" thickBot="1" x14ac:dyDescent="0.25">
      <c r="A30" s="256" t="s">
        <v>39</v>
      </c>
      <c r="B30" s="97" t="s">
        <v>377</v>
      </c>
      <c r="C30" s="240">
        <f>+C18+C24</f>
        <v>767659</v>
      </c>
      <c r="D30" s="240">
        <f>+D18+D24</f>
        <v>0</v>
      </c>
      <c r="E30" s="240">
        <f>+E18+E24</f>
        <v>767659</v>
      </c>
      <c r="F30" s="97" t="s">
        <v>381</v>
      </c>
      <c r="G30" s="240">
        <f>SUM(G18:G29)</f>
        <v>0</v>
      </c>
      <c r="H30" s="240">
        <f>SUM(H18:H29)</f>
        <v>0</v>
      </c>
      <c r="I30" s="276">
        <f>SUM(I18:I29)</f>
        <v>0</v>
      </c>
      <c r="J30" s="1073"/>
    </row>
    <row r="31" spans="1:10" ht="13.5" thickBot="1" x14ac:dyDescent="0.25">
      <c r="A31" s="256" t="s">
        <v>40</v>
      </c>
      <c r="B31" s="262" t="s">
        <v>382</v>
      </c>
      <c r="C31" s="758">
        <f>+C17+C30</f>
        <v>951965</v>
      </c>
      <c r="D31" s="758">
        <f>+D17+D30</f>
        <v>-17754</v>
      </c>
      <c r="E31" s="759">
        <f>+E17+E30</f>
        <v>934211</v>
      </c>
      <c r="F31" s="262" t="s">
        <v>383</v>
      </c>
      <c r="G31" s="758">
        <f>+G17+G30</f>
        <v>913749</v>
      </c>
      <c r="H31" s="758">
        <f>+H17+H30</f>
        <v>80476</v>
      </c>
      <c r="I31" s="759">
        <f>+I17+I30</f>
        <v>994225</v>
      </c>
      <c r="J31" s="1073"/>
    </row>
    <row r="32" spans="1:10" ht="13.5" thickBot="1" x14ac:dyDescent="0.25">
      <c r="A32" s="256" t="s">
        <v>41</v>
      </c>
      <c r="B32" s="262" t="s">
        <v>161</v>
      </c>
      <c r="C32" s="758">
        <f>IF(C17-G17&lt;0,G17-C17,"-")</f>
        <v>729443</v>
      </c>
      <c r="D32" s="758">
        <f>IF(D17-H17&lt;0,H17-D17,"-")</f>
        <v>98230</v>
      </c>
      <c r="E32" s="759">
        <f>IF(E17-I17&lt;0,I17-E17,"-")</f>
        <v>827673</v>
      </c>
      <c r="F32" s="262" t="s">
        <v>162</v>
      </c>
      <c r="G32" s="758" t="str">
        <f>IF(C17-G17&gt;0,C17-G17,"-")</f>
        <v>-</v>
      </c>
      <c r="H32" s="758" t="str">
        <f>IF(D17-H17&gt;0,D17-H17,"-")</f>
        <v>-</v>
      </c>
      <c r="I32" s="759" t="str">
        <f>IF(E17-I17&gt;0,E17-I17,"-")</f>
        <v>-</v>
      </c>
      <c r="J32" s="1073"/>
    </row>
    <row r="33" spans="1:10" ht="13.5" thickBot="1" x14ac:dyDescent="0.25">
      <c r="A33" s="256" t="s">
        <v>42</v>
      </c>
      <c r="B33" s="262" t="s">
        <v>538</v>
      </c>
      <c r="C33" s="758" t="str">
        <f>IF(C31-G31&lt;0,G31-C31,"-")</f>
        <v>-</v>
      </c>
      <c r="D33" s="758">
        <f>IF(D31-H31&lt;0,H31-D31,"-")</f>
        <v>98230</v>
      </c>
      <c r="E33" s="758">
        <f>IF(E31-I31&lt;0,I31-E31,"-")</f>
        <v>60014</v>
      </c>
      <c r="F33" s="262" t="s">
        <v>539</v>
      </c>
      <c r="G33" s="758">
        <f>IF(C31-G31&gt;0,C31-G31,"-")</f>
        <v>38216</v>
      </c>
      <c r="H33" s="758" t="str">
        <f>IF(D31-H31&gt;0,D31-H31,"-")</f>
        <v>-</v>
      </c>
      <c r="I33" s="760" t="str">
        <f>IF(E31-I31&gt;0,E31-I31,"-")</f>
        <v>-</v>
      </c>
      <c r="J33" s="107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16</vt:i4>
      </vt:variant>
    </vt:vector>
  </HeadingPairs>
  <TitlesOfParts>
    <vt:vector size="45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KV_9.2.sz.mell</vt:lpstr>
      <vt:lpstr>KV_9.3.sz.mell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KV_8_sz.tájékoztató</vt:lpstr>
      <vt:lpstr>KV_9.tájékoztató_t</vt:lpstr>
      <vt:lpstr>KV_10.tájékoztató_t</vt:lpstr>
      <vt:lpstr>KV_6.sz.tájékoztató_t.!Nyomtatási_cím</vt:lpstr>
      <vt:lpstr>KV_8_sz.tájékoztató!Nyomtatási_cím</vt:lpstr>
      <vt:lpstr>KV_9.1.sz.mell!Nyomtatási_cím</vt:lpstr>
      <vt:lpstr>KV_9.2.sz.mell!Nyomtatási_cím</vt:lpstr>
      <vt:lpstr>KV_9.3.sz.mell!Nyomtatási_cím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KV_5.sz.tájékoztató_t!Nyomtatási_terület</vt:lpstr>
      <vt:lpstr>KV_6.sz.mell.!Nyomtatási_terület</vt:lpstr>
      <vt:lpstr>KV_7.sz.mell.!Nyomtatási_terület</vt:lpstr>
      <vt:lpstr>KV_7.sz.tájékoztató_t.!Nyomtatási_terület</vt:lpstr>
      <vt:lpstr>KV_8_sz.tájékoztató!Nyomtatási_terület</vt:lpstr>
      <vt:lpstr>KV_9.1.sz.mell!Nyomtatási_terület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Pénzügy2</cp:lastModifiedBy>
  <cp:lastPrinted>2020-07-28T08:54:42Z</cp:lastPrinted>
  <dcterms:created xsi:type="dcterms:W3CDTF">1999-10-30T10:30:45Z</dcterms:created>
  <dcterms:modified xsi:type="dcterms:W3CDTF">2020-07-28T08:54:53Z</dcterms:modified>
</cp:coreProperties>
</file>