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0" windowWidth="11355" windowHeight="6030" activeTab="0"/>
  </bookViews>
  <sheets>
    <sheet name="2014 kiadási tábla" sheetId="1" r:id="rId1"/>
    <sheet name="2014 bevételi tábla" sheetId="2" r:id="rId2"/>
    <sheet name="Összesítő" sheetId="3" r:id="rId3"/>
    <sheet name="011130" sheetId="4" r:id="rId4"/>
    <sheet name="082092" sheetId="5" r:id="rId5"/>
    <sheet name="066020" sheetId="6" r:id="rId6"/>
    <sheet name="105010" sheetId="7" r:id="rId7"/>
    <sheet name="107060" sheetId="8" r:id="rId8"/>
    <sheet name="052020" sheetId="9" r:id="rId9"/>
    <sheet name="013320" sheetId="10" r:id="rId10"/>
    <sheet name="064010" sheetId="11" r:id="rId11"/>
    <sheet name="081030" sheetId="12" r:id="rId12"/>
    <sheet name="106020" sheetId="13" r:id="rId13"/>
    <sheet name="051030" sheetId="14" r:id="rId14"/>
    <sheet name="045160" sheetId="15" r:id="rId15"/>
    <sheet name="11130" sheetId="16" r:id="rId16"/>
    <sheet name="018010" sheetId="17" r:id="rId17"/>
    <sheet name="013350" sheetId="18" r:id="rId18"/>
    <sheet name="900070" sheetId="19" r:id="rId19"/>
  </sheets>
  <definedNames>
    <definedName name="_xlnm.Print_Titles" localSheetId="1">'2014 bevételi tábla'!$4:$5</definedName>
    <definedName name="_xlnm.Print_Titles" localSheetId="0">'2014 kiadási tábla'!$4:$5</definedName>
    <definedName name="_xlnm.Print_Area" localSheetId="3">'011130'!$A$1:$G$73</definedName>
    <definedName name="_xlnm.Print_Area" localSheetId="4">'082092'!$A$1:$H$22</definedName>
    <definedName name="_xlnm.Print_Area" localSheetId="1">'2014 bevételi tábla'!$A$1:$N$27</definedName>
    <definedName name="_xlnm.Print_Area" localSheetId="0">'2014 kiadási tábla'!$A$1:$N$57</definedName>
  </definedNames>
  <calcPr fullCalcOnLoad="1"/>
</workbook>
</file>

<file path=xl/sharedStrings.xml><?xml version="1.0" encoding="utf-8"?>
<sst xmlns="http://schemas.openxmlformats.org/spreadsheetml/2006/main" count="771" uniqueCount="439">
  <si>
    <t>Villamosenergia szolgáltatás</t>
  </si>
  <si>
    <t>ÁFA</t>
  </si>
  <si>
    <t>SZEMÉLYI JUTTATÁSOK</t>
  </si>
  <si>
    <t>TARTALÉK</t>
  </si>
  <si>
    <t>BEVÉTELEK</t>
  </si>
  <si>
    <t>Víz szolgáltatás</t>
  </si>
  <si>
    <t>CÍMREND(I.II.) Alcím, Szakfeladat</t>
  </si>
  <si>
    <t>K I A D Á S O K</t>
  </si>
  <si>
    <t>KIADÁSOK ÖSSZESEN</t>
  </si>
  <si>
    <t>DOLOGI KIADÁSOK</t>
  </si>
  <si>
    <t>Előirányzat</t>
  </si>
  <si>
    <t>Működési bevételek</t>
  </si>
  <si>
    <t>JÁRULÉKOK</t>
  </si>
  <si>
    <t>MŰKÖDÉSI KIADÁSOK MINDÖSSZESEN</t>
  </si>
  <si>
    <t>Külső személyi juttatások</t>
  </si>
  <si>
    <t>Készletbeszerzések</t>
  </si>
  <si>
    <t>Szolgáltatások</t>
  </si>
  <si>
    <t>Különféle dologi kiadások</t>
  </si>
  <si>
    <t>BEFEKTETETT ESZKÖZÖK</t>
  </si>
  <si>
    <t>FELÚJÍTÁSOK</t>
  </si>
  <si>
    <t>Szociális hozzájárulási adó</t>
  </si>
  <si>
    <t>Működési célú pénzeszközátadás civil szerv.nek</t>
  </si>
  <si>
    <t>ÖSSZESEN:</t>
  </si>
  <si>
    <t>Működési pénzeszköz átadások</t>
  </si>
  <si>
    <r>
      <t xml:space="preserve">4.) Nem veszélyes (települési) hulladékok begyűjtése                    </t>
    </r>
    <r>
      <rPr>
        <b/>
        <sz val="8"/>
        <rFont val="Times New Roman"/>
        <family val="1"/>
      </rPr>
      <t>051030</t>
    </r>
  </si>
  <si>
    <t>Működési célú pénzeszközátadás</t>
  </si>
  <si>
    <t xml:space="preserve">Összesen: </t>
  </si>
  <si>
    <t>Összesen:</t>
  </si>
  <si>
    <t>Víz és csatorna díjak</t>
  </si>
  <si>
    <t>2014. eredeti előirányzat</t>
  </si>
  <si>
    <t>2014. módosított előirányzat I.</t>
  </si>
  <si>
    <t>2014. módosított előirányzat II.</t>
  </si>
  <si>
    <t>2014. teljesítés</t>
  </si>
  <si>
    <t>2014. módosított  előirányzat I.</t>
  </si>
  <si>
    <t xml:space="preserve">2014. módosított előirányzat I. </t>
  </si>
  <si>
    <t>Rendszeres szociális segély</t>
  </si>
  <si>
    <t>Foglalkoztatást helyetesítő támogatás</t>
  </si>
  <si>
    <t>Lakásfenntartási támogatás</t>
  </si>
  <si>
    <t>Állományba nem tartozók juttatásai</t>
  </si>
  <si>
    <t>2014.módosított előirányzat I.</t>
  </si>
  <si>
    <t>2014.módosított előirányzat II.</t>
  </si>
  <si>
    <t>Társadalom biztosítási járulék</t>
  </si>
  <si>
    <t>Önkormányzati segély gyermeket gondozó család létfenntartásának…</t>
  </si>
  <si>
    <t>Önkormányzatok által folyósított ellátások (Bursa Hungarica)</t>
  </si>
  <si>
    <t>013350 Önkormányzati vagyonnal való gazdálkodással kapcsolatos feladatok</t>
  </si>
  <si>
    <t>018010 Önkormányzatok elszámolásai a központi költségvetéssel</t>
  </si>
  <si>
    <t>Telekadó</t>
  </si>
  <si>
    <t>Magánszemélyek kommunális adója</t>
  </si>
  <si>
    <t>Iparűzési adó</t>
  </si>
  <si>
    <t>Gépjárműadó</t>
  </si>
  <si>
    <t>Bírságok, pótlékok, egyéb sajátos bevételek</t>
  </si>
  <si>
    <t>011130 Önkormányzatok és önkormányzati hivatalok jogalkotó és általános igazgatási tevékenysége</t>
  </si>
  <si>
    <t>900070 Fejezeti és általános tartalékok elszámolása</t>
  </si>
  <si>
    <t>Előző évi felhalmozási célú előirányzat-maradvány, pénzmaradvány átvétel(sport,közpark,játszótér..)</t>
  </si>
  <si>
    <r>
      <t xml:space="preserve">1.) Önkormányzatok elszámolásai a központi költségvetéssel  </t>
    </r>
    <r>
      <rPr>
        <b/>
        <sz val="8"/>
        <rFont val="Times New Roman"/>
        <family val="1"/>
      </rPr>
      <t xml:space="preserve"> 018010</t>
    </r>
  </si>
  <si>
    <r>
      <t xml:space="preserve">2.) Önkormányzati vagyonnal való gazdálkodással kapcsolatos feladatok  </t>
    </r>
    <r>
      <rPr>
        <b/>
        <sz val="8"/>
        <rFont val="Times New Roman"/>
        <family val="1"/>
      </rPr>
      <t>013350</t>
    </r>
  </si>
  <si>
    <r>
      <t xml:space="preserve">3.) Önkormányzatok és önkormányzati hivatalok jogalkotó és általános igazgatási tevékenysége  </t>
    </r>
    <r>
      <rPr>
        <b/>
        <sz val="8"/>
        <rFont val="Times New Roman"/>
        <family val="1"/>
      </rPr>
      <t>011130</t>
    </r>
  </si>
  <si>
    <r>
      <t xml:space="preserve">4.) Fejezeti és általános tartalékok elszámolása </t>
    </r>
    <r>
      <rPr>
        <b/>
        <sz val="8"/>
        <rFont val="Times New Roman"/>
        <family val="1"/>
      </rPr>
      <t xml:space="preserve"> 900070</t>
    </r>
  </si>
  <si>
    <t>Felhalmozási bevételek</t>
  </si>
  <si>
    <t>Közhatalmi bevételek összesen:</t>
  </si>
  <si>
    <t>Működési célú támogatás összesen: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</si>
  <si>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</si>
  <si>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</si>
  <si>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</si>
  <si>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</si>
  <si>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r>
      <t xml:space="preserve">052020 SZENNYVÍZ GYŰJTÉSE, TISZTÍTÁSA, ELHEYEZÉSE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(370000)</t>
    </r>
  </si>
  <si>
    <t>K72</t>
  </si>
  <si>
    <t>K74</t>
  </si>
  <si>
    <r>
      <t>051030 NEM VESZÉLYES (TELEPÜLÉSI) HULLADÉKOK....BEGYŰJTÉSE...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(381103)</t>
    </r>
  </si>
  <si>
    <t>K3379</t>
  </si>
  <si>
    <t>K053511</t>
  </si>
  <si>
    <t>K123</t>
  </si>
  <si>
    <t>K351</t>
  </si>
  <si>
    <t>K312</t>
  </si>
  <si>
    <t>K334</t>
  </si>
  <si>
    <r>
      <t>045160 KÖZUTAK, HIDAK, ALAGUTAK ÜZEMELTETÉSE, FENNTARTÁSA</t>
    </r>
    <r>
      <rPr>
        <b/>
        <sz val="9"/>
        <rFont val="Arial"/>
        <family val="2"/>
      </rPr>
      <t xml:space="preserve"> (</t>
    </r>
    <r>
      <rPr>
        <sz val="9"/>
        <rFont val="Arial"/>
        <family val="2"/>
      </rPr>
      <t xml:space="preserve">522001)        </t>
    </r>
    <r>
      <rPr>
        <b/>
        <sz val="11"/>
        <rFont val="Arial"/>
        <family val="2"/>
      </rPr>
      <t xml:space="preserve">                                 </t>
    </r>
  </si>
  <si>
    <t>K121</t>
  </si>
  <si>
    <t>K26</t>
  </si>
  <si>
    <t>K3122</t>
  </si>
  <si>
    <t>K3114</t>
  </si>
  <si>
    <t>K3129</t>
  </si>
  <si>
    <t>K3221</t>
  </si>
  <si>
    <t>K3211</t>
  </si>
  <si>
    <t>K3212</t>
  </si>
  <si>
    <t>K3311</t>
  </si>
  <si>
    <t>K3312</t>
  </si>
  <si>
    <t>K3313</t>
  </si>
  <si>
    <t>K336</t>
  </si>
  <si>
    <t>K3359</t>
  </si>
  <si>
    <t>K342</t>
  </si>
  <si>
    <t>K355</t>
  </si>
  <si>
    <t>K512</t>
  </si>
  <si>
    <t>K50601</t>
  </si>
  <si>
    <t>K51101</t>
  </si>
  <si>
    <t>K51103</t>
  </si>
  <si>
    <r>
      <t xml:space="preserve">064010 KÖZVILÁGÍTÁS </t>
    </r>
    <r>
      <rPr>
        <b/>
        <sz val="9"/>
        <rFont val="Arial"/>
        <family val="2"/>
      </rPr>
      <t>(8414021)</t>
    </r>
  </si>
  <si>
    <r>
      <t xml:space="preserve">106020 LAKÁSFENNTARTÁSSAL, LAKHATÁSSAL ÖSSZEFÜGGŐ ELLÁTÁSOK </t>
    </r>
    <r>
      <rPr>
        <b/>
        <sz val="9"/>
        <rFont val="Arial"/>
        <family val="2"/>
      </rPr>
      <t>(882202)</t>
    </r>
  </si>
  <si>
    <t>K463</t>
  </si>
  <si>
    <t>K1101</t>
  </si>
  <si>
    <t>K1107</t>
  </si>
  <si>
    <t>K1108</t>
  </si>
  <si>
    <t>K122</t>
  </si>
  <si>
    <t>K21</t>
  </si>
  <si>
    <t>K27</t>
  </si>
  <si>
    <t>K24</t>
  </si>
  <si>
    <t>K3123</t>
  </si>
  <si>
    <r>
      <t>105010 ÖNKORMÁNYZATOK RENDSZERES PÉNZBELI ELLÁTÁSOK</t>
    </r>
    <r>
      <rPr>
        <b/>
        <sz val="9"/>
        <rFont val="Arial"/>
        <family val="2"/>
      </rPr>
      <t xml:space="preserve"> (88211)</t>
    </r>
  </si>
  <si>
    <t>K4824</t>
  </si>
  <si>
    <t>K458</t>
  </si>
  <si>
    <t>K4899</t>
  </si>
  <si>
    <t>K4817</t>
  </si>
  <si>
    <r>
      <t>107060 PÉNZBELI ÖNKORMÁNYZATI SEGÉLY</t>
    </r>
    <r>
      <rPr>
        <b/>
        <sz val="9"/>
        <rFont val="Arial"/>
        <family val="2"/>
      </rPr>
      <t xml:space="preserve"> (8821221)</t>
    </r>
  </si>
  <si>
    <t>K4818</t>
  </si>
  <si>
    <r>
      <t xml:space="preserve">013320 KÖZTEMETŐ- FENNTARTÁS ÉS MŰKÖDTETÉS </t>
    </r>
    <r>
      <rPr>
        <b/>
        <sz val="9"/>
        <rFont val="Arial"/>
        <family val="2"/>
      </rPr>
      <t>(9603021)</t>
    </r>
  </si>
  <si>
    <t>081030 MINDEFÉLE EGYÉB SZABADIDŐS SZOLGÁLTATÁS</t>
  </si>
  <si>
    <t>B4109</t>
  </si>
  <si>
    <t>B519</t>
  </si>
  <si>
    <t>B4049</t>
  </si>
  <si>
    <t>B344</t>
  </si>
  <si>
    <t>B343</t>
  </si>
  <si>
    <t>B35107</t>
  </si>
  <si>
    <t>B3542</t>
  </si>
  <si>
    <t>B3612</t>
  </si>
  <si>
    <t>B111</t>
  </si>
  <si>
    <t>B113</t>
  </si>
  <si>
    <t>B114</t>
  </si>
  <si>
    <t>B115</t>
  </si>
  <si>
    <t>B7203</t>
  </si>
  <si>
    <r>
      <t xml:space="preserve">Mindenféle egyéb szabadidős szolgáltatás </t>
    </r>
    <r>
      <rPr>
        <b/>
        <sz val="8"/>
        <rFont val="Times New Roman"/>
        <family val="1"/>
      </rPr>
      <t>081030</t>
    </r>
  </si>
  <si>
    <r>
      <t xml:space="preserve">9.) Köztemető fenntartás és működtetés         </t>
    </r>
    <r>
      <rPr>
        <b/>
        <sz val="8"/>
        <rFont val="Times New Roman"/>
        <family val="1"/>
      </rPr>
      <t xml:space="preserve">   013320</t>
    </r>
  </si>
  <si>
    <r>
      <t xml:space="preserve">5.) Közművelődési intézmények, közösségi színterek működtetése   </t>
    </r>
    <r>
      <rPr>
        <b/>
        <sz val="8"/>
        <rFont val="Times New Roman"/>
        <family val="1"/>
      </rPr>
      <t>082092</t>
    </r>
  </si>
  <si>
    <r>
      <t xml:space="preserve">12.) Kiegészítő gyermekvédelmi támogatás </t>
    </r>
    <r>
      <rPr>
        <b/>
        <sz val="8"/>
        <rFont val="Times New Roman"/>
        <family val="1"/>
      </rPr>
      <t>105010</t>
    </r>
  </si>
  <si>
    <r>
      <t>1.) Város és községgazdálkodás</t>
    </r>
    <r>
      <rPr>
        <b/>
        <sz val="8"/>
        <rFont val="Times New Roman"/>
        <family val="1"/>
      </rPr>
      <t xml:space="preserve"> 066020</t>
    </r>
  </si>
  <si>
    <r>
      <t xml:space="preserve">7.) Segélyek             </t>
    </r>
    <r>
      <rPr>
        <b/>
        <sz val="8"/>
        <rFont val="Times New Roman"/>
        <family val="1"/>
      </rPr>
      <t>106020</t>
    </r>
  </si>
  <si>
    <r>
      <t xml:space="preserve">13.) Közvilágítás </t>
    </r>
    <r>
      <rPr>
        <b/>
        <sz val="8"/>
        <rFont val="Times New Roman"/>
        <family val="1"/>
      </rPr>
      <t>064010</t>
    </r>
  </si>
  <si>
    <r>
      <t xml:space="preserve">14.) Önkormányzati jogalkotás             </t>
    </r>
    <r>
      <rPr>
        <b/>
        <sz val="8"/>
        <rFont val="Arial"/>
        <family val="2"/>
      </rPr>
      <t xml:space="preserve"> 011130</t>
    </r>
  </si>
  <si>
    <r>
      <t xml:space="preserve">16.) Helyi közútak, hidak létesítése, felújítása            </t>
    </r>
    <r>
      <rPr>
        <b/>
        <sz val="8"/>
        <rFont val="Arial"/>
        <family val="2"/>
      </rPr>
      <t>045160</t>
    </r>
  </si>
  <si>
    <r>
      <t xml:space="preserve">2.) Szennyvíz gyűjtése, tisztítása, elhelyezése </t>
    </r>
    <r>
      <rPr>
        <b/>
        <sz val="8"/>
        <rFont val="Times New Roman"/>
        <family val="1"/>
      </rPr>
      <t>052020</t>
    </r>
  </si>
  <si>
    <t>K1110</t>
  </si>
  <si>
    <t>Egyéb költségtérítések</t>
  </si>
  <si>
    <t>K3339</t>
  </si>
  <si>
    <t>K3351</t>
  </si>
  <si>
    <t>K33798</t>
  </si>
  <si>
    <t>K50401</t>
  </si>
  <si>
    <t>K51102</t>
  </si>
  <si>
    <t>K05511302</t>
  </si>
  <si>
    <t>Kiküldetések,reklám és propagandakiadások</t>
  </si>
  <si>
    <t>K71</t>
  </si>
  <si>
    <t>Ingatlanok felújítása</t>
  </si>
  <si>
    <t>K8801</t>
  </si>
  <si>
    <t>K0588301</t>
  </si>
  <si>
    <t>Egyéb felhalmozási célú támogatások ÁHT-n kívülre</t>
  </si>
  <si>
    <t>Módosított előirányzat</t>
  </si>
  <si>
    <t>B3699</t>
  </si>
  <si>
    <t>B3607</t>
  </si>
  <si>
    <t>T0936307</t>
  </si>
  <si>
    <t>Környezetvédelmi bírság teljesítése</t>
  </si>
  <si>
    <t>B4089</t>
  </si>
  <si>
    <t>T0940839</t>
  </si>
  <si>
    <t>Egyéb kamatbevételek teljesítése</t>
  </si>
  <si>
    <t>Egyéb közhatalmi bevételek</t>
  </si>
  <si>
    <t>K33792</t>
  </si>
  <si>
    <t>K33799</t>
  </si>
  <si>
    <t>K05337399</t>
  </si>
  <si>
    <t>rovatszám</t>
  </si>
  <si>
    <t>megnevezés</t>
  </si>
  <si>
    <t>előirányzat</t>
  </si>
  <si>
    <t>teljesítés</t>
  </si>
  <si>
    <t>Munkabér</t>
  </si>
  <si>
    <t>Béren kívüli juttatások</t>
  </si>
  <si>
    <t>K1</t>
  </si>
  <si>
    <t>Egészségügyi hozzájárulás</t>
  </si>
  <si>
    <t>Munkáltatót terhelő SZJA</t>
  </si>
  <si>
    <t>K2</t>
  </si>
  <si>
    <t>K311</t>
  </si>
  <si>
    <t>Szakmai anyagok beszerzése</t>
  </si>
  <si>
    <t>Üzemeltetési anyagok beszerzése</t>
  </si>
  <si>
    <t>Informatikai szolgáltatások igénybevétele</t>
  </si>
  <si>
    <t>K321</t>
  </si>
  <si>
    <t>K322</t>
  </si>
  <si>
    <t>Egyéb kommunikációs szolgáltatások</t>
  </si>
  <si>
    <t>K331</t>
  </si>
  <si>
    <t>Közüzemi díjak</t>
  </si>
  <si>
    <t>K333</t>
  </si>
  <si>
    <t>Bérleti és lízing díjak</t>
  </si>
  <si>
    <t>Szakmai tevékenységet segítő szolgáltatások</t>
  </si>
  <si>
    <t>K33793</t>
  </si>
  <si>
    <t xml:space="preserve">Postai szolgáltatás </t>
  </si>
  <si>
    <t>K33794</t>
  </si>
  <si>
    <t>Bankköltség</t>
  </si>
  <si>
    <t>K337</t>
  </si>
  <si>
    <t>Egyéb szolgáltatások</t>
  </si>
  <si>
    <t>Működési célú előzetesen felszámított ÁFA</t>
  </si>
  <si>
    <t>Egyéb dologi kiadások</t>
  </si>
  <si>
    <t>K3</t>
  </si>
  <si>
    <t>KIADÁSOK MINDÖSSZESEN</t>
  </si>
  <si>
    <t>B4</t>
  </si>
  <si>
    <t>BEVÉTELEK MINDÖSSZESEN</t>
  </si>
  <si>
    <t>ÚJBAROK KÖZSÉG ÖNKORMÁNYZATA SEGÉDLET 2014.</t>
  </si>
  <si>
    <t>Előző évi felhalmozási célú maradvány</t>
  </si>
  <si>
    <t>B4021</t>
  </si>
  <si>
    <t>T0940231</t>
  </si>
  <si>
    <t>Tárgyi eszközök bérbe adásából származó bevétel</t>
  </si>
  <si>
    <t>Tárgyi eszközök bérbe adásából származó bevételek</t>
  </si>
  <si>
    <t>T0936399</t>
  </si>
  <si>
    <t>Egyéb tulajdonosi bevételek</t>
  </si>
  <si>
    <t>T0940439</t>
  </si>
  <si>
    <t>Egyéb immateriális javak értékesítése</t>
  </si>
  <si>
    <t>T093434</t>
  </si>
  <si>
    <t>Bírságok,pótlékok,egyéb sajátos bevételek</t>
  </si>
  <si>
    <t>B4039</t>
  </si>
  <si>
    <t>T0940339</t>
  </si>
  <si>
    <t>T093433</t>
  </si>
  <si>
    <t>T09351307</t>
  </si>
  <si>
    <t>T0936312</t>
  </si>
  <si>
    <t>T091113</t>
  </si>
  <si>
    <t>T091133</t>
  </si>
  <si>
    <t>T091143</t>
  </si>
  <si>
    <t>T091153</t>
  </si>
  <si>
    <t>T0935432</t>
  </si>
  <si>
    <t>K0531239</t>
  </si>
  <si>
    <t>Bérleti és lízingdíj</t>
  </si>
  <si>
    <t>K05458324</t>
  </si>
  <si>
    <t>K054538</t>
  </si>
  <si>
    <t>K054633</t>
  </si>
  <si>
    <t>K05743</t>
  </si>
  <si>
    <t>K05713</t>
  </si>
  <si>
    <t>K0533739</t>
  </si>
  <si>
    <t>K33791</t>
  </si>
  <si>
    <t>Szállítási szolgáltatás</t>
  </si>
  <si>
    <t>Biztosítási szolgáltatások</t>
  </si>
  <si>
    <t xml:space="preserve">Postai szolgáltatások </t>
  </si>
  <si>
    <t>Egészségügyi szolgáltatások</t>
  </si>
  <si>
    <t>Egyéb üzemeltetési anyagok beszerzése</t>
  </si>
  <si>
    <t>Karbantartási,kisjavítási szolgáltatások</t>
  </si>
  <si>
    <t>K05723</t>
  </si>
  <si>
    <t>Felújítási célú előzetesen felszámított ÁFA</t>
  </si>
  <si>
    <t>Temetési segély</t>
  </si>
  <si>
    <t>K0533132</t>
  </si>
  <si>
    <t>K053513</t>
  </si>
  <si>
    <t>K0533133</t>
  </si>
  <si>
    <t>K511303</t>
  </si>
  <si>
    <t>Egyéb üzemeltetési anyagok</t>
  </si>
  <si>
    <t>T095139</t>
  </si>
  <si>
    <t>Egyéb tulajdonosi bevételek (Fejérvíz bérleti díj)</t>
  </si>
  <si>
    <t>Egyéb működési bevételek</t>
  </si>
  <si>
    <t>Egyéb immateriális javak (építési telkek)</t>
  </si>
  <si>
    <t>T0941039</t>
  </si>
  <si>
    <t>T0972303</t>
  </si>
  <si>
    <t>Béren kívűli juttatások (étkezés)</t>
  </si>
  <si>
    <t>Ruházati költségtérítés</t>
  </si>
  <si>
    <t>Hajtó-kenőanyag,tüzelőanyag beszerzése</t>
  </si>
  <si>
    <t>Gáz szolgáltatás</t>
  </si>
  <si>
    <t>K511013</t>
  </si>
  <si>
    <t>Béren kívüli juttatások (étkezési)</t>
  </si>
  <si>
    <t>Hajtó-kenőanyag, tüzelőanyagok beszerzése</t>
  </si>
  <si>
    <t>K0511073</t>
  </si>
  <si>
    <t>K0511083</t>
  </si>
  <si>
    <t>K051223</t>
  </si>
  <si>
    <t>K05231</t>
  </si>
  <si>
    <t>K05234</t>
  </si>
  <si>
    <t>K05237</t>
  </si>
  <si>
    <t>K0531233</t>
  </si>
  <si>
    <t>K053343</t>
  </si>
  <si>
    <t>K0511130</t>
  </si>
  <si>
    <t>K051213</t>
  </si>
  <si>
    <t>K05236</t>
  </si>
  <si>
    <t>K0531232</t>
  </si>
  <si>
    <t>Egyéb szakmai anyagok beszerzése</t>
  </si>
  <si>
    <t>K0531134</t>
  </si>
  <si>
    <t>Egyéb kommunikációs szolgáltatás (Telefon)</t>
  </si>
  <si>
    <t>K0532131</t>
  </si>
  <si>
    <t>Informatikai szolgáltatások (internet)</t>
  </si>
  <si>
    <t>K0532132</t>
  </si>
  <si>
    <t>K0533131</t>
  </si>
  <si>
    <t>Szakmai tevékenységet segítő szolgáltatás</t>
  </si>
  <si>
    <t>K053363</t>
  </si>
  <si>
    <t>Közvetített szolgáltatás (továbbszámlázás)</t>
  </si>
  <si>
    <t>K0533531</t>
  </si>
  <si>
    <t>K0533539</t>
  </si>
  <si>
    <t>Egyéb közvetített szolgáltatás (Támasz)</t>
  </si>
  <si>
    <t>K053423</t>
  </si>
  <si>
    <t>K053553</t>
  </si>
  <si>
    <t xml:space="preserve">Egyéb dologi kiadások </t>
  </si>
  <si>
    <t>Egyéb külső személyi juttatások</t>
  </si>
  <si>
    <t>K051233</t>
  </si>
  <si>
    <t>K055123</t>
  </si>
  <si>
    <t>K05504301</t>
  </si>
  <si>
    <t>K05511301</t>
  </si>
  <si>
    <t>Választott tisztségviselők juttatásai</t>
  </si>
  <si>
    <t>Papír, íroszer, nyomtatvány, irodaszer beszerzése</t>
  </si>
  <si>
    <t>Hajtó-kenőanyag, tüzelőanyag beszerzése</t>
  </si>
  <si>
    <t>Internet szogláltatás</t>
  </si>
  <si>
    <t>Informatikai szolgáltatás (webtárhely)</t>
  </si>
  <si>
    <t>Egyéb kommunkációs szolgáltatás (Telefon)</t>
  </si>
  <si>
    <t>Egyéb bérleti és lízingdíj</t>
  </si>
  <si>
    <t>K335</t>
  </si>
  <si>
    <t>Közvetített szolgáltatások</t>
  </si>
  <si>
    <t>Egészségügyi szolgátatás</t>
  </si>
  <si>
    <t>Biztosítási szolgáltatás</t>
  </si>
  <si>
    <t>Egyéb szolgáltatás</t>
  </si>
  <si>
    <t>Reklám-és propaganda kiadások</t>
  </si>
  <si>
    <t>Foglalkotatást helyettesítő támogatás</t>
  </si>
  <si>
    <t>K45</t>
  </si>
  <si>
    <t>Foglalkoztatással, munkanélküliséggel kapcsolatos ellátások</t>
  </si>
  <si>
    <t>K46</t>
  </si>
  <si>
    <t>Lakhatással kapcsolatos ellátások</t>
  </si>
  <si>
    <t>K48</t>
  </si>
  <si>
    <t>Egyéb nem intézményi ellátások</t>
  </si>
  <si>
    <t>K4</t>
  </si>
  <si>
    <t>ELLÁTOTTAK PÉNZBELI JUTTATÁSAI</t>
  </si>
  <si>
    <t>Visszatérítendő támogatások,kölcsönök nyújtása ÁHT-n belülre</t>
  </si>
  <si>
    <t>K50607</t>
  </si>
  <si>
    <t>Egyéb működési célú támogatás helyi önk.ktgvetés szerveinek</t>
  </si>
  <si>
    <t>Egyéb működési célú támogatás központi ktgvetés szerveknek</t>
  </si>
  <si>
    <t>Egyéb működési támatás egyházi jogi szerveknek</t>
  </si>
  <si>
    <t>Egyéb működési támogatás civil szerveknek</t>
  </si>
  <si>
    <t>Egyéb működési támogatás nonprofit gazdasági társaságoknak</t>
  </si>
  <si>
    <t>K5</t>
  </si>
  <si>
    <t>EGYÉB MŰKÖDÉSI CÉLÚ KIADÁSOK</t>
  </si>
  <si>
    <t>K7</t>
  </si>
  <si>
    <t>Informatika eszközök felújítása</t>
  </si>
  <si>
    <t>Egyéb felhalmozási támogatás egyházi jogi szervnek</t>
  </si>
  <si>
    <t>K8</t>
  </si>
  <si>
    <t>EGYÉB FELHALMOZÁSI CÉLÚ KIADÁSOK</t>
  </si>
  <si>
    <t>Települési önk.szoc.gyermekjóléti-étkeztetési feladatainak tám.</t>
  </si>
  <si>
    <t>Települési önk. Kulturális feladatainak támogatása</t>
  </si>
  <si>
    <t>B1</t>
  </si>
  <si>
    <t>MŰKÖDÉSI CÉLÚ TÁMOGATÁSOK ÁLLAMHÁZTARTÁSON BELÜLRŐL</t>
  </si>
  <si>
    <t>B3</t>
  </si>
  <si>
    <t>KÖZHATALMI BEVÉTELEK</t>
  </si>
  <si>
    <t>Egyéb közvetített szolgáltatás ellenértéke</t>
  </si>
  <si>
    <t>MŰKÖDÉSI BEVÉTELEK</t>
  </si>
  <si>
    <t>FELHALMOZÁSI BEVÉTELEK</t>
  </si>
  <si>
    <t>B7</t>
  </si>
  <si>
    <t>FELHALMOZÁSI CÉLÚ ÁTVETT PÉNZESZKÖZÖK</t>
  </si>
  <si>
    <t>K0511013</t>
  </si>
  <si>
    <t>Ingatlanok felújítása ÁFA</t>
  </si>
  <si>
    <t>k3125</t>
  </si>
  <si>
    <t>Tisztítószer vásárlása</t>
  </si>
  <si>
    <t>K3125</t>
  </si>
  <si>
    <t>K0531235</t>
  </si>
  <si>
    <t>Tisztítószer vásárlás</t>
  </si>
  <si>
    <t>Személyi juttatások (1)</t>
  </si>
  <si>
    <t>Járulékok (2)</t>
  </si>
  <si>
    <t>Dologi kiadások (3)</t>
  </si>
  <si>
    <t>Ellátottak pénzbeli juttatásai (4)</t>
  </si>
  <si>
    <t>Egyéb működési célú kiadások (5)</t>
  </si>
  <si>
    <t>Beruházások (6)</t>
  </si>
  <si>
    <t>Felújítások (7)</t>
  </si>
  <si>
    <t>Egyéb felhalmozási célú kiadások (8)</t>
  </si>
  <si>
    <t>Finanszírozási kiadások (9)</t>
  </si>
  <si>
    <t>Tartalék</t>
  </si>
  <si>
    <t>Működési célú támogatások (1)</t>
  </si>
  <si>
    <t>Felhalmozási célú támogatások ÁHT-n belülről (2)</t>
  </si>
  <si>
    <t>Közhatalmi bevételek (3)</t>
  </si>
  <si>
    <t>Működési bevételek (4)</t>
  </si>
  <si>
    <t>Felhalmozási bevételek (5)</t>
  </si>
  <si>
    <t>Működési célú átvett pénzeszközök (6)</t>
  </si>
  <si>
    <t>Felhalmozási célú átvett pénzeszközök (7)</t>
  </si>
  <si>
    <t>Finanszírozási bevételek (8)</t>
  </si>
  <si>
    <t>Hitelfelvétel</t>
  </si>
  <si>
    <t>Pénzforgalom nélküli bev.</t>
  </si>
  <si>
    <t>Bevételek összesen</t>
  </si>
  <si>
    <r>
      <t>15.) Pénzbeli önkormányzati segély</t>
    </r>
    <r>
      <rPr>
        <b/>
        <sz val="8"/>
        <rFont val="Arial"/>
        <family val="2"/>
      </rPr>
      <t xml:space="preserve"> 107060</t>
    </r>
  </si>
  <si>
    <t>Ezer ft</t>
  </si>
  <si>
    <t>Egyéb közvetített szolgáltatás ellenértéke (EKRIKONI)</t>
  </si>
  <si>
    <t>Egyéb üzemeltetési anyagok beszerzése (Orvosi rendelő felszerelés)</t>
  </si>
  <si>
    <t>Informatikai szolgáltatások ( webtárhely,ingatlan vagyonkataszter szoftver bérlése)</t>
  </si>
  <si>
    <t>Bankköltségek (Kp felvétel több mint 1000Ft)</t>
  </si>
  <si>
    <t>Működési kölcs.nyújtás ÁHT-n belül központi szerveknek (Esély szoc.társ.tagdíj)</t>
  </si>
  <si>
    <t>Egyéb műk.támogatás ÁHT-n kívül nonprofit gazd.társnak (SZÖKE)</t>
  </si>
  <si>
    <t>Egyéb felh.támogatás ÁHT-kívül egyházi jogi sz-nek (Templomtető)</t>
  </si>
  <si>
    <t>Törvény szerinti illetmények, munkabérek (Varga Zoltán)</t>
  </si>
  <si>
    <t>Állományba nem tartozók juttatásai (Schnobl Balázs)</t>
  </si>
  <si>
    <t>Szociális hozzájárulási adó (Varga Zoltán)</t>
  </si>
  <si>
    <t>EHO (Varga Zoltán)</t>
  </si>
  <si>
    <t>Munkáltatót terhelő SZJA (Varga Zoltán)</t>
  </si>
  <si>
    <t>Állományba nem tartozók juttatásai (Schnoblné,Schvanner megbízási díj)</t>
  </si>
  <si>
    <t>Karbantartás, kisjavítás (Tájház cement,sóder,csavar)</t>
  </si>
  <si>
    <t>Ingatlanok felújítása (Festés,mázolás)</t>
  </si>
  <si>
    <t>K0548317</t>
  </si>
  <si>
    <t>K0548318</t>
  </si>
  <si>
    <t>K0548399</t>
  </si>
  <si>
    <t>K8804</t>
  </si>
  <si>
    <t>K0588304</t>
  </si>
  <si>
    <t>Egyéb felh.támogatás ÁHT-belül helyi önk.ktgvetési sz-nek(Csákvár gyermekülés)</t>
  </si>
  <si>
    <t>B4103</t>
  </si>
  <si>
    <t>Egyéb működési bevétel (Számla bezárás)</t>
  </si>
  <si>
    <t>T0940833</t>
  </si>
  <si>
    <t>Költségek visszatérítései</t>
  </si>
  <si>
    <t>Költségek visszatérítései (Szártól 2013.év működési túlfizetés)</t>
  </si>
  <si>
    <t>Egyéb felhalmozási támogatás helyi önk. Ktg-vetési sz-nek</t>
  </si>
  <si>
    <t>Összesen</t>
  </si>
  <si>
    <t>Eszközök felújítása</t>
  </si>
  <si>
    <r>
      <t>066020 VÁROS ÉS KÖZSÉGGAZDÁLKODÁS</t>
    </r>
    <r>
      <rPr>
        <b/>
        <sz val="11"/>
        <rFont val="Arial"/>
        <family val="2"/>
      </rPr>
      <t xml:space="preserve">                  </t>
    </r>
    <r>
      <rPr>
        <sz val="11"/>
        <rFont val="Arial"/>
        <family val="2"/>
      </rPr>
      <t xml:space="preserve">  </t>
    </r>
  </si>
  <si>
    <t>Egyéb anyagok beszerzése (Virágládákba dekoráció 06.06.)</t>
  </si>
  <si>
    <t>Karbantartási, kisjavítási szolgáltatás (Közterület karbantartása)</t>
  </si>
  <si>
    <t>Törvény szerinti illetmények, munkabérek (Vindicsné 12.havi, Schnoblné)</t>
  </si>
  <si>
    <t>Szociális hozzájárulási adó (Vindicsné 12.havi, Schnoblné)</t>
  </si>
  <si>
    <t>Egészségügyi hozzájárulás (Schnoblné)</t>
  </si>
  <si>
    <t>Munkáltatót terhelő SZJA (Cafeteria, Schnoblné)</t>
  </si>
  <si>
    <t>082092 KÖZMŰVELŐDÉSI INTÉZMÉNYEK, KÖZÖSSÉGI SZÍNTEREK MŰKÖDTETÉSE</t>
  </si>
  <si>
    <t>K053223</t>
  </si>
  <si>
    <r>
      <t>011130 ÖNKORMÁNYZATOK ÉS ÖNKORMÁNYZATI HIVATALOK JOGALKOTÓ ÉS ÁLTALÁNOS IGAZGATÁSI TEVÉNYSÉGE</t>
    </r>
  </si>
  <si>
    <t>Egyéb költségtérítések (Schnobl F.)</t>
  </si>
  <si>
    <t>Választott tisztségviselők juttatásai (Bér Schnobl F.)</t>
  </si>
  <si>
    <t>Szociális hozzájárulási adó (Járulék Schnobl F.)</t>
  </si>
  <si>
    <t>Papír, írószer, nyomtatvány,irodaszer beszerzése (nyugta)</t>
  </si>
  <si>
    <t>Hajtó-kenőanyag, tüzelőanyag (Gyermeknapra üzemanyag ktg)</t>
  </si>
  <si>
    <t>Karbantartás, kisjavítás (Tűzoltó készülék)</t>
  </si>
  <si>
    <t>Közvetített szolgáltatás (továbbszámlázás, orvosi rendelő -gáz,-internet)</t>
  </si>
  <si>
    <t>Szállítási szolgáltatás (Színpad szállítás)</t>
  </si>
  <si>
    <t>Egyéb szolgáltatások (Karácsony díszvilágítás,kisbusz bérlés…)</t>
  </si>
  <si>
    <t>Reklám és propaganda kiadások (Kisbíró,testületire)</t>
  </si>
  <si>
    <t>Szakmai tevékenységet segítő szolg.(Értékbecslés készítés,ügyvédi tanácsadás,közjegyzői okirat,jogi tanácsadás)</t>
  </si>
  <si>
    <t>Újbarok Községi Önkormányzat 2014. I.félévi bevételei szakfeladatonként</t>
  </si>
  <si>
    <t>Újbarok Községi Önkormányzat 2014. I. félévi kiadásai szakfeladatonként</t>
  </si>
  <si>
    <t>Működési célú pénzeszköz átadás Önkormányzatnak, ebből:</t>
  </si>
  <si>
    <t>Csákvári Önkormányzat (Ebrendészet, Falugondnoki szolgálat)</t>
  </si>
  <si>
    <t>Bodmér Önkormányzat (Iskolabusz)</t>
  </si>
  <si>
    <t>Szárnak működési támogatás (Óvoda)</t>
  </si>
  <si>
    <t>Bicske orvosi ügyelet</t>
  </si>
  <si>
    <t>Szár fogorvosi ellátás (előző évek elmaradása)</t>
  </si>
  <si>
    <t>Pénzeszközátadás TKT-nak</t>
  </si>
  <si>
    <t>Esély Társulás</t>
  </si>
  <si>
    <t>Működési célú pénzeszközátadás  háztartásoknak</t>
  </si>
  <si>
    <t>K506</t>
  </si>
  <si>
    <t>K506072</t>
  </si>
  <si>
    <t>K506073</t>
  </si>
  <si>
    <t>K506074</t>
  </si>
  <si>
    <t>K506075</t>
  </si>
  <si>
    <t>Lustige Buam</t>
  </si>
  <si>
    <t>Sport</t>
  </si>
  <si>
    <t>Mária Nyugdíjasklub</t>
  </si>
  <si>
    <t>Polgárőrség</t>
  </si>
  <si>
    <t>Ezer-Jó Vidékfejlesztési Egyesület tagdíj</t>
  </si>
  <si>
    <t>Szerződéskötési díj közpark felújítására</t>
  </si>
  <si>
    <t>1. sz. melléklet Újbarok Községi Önkormányzat Képviselő-tetületének 8/2014. (IX. 24.) önkormányzati rendeletéhez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</si>
</sst>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#,##0;\-#,##0"/>
    <numFmt numFmtId="166" formatCode="#,##0_ ;\-#,##0\ "/>
    <numFmt numFmtId="167" formatCode="&quot;H-&quot;0000"/>
    <numFmt numFmtId="168" formatCode="[$-40E]yyyy\.\ mmmm\ d\.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2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9"/>
      <color indexed="2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2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>
        <color indexed="63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7" fillId="4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3" fontId="11" fillId="24" borderId="0" xfId="0" applyNumberFormat="1" applyFont="1" applyFill="1" applyBorder="1" applyAlignment="1">
      <alignment/>
    </xf>
    <xf numFmtId="3" fontId="11" fillId="24" borderId="10" xfId="0" applyNumberFormat="1" applyFont="1" applyFill="1" applyBorder="1" applyAlignment="1">
      <alignment/>
    </xf>
    <xf numFmtId="3" fontId="11" fillId="24" borderId="11" xfId="0" applyNumberFormat="1" applyFont="1" applyFill="1" applyBorder="1" applyAlignment="1">
      <alignment/>
    </xf>
    <xf numFmtId="3" fontId="11" fillId="24" borderId="12" xfId="0" applyNumberFormat="1" applyFont="1" applyFill="1" applyBorder="1" applyAlignment="1">
      <alignment/>
    </xf>
    <xf numFmtId="3" fontId="18" fillId="24" borderId="13" xfId="0" applyNumberFormat="1" applyFont="1" applyFill="1" applyBorder="1" applyAlignment="1">
      <alignment horizontal="left" vertical="center" wrapText="1"/>
    </xf>
    <xf numFmtId="3" fontId="18" fillId="24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/>
    </xf>
    <xf numFmtId="41" fontId="2" fillId="25" borderId="15" xfId="0" applyNumberFormat="1" applyFont="1" applyFill="1" applyBorder="1" applyAlignment="1">
      <alignment horizontal="center" vertical="center"/>
    </xf>
    <xf numFmtId="41" fontId="2" fillId="26" borderId="16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41" fontId="0" fillId="0" borderId="0" xfId="0" applyNumberFormat="1" applyAlignment="1">
      <alignment/>
    </xf>
    <xf numFmtId="41" fontId="2" fillId="27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1" fontId="2" fillId="26" borderId="15" xfId="0" applyNumberFormat="1" applyFont="1" applyFill="1" applyBorder="1" applyAlignment="1">
      <alignment horizontal="center" vertical="center"/>
    </xf>
    <xf numFmtId="3" fontId="9" fillId="22" borderId="12" xfId="0" applyNumberFormat="1" applyFont="1" applyFill="1" applyBorder="1" applyAlignment="1">
      <alignment/>
    </xf>
    <xf numFmtId="3" fontId="11" fillId="24" borderId="18" xfId="0" applyNumberFormat="1" applyFont="1" applyFill="1" applyBorder="1" applyAlignment="1">
      <alignment/>
    </xf>
    <xf numFmtId="3" fontId="11" fillId="24" borderId="19" xfId="0" applyNumberFormat="1" applyFont="1" applyFill="1" applyBorder="1" applyAlignment="1">
      <alignment/>
    </xf>
    <xf numFmtId="3" fontId="18" fillId="24" borderId="19" xfId="0" applyNumberFormat="1" applyFont="1" applyFill="1" applyBorder="1" applyAlignment="1">
      <alignment horizontal="left" vertical="center" wrapText="1"/>
    </xf>
    <xf numFmtId="3" fontId="11" fillId="24" borderId="10" xfId="0" applyNumberFormat="1" applyFont="1" applyFill="1" applyBorder="1" applyAlignment="1">
      <alignment vertical="center"/>
    </xf>
    <xf numFmtId="3" fontId="11" fillId="24" borderId="12" xfId="0" applyNumberFormat="1" applyFont="1" applyFill="1" applyBorder="1" applyAlignment="1">
      <alignment vertical="center"/>
    </xf>
    <xf numFmtId="3" fontId="11" fillId="24" borderId="19" xfId="0" applyNumberFormat="1" applyFont="1" applyFill="1" applyBorder="1" applyAlignment="1">
      <alignment vertical="center"/>
    </xf>
    <xf numFmtId="3" fontId="18" fillId="24" borderId="12" xfId="0" applyNumberFormat="1" applyFont="1" applyFill="1" applyBorder="1" applyAlignment="1">
      <alignment horizontal="left" vertical="center" wrapText="1"/>
    </xf>
    <xf numFmtId="3" fontId="18" fillId="24" borderId="10" xfId="0" applyNumberFormat="1" applyFont="1" applyFill="1" applyBorder="1" applyAlignment="1">
      <alignment horizontal="left" vertical="center" wrapText="1"/>
    </xf>
    <xf numFmtId="3" fontId="9" fillId="22" borderId="12" xfId="0" applyNumberFormat="1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 wrapText="1"/>
    </xf>
    <xf numFmtId="3" fontId="9" fillId="22" borderId="19" xfId="0" applyNumberFormat="1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3" fontId="11" fillId="24" borderId="10" xfId="0" applyNumberFormat="1" applyFont="1" applyFill="1" applyBorder="1" applyAlignment="1">
      <alignment horizontal="center" vertical="center"/>
    </xf>
    <xf numFmtId="3" fontId="10" fillId="24" borderId="12" xfId="0" applyNumberFormat="1" applyFont="1" applyFill="1" applyBorder="1" applyAlignment="1">
      <alignment horizontal="center" vertical="center" wrapText="1"/>
    </xf>
    <xf numFmtId="3" fontId="11" fillId="24" borderId="12" xfId="0" applyNumberFormat="1" applyFont="1" applyFill="1" applyBorder="1" applyAlignment="1">
      <alignment horizontal="center" vertical="center"/>
    </xf>
    <xf numFmtId="3" fontId="10" fillId="24" borderId="19" xfId="0" applyNumberFormat="1" applyFont="1" applyFill="1" applyBorder="1" applyAlignment="1">
      <alignment horizontal="center" vertical="center" wrapText="1"/>
    </xf>
    <xf numFmtId="3" fontId="11" fillId="2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9" fillId="22" borderId="14" xfId="0" applyNumberFormat="1" applyFont="1" applyFill="1" applyBorder="1" applyAlignment="1">
      <alignment/>
    </xf>
    <xf numFmtId="3" fontId="12" fillId="24" borderId="10" xfId="0" applyNumberFormat="1" applyFont="1" applyFill="1" applyBorder="1" applyAlignment="1">
      <alignment horizontal="right" vertical="center" wrapText="1"/>
    </xf>
    <xf numFmtId="3" fontId="10" fillId="24" borderId="10" xfId="0" applyNumberFormat="1" applyFont="1" applyFill="1" applyBorder="1" applyAlignment="1">
      <alignment horizontal="right" vertical="center" wrapText="1"/>
    </xf>
    <xf numFmtId="3" fontId="12" fillId="24" borderId="12" xfId="0" applyNumberFormat="1" applyFont="1" applyFill="1" applyBorder="1" applyAlignment="1">
      <alignment horizontal="right" vertical="center" wrapText="1"/>
    </xf>
    <xf numFmtId="3" fontId="10" fillId="24" borderId="12" xfId="0" applyNumberFormat="1" applyFont="1" applyFill="1" applyBorder="1" applyAlignment="1">
      <alignment horizontal="right" vertical="center" wrapText="1"/>
    </xf>
    <xf numFmtId="3" fontId="12" fillId="24" borderId="19" xfId="0" applyNumberFormat="1" applyFont="1" applyFill="1" applyBorder="1" applyAlignment="1">
      <alignment horizontal="right" vertical="center" wrapText="1"/>
    </xf>
    <xf numFmtId="3" fontId="10" fillId="24" borderId="19" xfId="0" applyNumberFormat="1" applyFont="1" applyFill="1" applyBorder="1" applyAlignment="1">
      <alignment horizontal="right" vertical="center" wrapText="1"/>
    </xf>
    <xf numFmtId="3" fontId="11" fillId="24" borderId="10" xfId="0" applyNumberFormat="1" applyFont="1" applyFill="1" applyBorder="1" applyAlignment="1">
      <alignment horizontal="right"/>
    </xf>
    <xf numFmtId="3" fontId="11" fillId="24" borderId="12" xfId="0" applyNumberFormat="1" applyFont="1" applyFill="1" applyBorder="1" applyAlignment="1">
      <alignment horizontal="right"/>
    </xf>
    <xf numFmtId="3" fontId="11" fillId="24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22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 vertical="center"/>
    </xf>
    <xf numFmtId="3" fontId="10" fillId="24" borderId="12" xfId="0" applyNumberFormat="1" applyFont="1" applyFill="1" applyBorder="1" applyAlignment="1">
      <alignment horizontal="right" vertical="center"/>
    </xf>
    <xf numFmtId="3" fontId="11" fillId="24" borderId="12" xfId="0" applyNumberFormat="1" applyFont="1" applyFill="1" applyBorder="1" applyAlignment="1">
      <alignment horizontal="right" vertical="center" wrapText="1"/>
    </xf>
    <xf numFmtId="3" fontId="11" fillId="24" borderId="12" xfId="0" applyNumberFormat="1" applyFont="1" applyFill="1" applyBorder="1" applyAlignment="1">
      <alignment horizontal="right" vertical="center"/>
    </xf>
    <xf numFmtId="3" fontId="10" fillId="24" borderId="19" xfId="0" applyNumberFormat="1" applyFont="1" applyFill="1" applyBorder="1" applyAlignment="1">
      <alignment horizontal="right" vertical="center"/>
    </xf>
    <xf numFmtId="3" fontId="11" fillId="24" borderId="19" xfId="0" applyNumberFormat="1" applyFont="1" applyFill="1" applyBorder="1" applyAlignment="1">
      <alignment horizontal="right" vertical="center" wrapText="1"/>
    </xf>
    <xf numFmtId="3" fontId="11" fillId="24" borderId="19" xfId="0" applyNumberFormat="1" applyFont="1" applyFill="1" applyBorder="1" applyAlignment="1">
      <alignment horizontal="right" vertical="center"/>
    </xf>
    <xf numFmtId="3" fontId="9" fillId="22" borderId="10" xfId="0" applyNumberFormat="1" applyFont="1" applyFill="1" applyBorder="1" applyAlignment="1">
      <alignment/>
    </xf>
    <xf numFmtId="3" fontId="9" fillId="22" borderId="19" xfId="0" applyNumberFormat="1" applyFont="1" applyFill="1" applyBorder="1" applyAlignment="1">
      <alignment/>
    </xf>
    <xf numFmtId="3" fontId="3" fillId="23" borderId="15" xfId="0" applyNumberFormat="1" applyFont="1" applyFill="1" applyBorder="1" applyAlignment="1">
      <alignment horizontal="center" vertical="center"/>
    </xf>
    <xf numFmtId="41" fontId="2" fillId="27" borderId="20" xfId="0" applyNumberFormat="1" applyFont="1" applyFill="1" applyBorder="1" applyAlignment="1">
      <alignment horizontal="center" vertical="center"/>
    </xf>
    <xf numFmtId="41" fontId="2" fillId="28" borderId="15" xfId="0" applyNumberFormat="1" applyFont="1" applyFill="1" applyBorder="1" applyAlignment="1">
      <alignment horizontal="center" vertical="center"/>
    </xf>
    <xf numFmtId="41" fontId="2" fillId="29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1" fontId="3" fillId="30" borderId="15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41" fontId="3" fillId="31" borderId="19" xfId="0" applyNumberFormat="1" applyFont="1" applyFill="1" applyBorder="1" applyAlignment="1">
      <alignment vertical="center"/>
    </xf>
    <xf numFmtId="41" fontId="2" fillId="32" borderId="21" xfId="0" applyNumberFormat="1" applyFont="1" applyFill="1" applyBorder="1" applyAlignment="1">
      <alignment horizontal="center" vertical="center"/>
    </xf>
    <xf numFmtId="3" fontId="11" fillId="24" borderId="22" xfId="0" applyNumberFormat="1" applyFont="1" applyFill="1" applyBorder="1" applyAlignment="1">
      <alignment/>
    </xf>
    <xf numFmtId="3" fontId="18" fillId="22" borderId="10" xfId="0" applyNumberFormat="1" applyFont="1" applyFill="1" applyBorder="1" applyAlignment="1">
      <alignment horizontal="left" vertical="center" wrapText="1"/>
    </xf>
    <xf numFmtId="3" fontId="18" fillId="22" borderId="12" xfId="0" applyNumberFormat="1" applyFont="1" applyFill="1" applyBorder="1" applyAlignment="1">
      <alignment horizontal="left" vertical="center" wrapText="1"/>
    </xf>
    <xf numFmtId="3" fontId="18" fillId="22" borderId="19" xfId="0" applyNumberFormat="1" applyFont="1" applyFill="1" applyBorder="1" applyAlignment="1">
      <alignment horizontal="left" vertical="center" wrapText="1"/>
    </xf>
    <xf numFmtId="3" fontId="9" fillId="22" borderId="13" xfId="0" applyNumberFormat="1" applyFont="1" applyFill="1" applyBorder="1" applyAlignment="1">
      <alignment/>
    </xf>
    <xf numFmtId="41" fontId="2" fillId="28" borderId="15" xfId="0" applyNumberFormat="1" applyFont="1" applyFill="1" applyBorder="1" applyAlignment="1">
      <alignment horizontal="center" vertical="center" wrapText="1"/>
    </xf>
    <xf numFmtId="3" fontId="9" fillId="22" borderId="2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/>
    </xf>
    <xf numFmtId="0" fontId="23" fillId="33" borderId="24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/>
    </xf>
    <xf numFmtId="0" fontId="23" fillId="24" borderId="19" xfId="0" applyFont="1" applyFill="1" applyBorder="1" applyAlignment="1">
      <alignment horizontal="left"/>
    </xf>
    <xf numFmtId="0" fontId="23" fillId="33" borderId="26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left"/>
    </xf>
    <xf numFmtId="0" fontId="23" fillId="24" borderId="28" xfId="0" applyFont="1" applyFill="1" applyBorder="1" applyAlignment="1">
      <alignment horizontal="left"/>
    </xf>
    <xf numFmtId="3" fontId="23" fillId="24" borderId="19" xfId="0" applyNumberFormat="1" applyFont="1" applyFill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3" fillId="24" borderId="12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 vertical="center"/>
    </xf>
    <xf numFmtId="41" fontId="2" fillId="28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left"/>
    </xf>
    <xf numFmtId="41" fontId="2" fillId="30" borderId="20" xfId="0" applyNumberFormat="1" applyFont="1" applyFill="1" applyBorder="1" applyAlignment="1">
      <alignment horizontal="center" vertical="center"/>
    </xf>
    <xf numFmtId="41" fontId="23" fillId="33" borderId="19" xfId="0" applyNumberFormat="1" applyFont="1" applyFill="1" applyBorder="1" applyAlignment="1">
      <alignment horizontal="center" vertical="center"/>
    </xf>
    <xf numFmtId="41" fontId="23" fillId="33" borderId="10" xfId="0" applyNumberFormat="1" applyFont="1" applyFill="1" applyBorder="1" applyAlignment="1">
      <alignment horizontal="center" vertical="center"/>
    </xf>
    <xf numFmtId="41" fontId="23" fillId="33" borderId="12" xfId="0" applyNumberFormat="1" applyFont="1" applyFill="1" applyBorder="1" applyAlignment="1">
      <alignment horizontal="center" vertical="center"/>
    </xf>
    <xf numFmtId="41" fontId="23" fillId="33" borderId="28" xfId="0" applyNumberFormat="1" applyFont="1" applyFill="1" applyBorder="1" applyAlignment="1">
      <alignment horizontal="center" vertical="center"/>
    </xf>
    <xf numFmtId="41" fontId="23" fillId="33" borderId="12" xfId="0" applyNumberFormat="1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29" xfId="0" applyFont="1" applyFill="1" applyBorder="1" applyAlignment="1">
      <alignment horizontal="left" vertical="center" wrapText="1" shrinkToFit="1"/>
    </xf>
    <xf numFmtId="0" fontId="23" fillId="33" borderId="29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 wrapText="1"/>
    </xf>
    <xf numFmtId="41" fontId="23" fillId="33" borderId="11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vertical="center"/>
    </xf>
    <xf numFmtId="41" fontId="2" fillId="34" borderId="10" xfId="0" applyNumberFormat="1" applyFont="1" applyFill="1" applyBorder="1" applyAlignment="1">
      <alignment horizontal="center" vertical="center"/>
    </xf>
    <xf numFmtId="41" fontId="2" fillId="35" borderId="15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4" borderId="19" xfId="0" applyFont="1" applyFill="1" applyBorder="1" applyAlignment="1">
      <alignment/>
    </xf>
    <xf numFmtId="3" fontId="23" fillId="24" borderId="19" xfId="0" applyNumberFormat="1" applyFont="1" applyFill="1" applyBorder="1" applyAlignment="1">
      <alignment/>
    </xf>
    <xf numFmtId="41" fontId="23" fillId="33" borderId="19" xfId="0" applyNumberFormat="1" applyFont="1" applyFill="1" applyBorder="1" applyAlignment="1">
      <alignment horizontal="center" wrapText="1"/>
    </xf>
    <xf numFmtId="41" fontId="23" fillId="33" borderId="19" xfId="0" applyNumberFormat="1" applyFont="1" applyFill="1" applyBorder="1" applyAlignment="1">
      <alignment horizontal="right" wrapText="1"/>
    </xf>
    <xf numFmtId="41" fontId="2" fillId="29" borderId="15" xfId="0" applyNumberFormat="1" applyFont="1" applyFill="1" applyBorder="1" applyAlignment="1">
      <alignment horizontal="left" vertical="center"/>
    </xf>
    <xf numFmtId="41" fontId="23" fillId="24" borderId="19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/>
    </xf>
    <xf numFmtId="41" fontId="22" fillId="27" borderId="15" xfId="0" applyNumberFormat="1" applyFont="1" applyFill="1" applyBorder="1" applyAlignment="1">
      <alignment vertical="center" wrapText="1"/>
    </xf>
    <xf numFmtId="41" fontId="3" fillId="27" borderId="2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top" wrapText="1"/>
    </xf>
    <xf numFmtId="0" fontId="23" fillId="24" borderId="12" xfId="0" applyFont="1" applyFill="1" applyBorder="1" applyAlignment="1">
      <alignment/>
    </xf>
    <xf numFmtId="0" fontId="3" fillId="31" borderId="16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31" xfId="0" applyFont="1" applyFill="1" applyBorder="1" applyAlignment="1">
      <alignment horizontal="center" vertical="center" wrapText="1"/>
    </xf>
    <xf numFmtId="0" fontId="3" fillId="31" borderId="32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4" borderId="15" xfId="0" applyFont="1" applyFill="1" applyBorder="1" applyAlignment="1">
      <alignment/>
    </xf>
    <xf numFmtId="41" fontId="2" fillId="4" borderId="15" xfId="0" applyNumberFormat="1" applyFont="1" applyFill="1" applyBorder="1" applyAlignment="1">
      <alignment horizontal="center"/>
    </xf>
    <xf numFmtId="41" fontId="2" fillId="7" borderId="15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/>
    </xf>
    <xf numFmtId="0" fontId="2" fillId="7" borderId="33" xfId="0" applyFont="1" applyFill="1" applyBorder="1" applyAlignment="1">
      <alignment horizontal="center" vertical="center"/>
    </xf>
    <xf numFmtId="41" fontId="2" fillId="7" borderId="30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41" fontId="2" fillId="36" borderId="15" xfId="0" applyNumberFormat="1" applyFont="1" applyFill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center" vertical="center"/>
    </xf>
    <xf numFmtId="41" fontId="23" fillId="24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1" fontId="2" fillId="8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3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23" fillId="24" borderId="12" xfId="0" applyFont="1" applyFill="1" applyBorder="1" applyAlignment="1">
      <alignment vertical="center" wrapText="1"/>
    </xf>
    <xf numFmtId="0" fontId="23" fillId="24" borderId="19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/>
    </xf>
    <xf numFmtId="0" fontId="23" fillId="0" borderId="12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3" fillId="24" borderId="12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wrapText="1"/>
    </xf>
    <xf numFmtId="0" fontId="23" fillId="24" borderId="19" xfId="0" applyFont="1" applyFill="1" applyBorder="1" applyAlignment="1">
      <alignment horizontal="left"/>
    </xf>
    <xf numFmtId="0" fontId="23" fillId="24" borderId="19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41" fontId="23" fillId="24" borderId="10" xfId="0" applyNumberFormat="1" applyFont="1" applyFill="1" applyBorder="1" applyAlignment="1">
      <alignment/>
    </xf>
    <xf numFmtId="41" fontId="2" fillId="8" borderId="15" xfId="0" applyNumberFormat="1" applyFont="1" applyFill="1" applyBorder="1" applyAlignment="1">
      <alignment horizontal="center" vertical="center"/>
    </xf>
    <xf numFmtId="41" fontId="23" fillId="24" borderId="12" xfId="0" applyNumberFormat="1" applyFont="1" applyFill="1" applyBorder="1" applyAlignment="1">
      <alignment/>
    </xf>
    <xf numFmtId="41" fontId="23" fillId="24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34" xfId="0" applyFont="1" applyBorder="1" applyAlignment="1">
      <alignment/>
    </xf>
    <xf numFmtId="0" fontId="23" fillId="33" borderId="34" xfId="0" applyFont="1" applyFill="1" applyBorder="1" applyAlignment="1">
      <alignment horizontal="left" vertical="center"/>
    </xf>
    <xf numFmtId="41" fontId="23" fillId="33" borderId="34" xfId="0" applyNumberFormat="1" applyFont="1" applyFill="1" applyBorder="1" applyAlignment="1">
      <alignment horizontal="center"/>
    </xf>
    <xf numFmtId="0" fontId="23" fillId="33" borderId="35" xfId="0" applyFont="1" applyFill="1" applyBorder="1" applyAlignment="1">
      <alignment horizontal="left" vertical="center"/>
    </xf>
    <xf numFmtId="41" fontId="23" fillId="33" borderId="35" xfId="0" applyNumberFormat="1" applyFont="1" applyFill="1" applyBorder="1" applyAlignment="1">
      <alignment horizontal="center"/>
    </xf>
    <xf numFmtId="41" fontId="23" fillId="0" borderId="3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41" fontId="0" fillId="33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41" fontId="0" fillId="24" borderId="10" xfId="0" applyNumberFormat="1" applyFont="1" applyFill="1" applyBorder="1" applyAlignment="1">
      <alignment horizontal="center" vertical="center"/>
    </xf>
    <xf numFmtId="41" fontId="0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center" wrapText="1"/>
    </xf>
    <xf numFmtId="41" fontId="0" fillId="33" borderId="0" xfId="0" applyNumberFormat="1" applyFont="1" applyFill="1" applyBorder="1" applyAlignment="1">
      <alignment horizontal="center" vertical="center"/>
    </xf>
    <xf numFmtId="41" fontId="0" fillId="33" borderId="14" xfId="0" applyNumberFormat="1" applyFont="1" applyFill="1" applyBorder="1" applyAlignment="1">
      <alignment horizontal="center" vertical="center"/>
    </xf>
    <xf numFmtId="41" fontId="0" fillId="33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/>
    </xf>
    <xf numFmtId="0" fontId="0" fillId="33" borderId="23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29" xfId="0" applyFont="1" applyFill="1" applyBorder="1" applyAlignment="1">
      <alignment horizontal="left" vertical="top" wrapText="1"/>
    </xf>
    <xf numFmtId="41" fontId="0" fillId="33" borderId="28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justify"/>
    </xf>
    <xf numFmtId="0" fontId="0" fillId="33" borderId="26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0" fillId="33" borderId="36" xfId="0" applyFont="1" applyFill="1" applyBorder="1" applyAlignment="1">
      <alignment horizontal="left"/>
    </xf>
    <xf numFmtId="41" fontId="0" fillId="33" borderId="31" xfId="0" applyNumberFormat="1" applyFont="1" applyFill="1" applyBorder="1" applyAlignment="1">
      <alignment horizontal="center" vertical="center"/>
    </xf>
    <xf numFmtId="3" fontId="0" fillId="33" borderId="29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left" vertical="center"/>
    </xf>
    <xf numFmtId="41" fontId="0" fillId="37" borderId="1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justify"/>
    </xf>
    <xf numFmtId="41" fontId="0" fillId="24" borderId="0" xfId="0" applyNumberFormat="1" applyFont="1" applyFill="1" applyBorder="1" applyAlignment="1">
      <alignment horizontal="left" vertical="center"/>
    </xf>
    <xf numFmtId="41" fontId="0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/>
    </xf>
    <xf numFmtId="41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3" borderId="37" xfId="0" applyFont="1" applyFill="1" applyBorder="1" applyAlignment="1">
      <alignment horizontal="left" vertical="center" wrapText="1"/>
    </xf>
    <xf numFmtId="0" fontId="0" fillId="24" borderId="37" xfId="0" applyFont="1" applyFill="1" applyBorder="1" applyAlignment="1">
      <alignment horizontal="left" vertical="center"/>
    </xf>
    <xf numFmtId="41" fontId="0" fillId="33" borderId="37" xfId="0" applyNumberFormat="1" applyFont="1" applyFill="1" applyBorder="1" applyAlignment="1">
      <alignment horizontal="left" vertical="center" wrapText="1"/>
    </xf>
    <xf numFmtId="41" fontId="2" fillId="28" borderId="12" xfId="0" applyNumberFormat="1" applyFont="1" applyFill="1" applyBorder="1" applyAlignment="1">
      <alignment horizontal="left" vertical="center" wrapText="1"/>
    </xf>
    <xf numFmtId="41" fontId="23" fillId="33" borderId="10" xfId="0" applyNumberFormat="1" applyFont="1" applyFill="1" applyBorder="1" applyAlignment="1">
      <alignment horizontal="center" vertical="center" wrapText="1"/>
    </xf>
    <xf numFmtId="41" fontId="23" fillId="33" borderId="19" xfId="0" applyNumberFormat="1" applyFont="1" applyFill="1" applyBorder="1" applyAlignment="1">
      <alignment horizontal="center" vertical="center" wrapText="1"/>
    </xf>
    <xf numFmtId="41" fontId="23" fillId="24" borderId="10" xfId="0" applyNumberFormat="1" applyFont="1" applyFill="1" applyBorder="1" applyAlignment="1">
      <alignment horizontal="center"/>
    </xf>
    <xf numFmtId="41" fontId="23" fillId="24" borderId="19" xfId="0" applyNumberFormat="1" applyFont="1" applyFill="1" applyBorder="1" applyAlignment="1">
      <alignment horizontal="center"/>
    </xf>
    <xf numFmtId="41" fontId="3" fillId="23" borderId="15" xfId="0" applyNumberFormat="1" applyFont="1" applyFill="1" applyBorder="1" applyAlignment="1">
      <alignment horizontal="center" vertical="center"/>
    </xf>
    <xf numFmtId="41" fontId="23" fillId="24" borderId="10" xfId="0" applyNumberFormat="1" applyFont="1" applyFill="1" applyBorder="1" applyAlignment="1">
      <alignment/>
    </xf>
    <xf numFmtId="41" fontId="23" fillId="24" borderId="12" xfId="0" applyNumberFormat="1" applyFont="1" applyFill="1" applyBorder="1" applyAlignment="1">
      <alignment/>
    </xf>
    <xf numFmtId="41" fontId="23" fillId="24" borderId="12" xfId="0" applyNumberFormat="1" applyFont="1" applyFill="1" applyBorder="1" applyAlignment="1">
      <alignment vertical="center"/>
    </xf>
    <xf numFmtId="41" fontId="23" fillId="24" borderId="19" xfId="0" applyNumberFormat="1" applyFont="1" applyFill="1" applyBorder="1" applyAlignment="1">
      <alignment/>
    </xf>
    <xf numFmtId="41" fontId="23" fillId="0" borderId="12" xfId="0" applyNumberFormat="1" applyFont="1" applyFill="1" applyBorder="1" applyAlignment="1">
      <alignment/>
    </xf>
    <xf numFmtId="41" fontId="23" fillId="0" borderId="19" xfId="0" applyNumberFormat="1" applyFont="1" applyFill="1" applyBorder="1" applyAlignment="1">
      <alignment/>
    </xf>
    <xf numFmtId="41" fontId="23" fillId="24" borderId="12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left" vertical="center"/>
    </xf>
    <xf numFmtId="0" fontId="23" fillId="33" borderId="10" xfId="0" applyNumberFormat="1" applyFont="1" applyFill="1" applyBorder="1" applyAlignment="1">
      <alignment horizontal="left" vertical="center" shrinkToFit="1"/>
    </xf>
    <xf numFmtId="0" fontId="23" fillId="33" borderId="12" xfId="0" applyNumberFormat="1" applyFont="1" applyFill="1" applyBorder="1" applyAlignment="1">
      <alignment horizontal="left" vertical="center"/>
    </xf>
    <xf numFmtId="0" fontId="23" fillId="33" borderId="12" xfId="0" applyNumberFormat="1" applyFont="1" applyFill="1" applyBorder="1" applyAlignment="1">
      <alignment horizontal="left" vertical="center" shrinkToFit="1"/>
    </xf>
    <xf numFmtId="0" fontId="23" fillId="33" borderId="19" xfId="0" applyNumberFormat="1" applyFont="1" applyFill="1" applyBorder="1" applyAlignment="1">
      <alignment horizontal="left" vertical="center"/>
    </xf>
    <xf numFmtId="0" fontId="23" fillId="33" borderId="19" xfId="0" applyNumberFormat="1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0" fontId="23" fillId="38" borderId="10" xfId="0" applyFont="1" applyFill="1" applyBorder="1" applyAlignment="1">
      <alignment horizontal="left" vertical="center" wrapText="1"/>
    </xf>
    <xf numFmtId="41" fontId="23" fillId="38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41" fontId="23" fillId="37" borderId="10" xfId="0" applyNumberFormat="1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 wrapText="1"/>
    </xf>
    <xf numFmtId="41" fontId="23" fillId="33" borderId="0" xfId="0" applyNumberFormat="1" applyFont="1" applyFill="1" applyBorder="1" applyAlignment="1">
      <alignment horizontal="center" vertical="center"/>
    </xf>
    <xf numFmtId="41" fontId="2" fillId="39" borderId="19" xfId="0" applyNumberFormat="1" applyFont="1" applyFill="1" applyBorder="1" applyAlignment="1">
      <alignment horizontal="center" vertical="center"/>
    </xf>
    <xf numFmtId="41" fontId="2" fillId="25" borderId="28" xfId="0" applyNumberFormat="1" applyFont="1" applyFill="1" applyBorder="1" applyAlignment="1">
      <alignment horizontal="center" vertical="center"/>
    </xf>
    <xf numFmtId="41" fontId="0" fillId="33" borderId="11" xfId="0" applyNumberFormat="1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>
      <alignment horizontal="center" vertical="center"/>
    </xf>
    <xf numFmtId="41" fontId="2" fillId="33" borderId="12" xfId="0" applyNumberFormat="1" applyFont="1" applyFill="1" applyBorder="1" applyAlignment="1">
      <alignment horizontal="center" vertical="center"/>
    </xf>
    <xf numFmtId="41" fontId="0" fillId="24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/>
    </xf>
    <xf numFmtId="41" fontId="22" fillId="4" borderId="15" xfId="0" applyNumberFormat="1" applyFont="1" applyFill="1" applyBorder="1" applyAlignment="1">
      <alignment horizontal="center"/>
    </xf>
    <xf numFmtId="49" fontId="2" fillId="7" borderId="30" xfId="0" applyNumberFormat="1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/>
    </xf>
    <xf numFmtId="41" fontId="23" fillId="24" borderId="10" xfId="0" applyNumberFormat="1" applyFont="1" applyFill="1" applyBorder="1" applyAlignment="1">
      <alignment horizontal="center"/>
    </xf>
    <xf numFmtId="41" fontId="23" fillId="24" borderId="12" xfId="0" applyNumberFormat="1" applyFont="1" applyFill="1" applyBorder="1" applyAlignment="1">
      <alignment horizontal="center"/>
    </xf>
    <xf numFmtId="0" fontId="23" fillId="24" borderId="14" xfId="0" applyFont="1" applyFill="1" applyBorder="1" applyAlignment="1">
      <alignment/>
    </xf>
    <xf numFmtId="0" fontId="22" fillId="4" borderId="38" xfId="0" applyFont="1" applyFill="1" applyBorder="1" applyAlignment="1">
      <alignment/>
    </xf>
    <xf numFmtId="0" fontId="22" fillId="4" borderId="15" xfId="0" applyFont="1" applyFill="1" applyBorder="1" applyAlignment="1">
      <alignment horizontal="justify" vertical="justify" wrapText="1"/>
    </xf>
    <xf numFmtId="41" fontId="22" fillId="4" borderId="30" xfId="0" applyNumberFormat="1" applyFont="1" applyFill="1" applyBorder="1" applyAlignment="1">
      <alignment horizontal="center"/>
    </xf>
    <xf numFmtId="0" fontId="22" fillId="4" borderId="15" xfId="0" applyFont="1" applyFill="1" applyBorder="1" applyAlignment="1">
      <alignment/>
    </xf>
    <xf numFmtId="41" fontId="22" fillId="4" borderId="15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3" fillId="0" borderId="15" xfId="0" applyFont="1" applyBorder="1" applyAlignment="1">
      <alignment/>
    </xf>
    <xf numFmtId="0" fontId="23" fillId="24" borderId="13" xfId="0" applyFont="1" applyFill="1" applyBorder="1" applyAlignment="1">
      <alignment/>
    </xf>
    <xf numFmtId="0" fontId="22" fillId="4" borderId="13" xfId="0" applyFont="1" applyFill="1" applyBorder="1" applyAlignment="1">
      <alignment/>
    </xf>
    <xf numFmtId="41" fontId="22" fillId="4" borderId="31" xfId="0" applyNumberFormat="1" applyFont="1" applyFill="1" applyBorder="1" applyAlignment="1">
      <alignment horizontal="center"/>
    </xf>
    <xf numFmtId="41" fontId="22" fillId="4" borderId="15" xfId="0" applyNumberFormat="1" applyFont="1" applyFill="1" applyBorder="1" applyAlignment="1">
      <alignment/>
    </xf>
    <xf numFmtId="41" fontId="22" fillId="4" borderId="31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/>
    </xf>
    <xf numFmtId="41" fontId="23" fillId="24" borderId="30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 wrapText="1"/>
    </xf>
    <xf numFmtId="41" fontId="23" fillId="24" borderId="30" xfId="0" applyNumberFormat="1" applyFont="1" applyFill="1" applyBorder="1" applyAlignment="1">
      <alignment horizontal="left" vertical="center"/>
    </xf>
    <xf numFmtId="0" fontId="23" fillId="24" borderId="30" xfId="0" applyFont="1" applyFill="1" applyBorder="1" applyAlignment="1">
      <alignment horizontal="left" vertical="center" wrapText="1"/>
    </xf>
    <xf numFmtId="0" fontId="22" fillId="4" borderId="38" xfId="0" applyFont="1" applyFill="1" applyBorder="1" applyAlignment="1">
      <alignment horizontal="left" vertical="center"/>
    </xf>
    <xf numFmtId="0" fontId="22" fillId="4" borderId="30" xfId="0" applyFont="1" applyFill="1" applyBorder="1" applyAlignment="1">
      <alignment horizontal="left" vertical="center" wrapText="1"/>
    </xf>
    <xf numFmtId="41" fontId="22" fillId="4" borderId="30" xfId="0" applyNumberFormat="1" applyFont="1" applyFill="1" applyBorder="1" applyAlignment="1">
      <alignment horizontal="left" vertical="center"/>
    </xf>
    <xf numFmtId="0" fontId="22" fillId="4" borderId="15" xfId="0" applyFont="1" applyFill="1" applyBorder="1" applyAlignment="1">
      <alignment horizontal="left" vertical="center"/>
    </xf>
    <xf numFmtId="3" fontId="23" fillId="24" borderId="10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 wrapText="1"/>
    </xf>
    <xf numFmtId="41" fontId="23" fillId="24" borderId="10" xfId="0" applyNumberFormat="1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 wrapText="1"/>
    </xf>
    <xf numFmtId="41" fontId="23" fillId="24" borderId="19" xfId="0" applyNumberFormat="1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left" vertical="center" wrapText="1"/>
    </xf>
    <xf numFmtId="41" fontId="23" fillId="24" borderId="12" xfId="0" applyNumberFormat="1" applyFont="1" applyFill="1" applyBorder="1" applyAlignment="1">
      <alignment horizontal="left" vertical="center"/>
    </xf>
    <xf numFmtId="0" fontId="22" fillId="4" borderId="15" xfId="0" applyFont="1" applyFill="1" applyBorder="1" applyAlignment="1">
      <alignment horizontal="left" vertical="center" wrapText="1"/>
    </xf>
    <xf numFmtId="41" fontId="22" fillId="4" borderId="15" xfId="0" applyNumberFormat="1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" fillId="7" borderId="30" xfId="0" applyFont="1" applyFill="1" applyBorder="1" applyAlignment="1">
      <alignment horizontal="center" vertical="center" wrapText="1"/>
    </xf>
    <xf numFmtId="41" fontId="2" fillId="7" borderId="30" xfId="0" applyNumberFormat="1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0" fontId="26" fillId="24" borderId="0" xfId="0" applyFont="1" applyFill="1" applyAlignment="1">
      <alignment/>
    </xf>
    <xf numFmtId="0" fontId="2" fillId="7" borderId="15" xfId="0" applyFont="1" applyFill="1" applyBorder="1" applyAlignment="1">
      <alignment vertical="center"/>
    </xf>
    <xf numFmtId="41" fontId="2" fillId="7" borderId="15" xfId="0" applyNumberFormat="1" applyFont="1" applyFill="1" applyBorder="1" applyAlignment="1">
      <alignment horizontal="left" vertical="center"/>
    </xf>
    <xf numFmtId="41" fontId="2" fillId="7" borderId="10" xfId="0" applyNumberFormat="1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41" fontId="23" fillId="24" borderId="12" xfId="0" applyNumberFormat="1" applyFont="1" applyFill="1" applyBorder="1" applyAlignment="1">
      <alignment horizontal="center" vertical="center"/>
    </xf>
    <xf numFmtId="41" fontId="23" fillId="24" borderId="12" xfId="0" applyNumberFormat="1" applyFont="1" applyFill="1" applyBorder="1" applyAlignment="1">
      <alignment horizontal="center" vertical="center"/>
    </xf>
    <xf numFmtId="41" fontId="23" fillId="0" borderId="12" xfId="0" applyNumberFormat="1" applyFont="1" applyBorder="1" applyAlignment="1">
      <alignment/>
    </xf>
    <xf numFmtId="0" fontId="23" fillId="24" borderId="12" xfId="0" applyFont="1" applyFill="1" applyBorder="1" applyAlignment="1">
      <alignment horizontal="left" wrapText="1" shrinkToFit="1"/>
    </xf>
    <xf numFmtId="0" fontId="23" fillId="24" borderId="19" xfId="0" applyFont="1" applyFill="1" applyBorder="1" applyAlignment="1">
      <alignment horizontal="left" wrapText="1" shrinkToFit="1"/>
    </xf>
    <xf numFmtId="41" fontId="23" fillId="24" borderId="19" xfId="0" applyNumberFormat="1" applyFont="1" applyFill="1" applyBorder="1" applyAlignment="1">
      <alignment horizontal="center" vertical="center"/>
    </xf>
    <xf numFmtId="41" fontId="23" fillId="24" borderId="10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justify" vertical="justify" wrapText="1"/>
    </xf>
    <xf numFmtId="41" fontId="23" fillId="24" borderId="31" xfId="0" applyNumberFormat="1" applyFont="1" applyFill="1" applyBorder="1" applyAlignment="1">
      <alignment horizontal="center" vertical="center"/>
    </xf>
    <xf numFmtId="41" fontId="2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24" borderId="10" xfId="0" applyFont="1" applyFill="1" applyBorder="1" applyAlignment="1">
      <alignment horizontal="justify" vertical="justify" wrapText="1"/>
    </xf>
    <xf numFmtId="0" fontId="23" fillId="24" borderId="12" xfId="0" applyFont="1" applyFill="1" applyBorder="1" applyAlignment="1">
      <alignment horizontal="justify" vertical="justify" wrapText="1"/>
    </xf>
    <xf numFmtId="41" fontId="23" fillId="0" borderId="12" xfId="0" applyNumberFormat="1" applyFont="1" applyBorder="1" applyAlignment="1">
      <alignment horizontal="right" vertical="center"/>
    </xf>
    <xf numFmtId="0" fontId="23" fillId="24" borderId="28" xfId="0" applyFont="1" applyFill="1" applyBorder="1" applyAlignment="1">
      <alignment horizontal="left" vertical="justify" wrapText="1"/>
    </xf>
    <xf numFmtId="0" fontId="23" fillId="24" borderId="28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2" fillId="4" borderId="33" xfId="0" applyFont="1" applyFill="1" applyBorder="1" applyAlignment="1">
      <alignment/>
    </xf>
    <xf numFmtId="41" fontId="22" fillId="4" borderId="15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24" borderId="15" xfId="0" applyFont="1" applyFill="1" applyBorder="1" applyAlignment="1">
      <alignment/>
    </xf>
    <xf numFmtId="41" fontId="23" fillId="24" borderId="15" xfId="0" applyNumberFormat="1" applyFont="1" applyFill="1" applyBorder="1" applyAlignment="1">
      <alignment horizontal="center" vertical="center"/>
    </xf>
    <xf numFmtId="41" fontId="23" fillId="0" borderId="15" xfId="0" applyNumberFormat="1" applyFont="1" applyBorder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justify" wrapText="1"/>
    </xf>
    <xf numFmtId="0" fontId="23" fillId="24" borderId="22" xfId="0" applyFont="1" applyFill="1" applyBorder="1" applyAlignment="1">
      <alignment/>
    </xf>
    <xf numFmtId="0" fontId="23" fillId="24" borderId="19" xfId="0" applyFont="1" applyFill="1" applyBorder="1" applyAlignment="1">
      <alignment horizontal="left" vertical="justify" wrapText="1"/>
    </xf>
    <xf numFmtId="0" fontId="23" fillId="24" borderId="18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41" fontId="23" fillId="0" borderId="19" xfId="0" applyNumberFormat="1" applyFont="1" applyFill="1" applyBorder="1" applyAlignment="1">
      <alignment/>
    </xf>
    <xf numFmtId="41" fontId="23" fillId="24" borderId="10" xfId="0" applyNumberFormat="1" applyFont="1" applyFill="1" applyBorder="1" applyAlignment="1">
      <alignment horizontal="right"/>
    </xf>
    <xf numFmtId="0" fontId="23" fillId="24" borderId="12" xfId="0" applyFont="1" applyFill="1" applyBorder="1" applyAlignment="1">
      <alignment vertical="center"/>
    </xf>
    <xf numFmtId="41" fontId="23" fillId="24" borderId="12" xfId="0" applyNumberFormat="1" applyFont="1" applyFill="1" applyBorder="1" applyAlignment="1">
      <alignment horizontal="right"/>
    </xf>
    <xf numFmtId="0" fontId="23" fillId="24" borderId="19" xfId="0" applyFont="1" applyFill="1" applyBorder="1" applyAlignment="1">
      <alignment vertical="center"/>
    </xf>
    <xf numFmtId="41" fontId="23" fillId="24" borderId="19" xfId="0" applyNumberFormat="1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/>
    </xf>
    <xf numFmtId="41" fontId="2" fillId="24" borderId="18" xfId="0" applyNumberFormat="1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left" vertical="center"/>
    </xf>
    <xf numFmtId="41" fontId="22" fillId="7" borderId="15" xfId="0" applyNumberFormat="1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center"/>
    </xf>
    <xf numFmtId="41" fontId="2" fillId="7" borderId="19" xfId="0" applyNumberFormat="1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vertical="center"/>
    </xf>
    <xf numFmtId="0" fontId="23" fillId="24" borderId="30" xfId="0" applyFont="1" applyFill="1" applyBorder="1" applyAlignment="1">
      <alignment vertical="center"/>
    </xf>
    <xf numFmtId="41" fontId="23" fillId="24" borderId="10" xfId="0" applyNumberFormat="1" applyFont="1" applyFill="1" applyBorder="1" applyAlignment="1">
      <alignment vertical="center"/>
    </xf>
    <xf numFmtId="41" fontId="2" fillId="8" borderId="15" xfId="0" applyNumberFormat="1" applyFont="1" applyFill="1" applyBorder="1" applyAlignment="1">
      <alignment/>
    </xf>
    <xf numFmtId="41" fontId="2" fillId="8" borderId="15" xfId="0" applyNumberFormat="1" applyFont="1" applyFill="1" applyBorder="1" applyAlignment="1">
      <alignment/>
    </xf>
    <xf numFmtId="41" fontId="2" fillId="24" borderId="0" xfId="0" applyNumberFormat="1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left" vertical="center"/>
    </xf>
    <xf numFmtId="41" fontId="23" fillId="37" borderId="19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3" fontId="0" fillId="33" borderId="19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left" vertical="top"/>
    </xf>
    <xf numFmtId="0" fontId="2" fillId="7" borderId="15" xfId="0" applyFont="1" applyFill="1" applyBorder="1" applyAlignment="1">
      <alignment vertical="top"/>
    </xf>
    <xf numFmtId="0" fontId="23" fillId="38" borderId="12" xfId="0" applyFont="1" applyFill="1" applyBorder="1" applyAlignment="1">
      <alignment horizontal="left" vertical="center" wrapText="1"/>
    </xf>
    <xf numFmtId="41" fontId="23" fillId="38" borderId="12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right" vertical="center"/>
    </xf>
    <xf numFmtId="3" fontId="11" fillId="24" borderId="10" xfId="0" applyNumberFormat="1" applyFont="1" applyFill="1" applyBorder="1" applyAlignment="1">
      <alignment horizontal="right" vertical="center" wrapText="1"/>
    </xf>
    <xf numFmtId="3" fontId="9" fillId="24" borderId="10" xfId="0" applyNumberFormat="1" applyFont="1" applyFill="1" applyBorder="1" applyAlignment="1">
      <alignment/>
    </xf>
    <xf numFmtId="3" fontId="9" fillId="24" borderId="12" xfId="0" applyNumberFormat="1" applyFont="1" applyFill="1" applyBorder="1" applyAlignment="1">
      <alignment/>
    </xf>
    <xf numFmtId="3" fontId="9" fillId="24" borderId="39" xfId="0" applyNumberFormat="1" applyFont="1" applyFill="1" applyBorder="1" applyAlignment="1">
      <alignment/>
    </xf>
    <xf numFmtId="3" fontId="9" fillId="24" borderId="31" xfId="0" applyNumberFormat="1" applyFont="1" applyFill="1" applyBorder="1" applyAlignment="1">
      <alignment/>
    </xf>
    <xf numFmtId="3" fontId="9" fillId="24" borderId="28" xfId="0" applyNumberFormat="1" applyFont="1" applyFill="1" applyBorder="1" applyAlignment="1">
      <alignment/>
    </xf>
    <xf numFmtId="3" fontId="9" fillId="24" borderId="19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3" fontId="2" fillId="22" borderId="10" xfId="0" applyNumberFormat="1" applyFont="1" applyFill="1" applyBorder="1" applyAlignment="1">
      <alignment/>
    </xf>
    <xf numFmtId="3" fontId="2" fillId="22" borderId="12" xfId="0" applyNumberFormat="1" applyFont="1" applyFill="1" applyBorder="1" applyAlignment="1">
      <alignment/>
    </xf>
    <xf numFmtId="3" fontId="2" fillId="22" borderId="19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12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/>
    </xf>
    <xf numFmtId="41" fontId="0" fillId="24" borderId="19" xfId="0" applyNumberFormat="1" applyFont="1" applyFill="1" applyBorder="1" applyAlignment="1">
      <alignment/>
    </xf>
    <xf numFmtId="3" fontId="13" fillId="24" borderId="15" xfId="0" applyNumberFormat="1" applyFont="1" applyFill="1" applyBorder="1" applyAlignment="1">
      <alignment horizontal="center" vertical="center" wrapText="1"/>
    </xf>
    <xf numFmtId="3" fontId="13" fillId="24" borderId="12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 readingOrder="1"/>
    </xf>
    <xf numFmtId="41" fontId="23" fillId="33" borderId="40" xfId="0" applyNumberFormat="1" applyFont="1" applyFill="1" applyBorder="1" applyAlignment="1">
      <alignment horizontal="center" vertical="center"/>
    </xf>
    <xf numFmtId="41" fontId="3" fillId="40" borderId="41" xfId="0" applyNumberFormat="1" applyFont="1" applyFill="1" applyBorder="1" applyAlignment="1">
      <alignment horizontal="center" vertical="center"/>
    </xf>
    <xf numFmtId="41" fontId="2" fillId="41" borderId="42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1" fontId="23" fillId="42" borderId="19" xfId="0" applyNumberFormat="1" applyFont="1" applyFill="1" applyBorder="1" applyAlignment="1">
      <alignment horizontal="center" vertical="center"/>
    </xf>
    <xf numFmtId="41" fontId="0" fillId="43" borderId="10" xfId="0" applyNumberFormat="1" applyFont="1" applyFill="1" applyBorder="1" applyAlignment="1">
      <alignment horizontal="center"/>
    </xf>
    <xf numFmtId="41" fontId="0" fillId="42" borderId="12" xfId="0" applyNumberFormat="1" applyFont="1" applyFill="1" applyBorder="1" applyAlignment="1">
      <alignment horizontal="center" vertical="center"/>
    </xf>
    <xf numFmtId="41" fontId="0" fillId="42" borderId="10" xfId="0" applyNumberFormat="1" applyFont="1" applyFill="1" applyBorder="1" applyAlignment="1">
      <alignment horizontal="center" vertical="center"/>
    </xf>
    <xf numFmtId="41" fontId="0" fillId="42" borderId="14" xfId="0" applyNumberFormat="1" applyFont="1" applyFill="1" applyBorder="1" applyAlignment="1">
      <alignment horizontal="center" vertical="center"/>
    </xf>
    <xf numFmtId="41" fontId="0" fillId="42" borderId="28" xfId="0" applyNumberFormat="1" applyFont="1" applyFill="1" applyBorder="1" applyAlignment="1">
      <alignment horizontal="center" vertical="center"/>
    </xf>
    <xf numFmtId="41" fontId="2" fillId="42" borderId="12" xfId="0" applyNumberFormat="1" applyFont="1" applyFill="1" applyBorder="1" applyAlignment="1">
      <alignment horizontal="center" vertical="center"/>
    </xf>
    <xf numFmtId="41" fontId="0" fillId="44" borderId="10" xfId="0" applyNumberFormat="1" applyFont="1" applyFill="1" applyBorder="1" applyAlignment="1">
      <alignment horizontal="left" vertical="center"/>
    </xf>
    <xf numFmtId="41" fontId="0" fillId="42" borderId="12" xfId="0" applyNumberFormat="1" applyFont="1" applyFill="1" applyBorder="1" applyAlignment="1">
      <alignment vertical="center" wrapText="1"/>
    </xf>
    <xf numFmtId="41" fontId="0" fillId="42" borderId="10" xfId="0" applyNumberFormat="1" applyFont="1" applyFill="1" applyBorder="1" applyAlignment="1">
      <alignment horizontal="left" vertical="center" wrapText="1"/>
    </xf>
    <xf numFmtId="41" fontId="23" fillId="42" borderId="12" xfId="0" applyNumberFormat="1" applyFont="1" applyFill="1" applyBorder="1" applyAlignment="1">
      <alignment horizontal="center" vertical="center"/>
    </xf>
    <xf numFmtId="41" fontId="23" fillId="45" borderId="12" xfId="0" applyNumberFormat="1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left" vertical="center"/>
    </xf>
    <xf numFmtId="41" fontId="23" fillId="33" borderId="10" xfId="0" applyNumberFormat="1" applyFont="1" applyFill="1" applyBorder="1" applyAlignment="1">
      <alignment horizontal="left" vertical="center"/>
    </xf>
    <xf numFmtId="41" fontId="23" fillId="42" borderId="10" xfId="0" applyNumberFormat="1" applyFont="1" applyFill="1" applyBorder="1" applyAlignment="1">
      <alignment horizontal="left" vertical="center"/>
    </xf>
    <xf numFmtId="41" fontId="23" fillId="42" borderId="19" xfId="0" applyNumberFormat="1" applyFont="1" applyFill="1" applyBorder="1" applyAlignment="1">
      <alignment horizontal="center" wrapText="1"/>
    </xf>
    <xf numFmtId="41" fontId="23" fillId="43" borderId="10" xfId="0" applyNumberFormat="1" applyFont="1" applyFill="1" applyBorder="1" applyAlignment="1">
      <alignment/>
    </xf>
    <xf numFmtId="41" fontId="23" fillId="43" borderId="12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41" fontId="2" fillId="33" borderId="12" xfId="0" applyNumberFormat="1" applyFont="1" applyFill="1" applyBorder="1" applyAlignment="1">
      <alignment vertical="center" wrapText="1"/>
    </xf>
    <xf numFmtId="41" fontId="23" fillId="4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0" fillId="33" borderId="28" xfId="0" applyFont="1" applyFill="1" applyBorder="1" applyAlignment="1">
      <alignment horizontal="left" vertical="center" wrapText="1"/>
    </xf>
    <xf numFmtId="41" fontId="0" fillId="42" borderId="37" xfId="0" applyNumberFormat="1" applyFont="1" applyFill="1" applyBorder="1" applyAlignment="1">
      <alignment horizontal="left" vertical="center" wrapText="1"/>
    </xf>
    <xf numFmtId="41" fontId="23" fillId="44" borderId="10" xfId="0" applyNumberFormat="1" applyFont="1" applyFill="1" applyBorder="1" applyAlignment="1">
      <alignment horizontal="left" vertical="center"/>
    </xf>
    <xf numFmtId="41" fontId="23" fillId="44" borderId="19" xfId="0" applyNumberFormat="1" applyFont="1" applyFill="1" applyBorder="1" applyAlignment="1">
      <alignment horizontal="left" vertical="center"/>
    </xf>
    <xf numFmtId="41" fontId="23" fillId="42" borderId="12" xfId="0" applyNumberFormat="1" applyFont="1" applyFill="1" applyBorder="1" applyAlignment="1">
      <alignment vertical="center" wrapText="1"/>
    </xf>
    <xf numFmtId="41" fontId="23" fillId="43" borderId="10" xfId="0" applyNumberFormat="1" applyFont="1" applyFill="1" applyBorder="1" applyAlignment="1">
      <alignment/>
    </xf>
    <xf numFmtId="41" fontId="23" fillId="43" borderId="12" xfId="0" applyNumberFormat="1" applyFont="1" applyFill="1" applyBorder="1" applyAlignment="1">
      <alignment/>
    </xf>
    <xf numFmtId="0" fontId="19" fillId="33" borderId="31" xfId="0" applyFont="1" applyFill="1" applyBorder="1" applyAlignment="1">
      <alignment horizontal="left" vertical="center"/>
    </xf>
    <xf numFmtId="41" fontId="19" fillId="33" borderId="10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41" fontId="0" fillId="33" borderId="19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 wrapText="1"/>
    </xf>
    <xf numFmtId="41" fontId="19" fillId="43" borderId="10" xfId="0" applyNumberFormat="1" applyFont="1" applyFill="1" applyBorder="1" applyAlignment="1">
      <alignment vertical="center" wrapText="1"/>
    </xf>
    <xf numFmtId="41" fontId="0" fillId="43" borderId="12" xfId="0" applyNumberFormat="1" applyFont="1" applyFill="1" applyBorder="1" applyAlignment="1">
      <alignment vertical="center" wrapText="1"/>
    </xf>
    <xf numFmtId="41" fontId="0" fillId="42" borderId="12" xfId="0" applyNumberFormat="1" applyFont="1" applyFill="1" applyBorder="1" applyAlignment="1">
      <alignment vertical="center" wrapText="1"/>
    </xf>
    <xf numFmtId="0" fontId="27" fillId="24" borderId="0" xfId="0" applyFont="1" applyFill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3" fontId="12" fillId="23" borderId="28" xfId="0" applyNumberFormat="1" applyFont="1" applyFill="1" applyBorder="1" applyAlignment="1">
      <alignment horizontal="center" vertical="center" wrapText="1"/>
    </xf>
    <xf numFmtId="3" fontId="12" fillId="23" borderId="22" xfId="0" applyNumberFormat="1" applyFont="1" applyFill="1" applyBorder="1" applyAlignment="1">
      <alignment horizontal="center" vertical="center" wrapText="1"/>
    </xf>
    <xf numFmtId="3" fontId="12" fillId="23" borderId="39" xfId="0" applyNumberFormat="1" applyFont="1" applyFill="1" applyBorder="1" applyAlignment="1">
      <alignment horizontal="center" vertical="center" wrapText="1"/>
    </xf>
    <xf numFmtId="3" fontId="12" fillId="23" borderId="1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2" fillId="23" borderId="13" xfId="0" applyNumberFormat="1" applyFont="1" applyFill="1" applyBorder="1" applyAlignment="1">
      <alignment horizontal="center" vertical="center" wrapText="1"/>
    </xf>
    <xf numFmtId="3" fontId="12" fillId="23" borderId="3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46" borderId="38" xfId="0" applyNumberFormat="1" applyFont="1" applyFill="1" applyBorder="1" applyAlignment="1">
      <alignment horizontal="center"/>
    </xf>
    <xf numFmtId="3" fontId="8" fillId="46" borderId="33" xfId="0" applyNumberFormat="1" applyFont="1" applyFill="1" applyBorder="1" applyAlignment="1">
      <alignment horizontal="center"/>
    </xf>
    <xf numFmtId="3" fontId="8" fillId="46" borderId="11" xfId="0" applyNumberFormat="1" applyFont="1" applyFill="1" applyBorder="1" applyAlignment="1">
      <alignment horizontal="center"/>
    </xf>
    <xf numFmtId="3" fontId="8" fillId="46" borderId="30" xfId="0" applyNumberFormat="1" applyFont="1" applyFill="1" applyBorder="1" applyAlignment="1">
      <alignment horizontal="center"/>
    </xf>
    <xf numFmtId="3" fontId="9" fillId="22" borderId="10" xfId="0" applyNumberFormat="1" applyFont="1" applyFill="1" applyBorder="1" applyAlignment="1">
      <alignment horizontal="center" vertical="center" wrapText="1"/>
    </xf>
    <xf numFmtId="3" fontId="9" fillId="22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31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2" fillId="23" borderId="28" xfId="0" applyFont="1" applyFill="1" applyBorder="1" applyAlignment="1">
      <alignment horizontal="center" vertical="center" wrapText="1"/>
    </xf>
    <xf numFmtId="0" fontId="12" fillId="23" borderId="22" xfId="0" applyFont="1" applyFill="1" applyBorder="1" applyAlignment="1">
      <alignment horizontal="center" vertical="center" wrapText="1"/>
    </xf>
    <xf numFmtId="0" fontId="12" fillId="23" borderId="39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4" fillId="23" borderId="31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28" xfId="0" applyFont="1" applyFill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wrapText="1"/>
    </xf>
    <xf numFmtId="0" fontId="4" fillId="23" borderId="39" xfId="0" applyFont="1" applyFill="1" applyBorder="1" applyAlignment="1">
      <alignment horizontal="center" vertical="center" wrapText="1"/>
    </xf>
    <xf numFmtId="3" fontId="19" fillId="22" borderId="13" xfId="0" applyNumberFormat="1" applyFont="1" applyFill="1" applyBorder="1" applyAlignment="1">
      <alignment horizontal="center" vertical="center" wrapText="1"/>
    </xf>
    <xf numFmtId="3" fontId="19" fillId="22" borderId="31" xfId="0" applyNumberFormat="1" applyFont="1" applyFill="1" applyBorder="1" applyAlignment="1">
      <alignment horizontal="center" vertical="center" wrapText="1"/>
    </xf>
    <xf numFmtId="3" fontId="19" fillId="22" borderId="14" xfId="0" applyNumberFormat="1" applyFont="1" applyFill="1" applyBorder="1" applyAlignment="1">
      <alignment horizontal="center" vertical="center" wrapText="1"/>
    </xf>
    <xf numFmtId="3" fontId="19" fillId="22" borderId="28" xfId="0" applyNumberFormat="1" applyFont="1" applyFill="1" applyBorder="1" applyAlignment="1">
      <alignment horizontal="center" vertical="center" wrapText="1"/>
    </xf>
    <xf numFmtId="3" fontId="19" fillId="22" borderId="22" xfId="0" applyNumberFormat="1" applyFont="1" applyFill="1" applyBorder="1" applyAlignment="1">
      <alignment horizontal="center" vertical="center" wrapText="1"/>
    </xf>
    <xf numFmtId="3" fontId="19" fillId="22" borderId="39" xfId="0" applyNumberFormat="1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 wrapText="1"/>
    </xf>
    <xf numFmtId="3" fontId="13" fillId="22" borderId="12" xfId="0" applyNumberFormat="1" applyFont="1" applyFill="1" applyBorder="1" applyAlignment="1">
      <alignment horizontal="center" vertical="center" wrapText="1"/>
    </xf>
    <xf numFmtId="3" fontId="13" fillId="22" borderId="19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8" borderId="38" xfId="0" applyNumberFormat="1" applyFont="1" applyFill="1" applyBorder="1" applyAlignment="1">
      <alignment horizontal="center"/>
    </xf>
    <xf numFmtId="3" fontId="7" fillId="8" borderId="33" xfId="0" applyNumberFormat="1" applyFont="1" applyFill="1" applyBorder="1" applyAlignment="1">
      <alignment horizontal="center"/>
    </xf>
    <xf numFmtId="3" fontId="7" fillId="8" borderId="30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3" fillId="31" borderId="27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31" borderId="4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28" borderId="38" xfId="0" applyFont="1" applyFill="1" applyBorder="1" applyAlignment="1">
      <alignment horizontal="center" vertical="center"/>
    </xf>
    <xf numFmtId="0" fontId="2" fillId="28" borderId="33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0" fontId="2" fillId="28" borderId="44" xfId="0" applyFont="1" applyFill="1" applyBorder="1" applyAlignment="1">
      <alignment horizontal="center" vertical="center" wrapText="1"/>
    </xf>
    <xf numFmtId="0" fontId="2" fillId="28" borderId="45" xfId="0" applyFont="1" applyFill="1" applyBorder="1" applyAlignment="1">
      <alignment horizontal="center" vertical="center" wrapText="1"/>
    </xf>
    <xf numFmtId="0" fontId="2" fillId="28" borderId="46" xfId="0" applyFont="1" applyFill="1" applyBorder="1" applyAlignment="1">
      <alignment horizontal="center" vertical="center" wrapText="1"/>
    </xf>
    <xf numFmtId="164" fontId="19" fillId="30" borderId="47" xfId="0" applyNumberFormat="1" applyFont="1" applyFill="1" applyBorder="1" applyAlignment="1">
      <alignment horizontal="center" vertical="center"/>
    </xf>
    <xf numFmtId="164" fontId="19" fillId="30" borderId="48" xfId="0" applyNumberFormat="1" applyFont="1" applyFill="1" applyBorder="1" applyAlignment="1">
      <alignment horizontal="center" vertical="center"/>
    </xf>
    <xf numFmtId="164" fontId="19" fillId="30" borderId="49" xfId="0" applyNumberFormat="1" applyFont="1" applyFill="1" applyBorder="1" applyAlignment="1">
      <alignment horizontal="center" vertical="center"/>
    </xf>
    <xf numFmtId="0" fontId="2" fillId="28" borderId="38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3" fillId="31" borderId="38" xfId="0" applyFont="1" applyFill="1" applyBorder="1" applyAlignment="1">
      <alignment horizontal="center" vertical="center" wrapText="1"/>
    </xf>
    <xf numFmtId="0" fontId="3" fillId="31" borderId="33" xfId="0" applyFont="1" applyFill="1" applyBorder="1" applyAlignment="1">
      <alignment horizontal="center" vertical="center" wrapText="1"/>
    </xf>
    <xf numFmtId="0" fontId="3" fillId="31" borderId="50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wrapText="1"/>
    </xf>
    <xf numFmtId="0" fontId="2" fillId="25" borderId="18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2" fillId="25" borderId="15" xfId="0" applyFont="1" applyFill="1" applyBorder="1" applyAlignment="1">
      <alignment horizontal="center" vertical="top" wrapText="1"/>
    </xf>
    <xf numFmtId="0" fontId="2" fillId="22" borderId="1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1" borderId="51" xfId="0" applyFont="1" applyFill="1" applyBorder="1" applyAlignment="1">
      <alignment horizontal="center" vertical="center" wrapText="1"/>
    </xf>
    <xf numFmtId="0" fontId="3" fillId="31" borderId="52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/>
    </xf>
    <xf numFmtId="0" fontId="2" fillId="29" borderId="38" xfId="0" applyFont="1" applyFill="1" applyBorder="1" applyAlignment="1">
      <alignment horizontal="center" vertical="center"/>
    </xf>
    <xf numFmtId="0" fontId="2" fillId="29" borderId="33" xfId="0" applyFont="1" applyFill="1" applyBorder="1" applyAlignment="1">
      <alignment horizontal="center" vertical="center"/>
    </xf>
    <xf numFmtId="0" fontId="2" fillId="29" borderId="3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/>
    </xf>
    <xf numFmtId="0" fontId="2" fillId="27" borderId="33" xfId="0" applyFont="1" applyFill="1" applyBorder="1" applyAlignment="1">
      <alignment horizontal="left" vertical="center"/>
    </xf>
    <xf numFmtId="0" fontId="2" fillId="27" borderId="30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horizontal="left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3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3" fillId="22" borderId="38" xfId="0" applyFont="1" applyFill="1" applyBorder="1" applyAlignment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2" borderId="30" xfId="0" applyFont="1" applyFill="1" applyBorder="1" applyAlignment="1">
      <alignment horizontal="center" vertical="center" wrapText="1"/>
    </xf>
    <xf numFmtId="0" fontId="3" fillId="23" borderId="38" xfId="0" applyFont="1" applyFill="1" applyBorder="1" applyAlignment="1">
      <alignment horizontal="center" vertical="center"/>
    </xf>
    <xf numFmtId="0" fontId="3" fillId="23" borderId="33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3" fillId="22" borderId="30" xfId="0" applyFont="1" applyFill="1" applyBorder="1" applyAlignment="1">
      <alignment horizontal="center" vertical="center"/>
    </xf>
    <xf numFmtId="3" fontId="3" fillId="23" borderId="38" xfId="0" applyNumberFormat="1" applyFont="1" applyFill="1" applyBorder="1" applyAlignment="1">
      <alignment horizontal="center" vertical="center"/>
    </xf>
    <xf numFmtId="3" fontId="3" fillId="23" borderId="33" xfId="0" applyNumberFormat="1" applyFont="1" applyFill="1" applyBorder="1" applyAlignment="1">
      <alignment horizontal="center" vertical="center"/>
    </xf>
    <xf numFmtId="3" fontId="3" fillId="23" borderId="30" xfId="0" applyNumberFormat="1" applyFont="1" applyFill="1" applyBorder="1" applyAlignment="1">
      <alignment horizontal="center" vertical="center"/>
    </xf>
    <xf numFmtId="0" fontId="3" fillId="31" borderId="30" xfId="0" applyFont="1" applyFill="1" applyBorder="1" applyAlignment="1">
      <alignment horizontal="center" vertical="center" wrapText="1"/>
    </xf>
    <xf numFmtId="0" fontId="2" fillId="41" borderId="53" xfId="0" applyFont="1" applyFill="1" applyBorder="1" applyAlignment="1">
      <alignment horizontal="center" vertical="center" wrapText="1"/>
    </xf>
    <xf numFmtId="0" fontId="2" fillId="41" borderId="54" xfId="0" applyFont="1" applyFill="1" applyBorder="1" applyAlignment="1">
      <alignment horizontal="center" vertical="center" wrapText="1"/>
    </xf>
    <xf numFmtId="0" fontId="2" fillId="41" borderId="55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56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47" borderId="38" xfId="0" applyFont="1" applyFill="1" applyBorder="1" applyAlignment="1">
      <alignment horizontal="center" vertical="center" wrapText="1"/>
    </xf>
    <xf numFmtId="0" fontId="3" fillId="47" borderId="33" xfId="0" applyFont="1" applyFill="1" applyBorder="1" applyAlignment="1">
      <alignment horizontal="center" vertical="center" wrapText="1"/>
    </xf>
    <xf numFmtId="0" fontId="3" fillId="47" borderId="30" xfId="0" applyFont="1" applyFill="1" applyBorder="1" applyAlignment="1">
      <alignment horizontal="center" vertical="center" wrapText="1"/>
    </xf>
    <xf numFmtId="0" fontId="3" fillId="27" borderId="47" xfId="0" applyFont="1" applyFill="1" applyBorder="1" applyAlignment="1">
      <alignment horizontal="center" vertical="center" wrapText="1"/>
    </xf>
    <xf numFmtId="0" fontId="3" fillId="27" borderId="48" xfId="0" applyFont="1" applyFill="1" applyBorder="1" applyAlignment="1">
      <alignment horizontal="center" vertical="center" wrapText="1"/>
    </xf>
    <xf numFmtId="0" fontId="3" fillId="27" borderId="49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left" vertical="center" wrapText="1"/>
    </xf>
    <xf numFmtId="0" fontId="22" fillId="27" borderId="15" xfId="0" applyFont="1" applyFill="1" applyBorder="1" applyAlignment="1">
      <alignment horizontal="left" vertical="center"/>
    </xf>
    <xf numFmtId="0" fontId="3" fillId="47" borderId="50" xfId="0" applyFont="1" applyFill="1" applyBorder="1" applyAlignment="1">
      <alignment horizontal="center" vertical="center" wrapText="1"/>
    </xf>
    <xf numFmtId="0" fontId="3" fillId="25" borderId="57" xfId="0" applyFont="1" applyFill="1" applyBorder="1" applyAlignment="1">
      <alignment horizontal="center" vertical="center" wrapText="1"/>
    </xf>
    <xf numFmtId="0" fontId="3" fillId="25" borderId="55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3" fillId="31" borderId="57" xfId="0" applyFont="1" applyFill="1" applyBorder="1" applyAlignment="1">
      <alignment horizontal="center" vertical="center" wrapText="1"/>
    </xf>
    <xf numFmtId="0" fontId="3" fillId="31" borderId="54" xfId="0" applyFont="1" applyFill="1" applyBorder="1" applyAlignment="1">
      <alignment horizontal="center" vertical="center" wrapText="1"/>
    </xf>
    <xf numFmtId="0" fontId="3" fillId="31" borderId="61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2" borderId="30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7"/>
  <sheetViews>
    <sheetView tabSelected="1" view="pageBreakPreview" zoomScale="60" zoomScalePageLayoutView="0" workbookViewId="0" topLeftCell="C1">
      <selection activeCell="I9" sqref="I9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18.7109375" style="1" customWidth="1"/>
    <col min="4" max="4" width="9.57421875" style="1" customWidth="1"/>
    <col min="5" max="5" width="9.8515625" style="1" customWidth="1"/>
    <col min="6" max="6" width="9.7109375" style="1" customWidth="1"/>
    <col min="7" max="7" width="10.8515625" style="1" customWidth="1"/>
    <col min="8" max="8" width="12.28125" style="1" customWidth="1"/>
    <col min="9" max="9" width="11.28125" style="1" customWidth="1"/>
    <col min="10" max="10" width="11.00390625" style="1" customWidth="1"/>
    <col min="11" max="11" width="12.421875" style="1" customWidth="1"/>
    <col min="12" max="12" width="12.00390625" style="1" customWidth="1"/>
    <col min="13" max="13" width="9.00390625" style="1" customWidth="1"/>
    <col min="14" max="14" width="11.28125" style="1" customWidth="1"/>
    <col min="15" max="16384" width="9.140625" style="1" customWidth="1"/>
  </cols>
  <sheetData>
    <row r="1" ht="15.75">
      <c r="C1" s="488" t="s">
        <v>438</v>
      </c>
    </row>
    <row r="2" spans="1:18" ht="22.5" customHeight="1">
      <c r="A2" s="482" t="s">
        <v>417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9"/>
      <c r="P2" s="490"/>
      <c r="Q2" s="490"/>
      <c r="R2" s="490"/>
    </row>
    <row r="3" spans="1:18" ht="36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8" t="s">
        <v>365</v>
      </c>
      <c r="O3" s="54"/>
      <c r="P3" s="55"/>
      <c r="Q3" s="55"/>
      <c r="R3" s="55"/>
    </row>
    <row r="4" spans="1:17" ht="18.75" customHeight="1" thickBot="1">
      <c r="A4" s="500" t="s">
        <v>6</v>
      </c>
      <c r="B4" s="501"/>
      <c r="C4" s="483" t="s">
        <v>10</v>
      </c>
      <c r="D4" s="494" t="s">
        <v>7</v>
      </c>
      <c r="E4" s="495"/>
      <c r="F4" s="495"/>
      <c r="G4" s="495"/>
      <c r="H4" s="495"/>
      <c r="I4" s="496"/>
      <c r="J4" s="496"/>
      <c r="K4" s="496"/>
      <c r="L4" s="495"/>
      <c r="M4" s="497"/>
      <c r="N4" s="498" t="s">
        <v>8</v>
      </c>
      <c r="O4" s="4"/>
      <c r="P4" s="4"/>
      <c r="Q4" s="4"/>
    </row>
    <row r="5" spans="1:17" ht="57" customHeight="1" thickBot="1">
      <c r="A5" s="502"/>
      <c r="B5" s="503"/>
      <c r="C5" s="493"/>
      <c r="D5" s="433" t="s">
        <v>343</v>
      </c>
      <c r="E5" s="433" t="s">
        <v>344</v>
      </c>
      <c r="F5" s="433" t="s">
        <v>345</v>
      </c>
      <c r="G5" s="434" t="s">
        <v>346</v>
      </c>
      <c r="H5" s="433" t="s">
        <v>347</v>
      </c>
      <c r="I5" s="432" t="s">
        <v>348</v>
      </c>
      <c r="J5" s="432" t="s">
        <v>349</v>
      </c>
      <c r="K5" s="432" t="s">
        <v>350</v>
      </c>
      <c r="L5" s="433" t="s">
        <v>351</v>
      </c>
      <c r="M5" s="433" t="s">
        <v>352</v>
      </c>
      <c r="N5" s="499"/>
      <c r="O5" s="4"/>
      <c r="P5" s="4"/>
      <c r="Q5" s="4"/>
    </row>
    <row r="6" spans="1:17" ht="15" customHeight="1">
      <c r="A6" s="491" t="s">
        <v>132</v>
      </c>
      <c r="B6" s="492"/>
      <c r="C6" s="30" t="s">
        <v>29</v>
      </c>
      <c r="D6" s="43">
        <f>SUM('066020'!D6)/1000</f>
        <v>1190</v>
      </c>
      <c r="E6" s="409">
        <f>SUM('066020'!D10)/1000</f>
        <v>339</v>
      </c>
      <c r="F6" s="410">
        <f>SUM('066020'!D15)/1000</f>
        <v>762</v>
      </c>
      <c r="G6" s="42"/>
      <c r="H6" s="43"/>
      <c r="I6" s="43"/>
      <c r="J6" s="56"/>
      <c r="K6" s="43"/>
      <c r="L6" s="34"/>
      <c r="M6" s="35"/>
      <c r="N6" s="32">
        <f>SUM(D6:M6)</f>
        <v>2291</v>
      </c>
      <c r="O6" s="4"/>
      <c r="P6" s="4"/>
      <c r="Q6" s="4"/>
    </row>
    <row r="7" spans="1:17" ht="15" customHeight="1">
      <c r="A7" s="487"/>
      <c r="B7" s="484"/>
      <c r="C7" s="29" t="s">
        <v>30</v>
      </c>
      <c r="D7" s="45">
        <f>SUM('066020'!E6)/1000</f>
        <v>1190</v>
      </c>
      <c r="E7" s="57">
        <f>SUM('066020'!E10)/1000</f>
        <v>339</v>
      </c>
      <c r="F7" s="58">
        <f>SUM('066020'!E15)/1000</f>
        <v>762</v>
      </c>
      <c r="G7" s="44"/>
      <c r="H7" s="45"/>
      <c r="I7" s="45"/>
      <c r="J7" s="59"/>
      <c r="K7" s="45"/>
      <c r="L7" s="36"/>
      <c r="M7" s="37"/>
      <c r="N7" s="31">
        <f>SUM(D7:M7)</f>
        <v>2291</v>
      </c>
      <c r="O7" s="4"/>
      <c r="P7" s="4"/>
      <c r="Q7" s="4"/>
    </row>
    <row r="8" spans="1:17" ht="15" customHeight="1">
      <c r="A8" s="487"/>
      <c r="B8" s="484"/>
      <c r="C8" s="29" t="s">
        <v>31</v>
      </c>
      <c r="D8" s="45"/>
      <c r="E8" s="57"/>
      <c r="F8" s="58"/>
      <c r="G8" s="44"/>
      <c r="H8" s="45"/>
      <c r="I8" s="45"/>
      <c r="J8" s="59"/>
      <c r="K8" s="45"/>
      <c r="L8" s="36"/>
      <c r="M8" s="37"/>
      <c r="N8" s="31">
        <f aca="true" t="shared" si="0" ref="N8:N53">SUM(D8:M8)</f>
        <v>0</v>
      </c>
      <c r="O8" s="4"/>
      <c r="P8" s="4"/>
      <c r="Q8" s="4"/>
    </row>
    <row r="9" spans="1:17" ht="15" customHeight="1" thickBot="1">
      <c r="A9" s="485"/>
      <c r="B9" s="486"/>
      <c r="C9" s="25" t="s">
        <v>32</v>
      </c>
      <c r="D9" s="47">
        <f>SUM('066020'!G6)/1000</f>
        <v>626.425</v>
      </c>
      <c r="E9" s="60">
        <f>SUM('066020'!G10)/1000</f>
        <v>170.891</v>
      </c>
      <c r="F9" s="61">
        <f>SUM('066020'!G15)/1000</f>
        <v>290.42</v>
      </c>
      <c r="G9" s="46"/>
      <c r="H9" s="47"/>
      <c r="I9" s="47"/>
      <c r="J9" s="62"/>
      <c r="K9" s="47"/>
      <c r="L9" s="38"/>
      <c r="M9" s="39"/>
      <c r="N9" s="33">
        <f t="shared" si="0"/>
        <v>1087.7359999999999</v>
      </c>
      <c r="O9" s="4"/>
      <c r="P9" s="4"/>
      <c r="Q9" s="4"/>
    </row>
    <row r="10" spans="1:17" ht="15" customHeight="1">
      <c r="A10" s="504" t="s">
        <v>137</v>
      </c>
      <c r="B10" s="505"/>
      <c r="C10" s="30" t="s">
        <v>29</v>
      </c>
      <c r="D10" s="48"/>
      <c r="E10" s="48"/>
      <c r="F10" s="48"/>
      <c r="G10" s="48"/>
      <c r="H10" s="48"/>
      <c r="I10" s="48"/>
      <c r="J10" s="48">
        <f>SUM('052020'!D5)/1000</f>
        <v>635</v>
      </c>
      <c r="K10" s="48"/>
      <c r="L10" s="7"/>
      <c r="M10" s="26"/>
      <c r="N10" s="32">
        <f t="shared" si="0"/>
        <v>635</v>
      </c>
      <c r="O10" s="4"/>
      <c r="P10" s="4"/>
      <c r="Q10" s="4"/>
    </row>
    <row r="11" spans="1:17" ht="15" customHeight="1">
      <c r="A11" s="506"/>
      <c r="B11" s="507"/>
      <c r="C11" s="29" t="s">
        <v>30</v>
      </c>
      <c r="D11" s="49"/>
      <c r="E11" s="49"/>
      <c r="F11" s="49"/>
      <c r="G11" s="49"/>
      <c r="H11" s="49"/>
      <c r="I11" s="49"/>
      <c r="J11" s="49">
        <f>SUM('052020'!E5)/1000</f>
        <v>635</v>
      </c>
      <c r="K11" s="49"/>
      <c r="L11" s="9"/>
      <c r="M11" s="27"/>
      <c r="N11" s="31">
        <f t="shared" si="0"/>
        <v>635</v>
      </c>
      <c r="O11" s="4"/>
      <c r="P11" s="4"/>
      <c r="Q11" s="4"/>
    </row>
    <row r="12" spans="1:17" ht="15" customHeight="1">
      <c r="A12" s="506"/>
      <c r="B12" s="507"/>
      <c r="C12" s="29" t="s">
        <v>31</v>
      </c>
      <c r="D12" s="49"/>
      <c r="E12" s="49"/>
      <c r="F12" s="49"/>
      <c r="G12" s="49"/>
      <c r="H12" s="49"/>
      <c r="I12" s="49"/>
      <c r="J12" s="49"/>
      <c r="K12" s="49"/>
      <c r="L12" s="9"/>
      <c r="M12" s="27"/>
      <c r="N12" s="31">
        <f t="shared" si="0"/>
        <v>0</v>
      </c>
      <c r="O12" s="4"/>
      <c r="P12" s="4"/>
      <c r="Q12" s="4"/>
    </row>
    <row r="13" spans="1:17" ht="15" customHeight="1" thickBot="1">
      <c r="A13" s="508"/>
      <c r="B13" s="509"/>
      <c r="C13" s="25" t="s">
        <v>32</v>
      </c>
      <c r="D13" s="50"/>
      <c r="E13" s="50"/>
      <c r="F13" s="50"/>
      <c r="G13" s="50"/>
      <c r="H13" s="50"/>
      <c r="I13" s="50"/>
      <c r="J13" s="50">
        <f>SUM('052020'!G5)/1000</f>
        <v>0</v>
      </c>
      <c r="K13" s="50"/>
      <c r="L13" s="23"/>
      <c r="M13" s="28"/>
      <c r="N13" s="33">
        <f t="shared" si="0"/>
        <v>0</v>
      </c>
      <c r="O13" s="4"/>
      <c r="P13" s="4"/>
      <c r="Q13" s="4"/>
    </row>
    <row r="14" spans="1:17" ht="15" customHeight="1">
      <c r="A14" s="504" t="s">
        <v>24</v>
      </c>
      <c r="B14" s="505"/>
      <c r="C14" s="30" t="s">
        <v>29</v>
      </c>
      <c r="D14" s="8"/>
      <c r="E14" s="7"/>
      <c r="F14" s="7">
        <f>SUM('051030'!D5)/1000</f>
        <v>220</v>
      </c>
      <c r="G14" s="7"/>
      <c r="H14" s="8"/>
      <c r="I14" s="7"/>
      <c r="J14" s="8"/>
      <c r="K14" s="7"/>
      <c r="L14" s="8"/>
      <c r="M14" s="26"/>
      <c r="N14" s="31">
        <f t="shared" si="0"/>
        <v>220</v>
      </c>
      <c r="O14" s="4"/>
      <c r="P14" s="4"/>
      <c r="Q14" s="4"/>
    </row>
    <row r="15" spans="1:17" ht="15" customHeight="1">
      <c r="A15" s="506"/>
      <c r="B15" s="507"/>
      <c r="C15" s="29" t="s">
        <v>30</v>
      </c>
      <c r="D15" s="6"/>
      <c r="E15" s="9"/>
      <c r="F15" s="9">
        <f>SUM('051030'!E5)/1000</f>
        <v>220</v>
      </c>
      <c r="G15" s="9"/>
      <c r="H15" s="6"/>
      <c r="I15" s="9"/>
      <c r="J15" s="6"/>
      <c r="K15" s="9"/>
      <c r="L15" s="6"/>
      <c r="M15" s="27"/>
      <c r="N15" s="31">
        <f t="shared" si="0"/>
        <v>220</v>
      </c>
      <c r="O15" s="4"/>
      <c r="P15" s="4"/>
      <c r="Q15" s="4"/>
    </row>
    <row r="16" spans="1:17" ht="15" customHeight="1">
      <c r="A16" s="506"/>
      <c r="B16" s="507"/>
      <c r="C16" s="29" t="s">
        <v>31</v>
      </c>
      <c r="D16" s="6"/>
      <c r="E16" s="9"/>
      <c r="F16" s="9"/>
      <c r="G16" s="9"/>
      <c r="H16" s="6"/>
      <c r="I16" s="9"/>
      <c r="J16" s="6"/>
      <c r="K16" s="9"/>
      <c r="L16" s="6"/>
      <c r="M16" s="27"/>
      <c r="N16" s="31">
        <f t="shared" si="0"/>
        <v>0</v>
      </c>
      <c r="O16" s="4"/>
      <c r="P16" s="4"/>
      <c r="Q16" s="4"/>
    </row>
    <row r="17" spans="1:17" ht="15" customHeight="1" thickBot="1">
      <c r="A17" s="508"/>
      <c r="B17" s="509"/>
      <c r="C17" s="25" t="s">
        <v>32</v>
      </c>
      <c r="D17" s="75"/>
      <c r="E17" s="24"/>
      <c r="F17" s="24">
        <f>SUM('051030'!G5)/1000</f>
        <v>15.255</v>
      </c>
      <c r="G17" s="24"/>
      <c r="H17" s="23"/>
      <c r="I17" s="24"/>
      <c r="J17" s="23"/>
      <c r="K17" s="24"/>
      <c r="L17" s="23"/>
      <c r="M17" s="28"/>
      <c r="N17" s="33">
        <f t="shared" si="0"/>
        <v>15.255</v>
      </c>
      <c r="O17" s="4"/>
      <c r="P17" s="4"/>
      <c r="Q17" s="4"/>
    </row>
    <row r="18" spans="1:17" ht="15" customHeight="1">
      <c r="A18" s="504" t="s">
        <v>130</v>
      </c>
      <c r="B18" s="505"/>
      <c r="C18" s="30" t="s">
        <v>29</v>
      </c>
      <c r="D18" s="7">
        <f>SUM('082092'!D6)/1000</f>
        <v>1557</v>
      </c>
      <c r="E18" s="7">
        <f>SUM('082092'!D10)/1000</f>
        <v>422</v>
      </c>
      <c r="F18" s="7">
        <f>SUM('082092'!D18)/1000</f>
        <v>641</v>
      </c>
      <c r="G18" s="7"/>
      <c r="H18" s="8"/>
      <c r="I18" s="7"/>
      <c r="J18" s="8">
        <f>SUM('082092'!D21)/1000</f>
        <v>0</v>
      </c>
      <c r="K18" s="7"/>
      <c r="L18" s="8"/>
      <c r="M18" s="26"/>
      <c r="N18" s="31">
        <f t="shared" si="0"/>
        <v>2620</v>
      </c>
      <c r="O18" s="4"/>
      <c r="P18" s="4"/>
      <c r="Q18" s="4"/>
    </row>
    <row r="19" spans="1:17" ht="15" customHeight="1">
      <c r="A19" s="506"/>
      <c r="B19" s="507"/>
      <c r="C19" s="29" t="s">
        <v>30</v>
      </c>
      <c r="D19" s="9">
        <f>SUM('082092'!E6)/1000</f>
        <v>1580</v>
      </c>
      <c r="E19" s="9">
        <f>SUM('082092'!E10)/1000</f>
        <v>425</v>
      </c>
      <c r="F19" s="9">
        <f>SUM('082092'!E18)/1000</f>
        <v>968</v>
      </c>
      <c r="G19" s="9"/>
      <c r="H19" s="6"/>
      <c r="I19" s="9"/>
      <c r="J19" s="6">
        <f>SUM('082092'!E21)/1000</f>
        <v>700</v>
      </c>
      <c r="K19" s="9"/>
      <c r="L19" s="6"/>
      <c r="M19" s="27"/>
      <c r="N19" s="31">
        <f t="shared" si="0"/>
        <v>3673</v>
      </c>
      <c r="O19" s="4"/>
      <c r="P19" s="4"/>
      <c r="Q19" s="4"/>
    </row>
    <row r="20" spans="1:17" ht="15" customHeight="1">
      <c r="A20" s="506"/>
      <c r="B20" s="507"/>
      <c r="C20" s="29" t="s">
        <v>31</v>
      </c>
      <c r="D20" s="9"/>
      <c r="E20" s="9"/>
      <c r="F20" s="9"/>
      <c r="G20" s="9"/>
      <c r="H20" s="6"/>
      <c r="I20" s="9"/>
      <c r="J20" s="6"/>
      <c r="K20" s="9"/>
      <c r="L20" s="6"/>
      <c r="M20" s="27"/>
      <c r="N20" s="31">
        <f t="shared" si="0"/>
        <v>0</v>
      </c>
      <c r="O20" s="4"/>
      <c r="P20" s="4"/>
      <c r="Q20" s="4"/>
    </row>
    <row r="21" spans="1:17" ht="15" customHeight="1" thickBot="1">
      <c r="A21" s="508"/>
      <c r="B21" s="509"/>
      <c r="C21" s="25" t="s">
        <v>32</v>
      </c>
      <c r="D21" s="75">
        <f>SUM('082092'!G6)/1000</f>
        <v>793.375</v>
      </c>
      <c r="E21" s="24">
        <f>SUM('082092'!G10)/1000</f>
        <v>204.588</v>
      </c>
      <c r="F21" s="24">
        <f>SUM('082092'!G18)/1000</f>
        <v>768.057</v>
      </c>
      <c r="G21" s="24"/>
      <c r="H21" s="23"/>
      <c r="I21" s="24"/>
      <c r="J21" s="23">
        <f>SUM('082092'!G21)/1000</f>
        <v>699.135</v>
      </c>
      <c r="K21" s="24"/>
      <c r="L21" s="23"/>
      <c r="M21" s="28"/>
      <c r="N21" s="33">
        <f t="shared" si="0"/>
        <v>2465.1549999999997</v>
      </c>
      <c r="O21" s="4"/>
      <c r="P21" s="4"/>
      <c r="Q21" s="4"/>
    </row>
    <row r="22" spans="1:17" ht="15" customHeight="1">
      <c r="A22" s="504" t="s">
        <v>133</v>
      </c>
      <c r="B22" s="505"/>
      <c r="C22" s="30" t="s">
        <v>29</v>
      </c>
      <c r="D22" s="8"/>
      <c r="E22" s="7"/>
      <c r="F22" s="8"/>
      <c r="G22" s="7">
        <f>SUM('106020'!D3)/1000</f>
        <v>34</v>
      </c>
      <c r="H22" s="8"/>
      <c r="I22" s="7"/>
      <c r="J22" s="8"/>
      <c r="K22" s="7"/>
      <c r="L22" s="8"/>
      <c r="M22" s="26"/>
      <c r="N22" s="31">
        <f t="shared" si="0"/>
        <v>34</v>
      </c>
      <c r="O22" s="4"/>
      <c r="P22" s="4"/>
      <c r="Q22" s="4"/>
    </row>
    <row r="23" spans="1:17" ht="15" customHeight="1">
      <c r="A23" s="506"/>
      <c r="B23" s="507"/>
      <c r="C23" s="29" t="s">
        <v>30</v>
      </c>
      <c r="D23" s="6"/>
      <c r="E23" s="9"/>
      <c r="F23" s="6"/>
      <c r="G23" s="9">
        <f>SUM('106020'!E3)/1000</f>
        <v>48</v>
      </c>
      <c r="H23" s="6"/>
      <c r="I23" s="9"/>
      <c r="J23" s="6"/>
      <c r="K23" s="9"/>
      <c r="L23" s="6"/>
      <c r="M23" s="27"/>
      <c r="N23" s="31">
        <f t="shared" si="0"/>
        <v>48</v>
      </c>
      <c r="O23" s="4"/>
      <c r="P23" s="4"/>
      <c r="Q23" s="4"/>
    </row>
    <row r="24" spans="1:17" ht="15" customHeight="1">
      <c r="A24" s="506"/>
      <c r="B24" s="507"/>
      <c r="C24" s="29" t="s">
        <v>31</v>
      </c>
      <c r="D24" s="6"/>
      <c r="E24" s="9"/>
      <c r="F24" s="6"/>
      <c r="G24" s="9"/>
      <c r="H24" s="6"/>
      <c r="I24" s="9"/>
      <c r="J24" s="6"/>
      <c r="K24" s="9"/>
      <c r="L24" s="6"/>
      <c r="M24" s="27"/>
      <c r="N24" s="31">
        <f t="shared" si="0"/>
        <v>0</v>
      </c>
      <c r="O24" s="4"/>
      <c r="P24" s="4"/>
      <c r="Q24" s="4"/>
    </row>
    <row r="25" spans="1:17" ht="15" customHeight="1" thickBot="1">
      <c r="A25" s="508"/>
      <c r="B25" s="509"/>
      <c r="C25" s="25" t="s">
        <v>32</v>
      </c>
      <c r="D25" s="75"/>
      <c r="E25" s="24"/>
      <c r="F25" s="23"/>
      <c r="G25" s="24">
        <f>SUM('106020'!G3)/1000</f>
        <v>47.9</v>
      </c>
      <c r="H25" s="23"/>
      <c r="I25" s="24"/>
      <c r="J25" s="23"/>
      <c r="K25" s="24"/>
      <c r="L25" s="23"/>
      <c r="M25" s="28"/>
      <c r="N25" s="33">
        <f t="shared" si="0"/>
        <v>47.9</v>
      </c>
      <c r="O25" s="4"/>
      <c r="P25" s="4"/>
      <c r="Q25" s="4"/>
    </row>
    <row r="26" spans="1:17" ht="15" customHeight="1">
      <c r="A26" s="504" t="s">
        <v>128</v>
      </c>
      <c r="B26" s="505"/>
      <c r="C26" s="30" t="s">
        <v>29</v>
      </c>
      <c r="D26" s="8"/>
      <c r="E26" s="7"/>
      <c r="F26" s="8"/>
      <c r="G26" s="7"/>
      <c r="H26" s="7">
        <f>SUM('081030'!D4)/1000</f>
        <v>1100</v>
      </c>
      <c r="I26" s="7"/>
      <c r="J26" s="8"/>
      <c r="K26" s="7"/>
      <c r="L26" s="8"/>
      <c r="M26" s="26"/>
      <c r="N26" s="31">
        <f t="shared" si="0"/>
        <v>1100</v>
      </c>
      <c r="O26" s="4"/>
      <c r="P26" s="4"/>
      <c r="Q26" s="4"/>
    </row>
    <row r="27" spans="1:17" ht="15" customHeight="1">
      <c r="A27" s="506"/>
      <c r="B27" s="507"/>
      <c r="C27" s="29" t="s">
        <v>30</v>
      </c>
      <c r="D27" s="6"/>
      <c r="E27" s="9"/>
      <c r="F27" s="6"/>
      <c r="G27" s="9"/>
      <c r="H27" s="9">
        <f>SUM('081030'!E4)/1000</f>
        <v>100</v>
      </c>
      <c r="I27" s="9"/>
      <c r="J27" s="6"/>
      <c r="K27" s="9"/>
      <c r="L27" s="6"/>
      <c r="M27" s="27"/>
      <c r="N27" s="31">
        <f t="shared" si="0"/>
        <v>100</v>
      </c>
      <c r="O27" s="4"/>
      <c r="P27" s="4"/>
      <c r="Q27" s="4"/>
    </row>
    <row r="28" spans="1:17" ht="15" customHeight="1">
      <c r="A28" s="506"/>
      <c r="B28" s="507"/>
      <c r="C28" s="29" t="s">
        <v>31</v>
      </c>
      <c r="D28" s="6"/>
      <c r="E28" s="9"/>
      <c r="F28" s="6"/>
      <c r="G28" s="9"/>
      <c r="H28" s="9"/>
      <c r="I28" s="9"/>
      <c r="J28" s="6"/>
      <c r="K28" s="9"/>
      <c r="L28" s="6"/>
      <c r="M28" s="27"/>
      <c r="N28" s="31">
        <f t="shared" si="0"/>
        <v>0</v>
      </c>
      <c r="O28" s="4"/>
      <c r="P28" s="4"/>
      <c r="Q28" s="4"/>
    </row>
    <row r="29" spans="1:17" ht="15" customHeight="1" thickBot="1">
      <c r="A29" s="508"/>
      <c r="B29" s="509"/>
      <c r="C29" s="25" t="s">
        <v>32</v>
      </c>
      <c r="D29" s="75"/>
      <c r="E29" s="24"/>
      <c r="F29" s="23"/>
      <c r="G29" s="24"/>
      <c r="H29" s="24">
        <f>SUM('081030'!G4)/1000</f>
        <v>54.387</v>
      </c>
      <c r="I29" s="24"/>
      <c r="J29" s="23"/>
      <c r="K29" s="24"/>
      <c r="L29" s="23"/>
      <c r="M29" s="28"/>
      <c r="N29" s="33">
        <f t="shared" si="0"/>
        <v>54.387</v>
      </c>
      <c r="O29" s="4"/>
      <c r="P29" s="4"/>
      <c r="Q29" s="4"/>
    </row>
    <row r="30" spans="1:17" ht="15" customHeight="1">
      <c r="A30" s="504" t="s">
        <v>129</v>
      </c>
      <c r="B30" s="505"/>
      <c r="C30" s="30" t="s">
        <v>29</v>
      </c>
      <c r="D30" s="7"/>
      <c r="E30" s="7"/>
      <c r="F30" s="7">
        <f>SUM('013320'!D4)/1000</f>
        <v>38</v>
      </c>
      <c r="G30" s="7"/>
      <c r="H30" s="7"/>
      <c r="I30" s="7"/>
      <c r="J30" s="7"/>
      <c r="K30" s="7"/>
      <c r="L30" s="7"/>
      <c r="M30" s="26"/>
      <c r="N30" s="31">
        <f t="shared" si="0"/>
        <v>38</v>
      </c>
      <c r="O30" s="4"/>
      <c r="P30" s="4"/>
      <c r="Q30" s="4"/>
    </row>
    <row r="31" spans="1:17" ht="15" customHeight="1">
      <c r="A31" s="506"/>
      <c r="B31" s="507"/>
      <c r="C31" s="29" t="s">
        <v>30</v>
      </c>
      <c r="D31" s="9"/>
      <c r="E31" s="9"/>
      <c r="F31" s="9">
        <f>SUM('013320'!E4)/1000</f>
        <v>42</v>
      </c>
      <c r="G31" s="9"/>
      <c r="H31" s="9"/>
      <c r="I31" s="9"/>
      <c r="J31" s="9"/>
      <c r="K31" s="9"/>
      <c r="L31" s="9"/>
      <c r="M31" s="27"/>
      <c r="N31" s="31">
        <f t="shared" si="0"/>
        <v>42</v>
      </c>
      <c r="O31" s="4"/>
      <c r="P31" s="4"/>
      <c r="Q31" s="4"/>
    </row>
    <row r="32" spans="1:17" ht="15" customHeight="1">
      <c r="A32" s="506"/>
      <c r="B32" s="507"/>
      <c r="C32" s="29" t="s">
        <v>31</v>
      </c>
      <c r="D32" s="9"/>
      <c r="E32" s="9"/>
      <c r="F32" s="9"/>
      <c r="G32" s="9"/>
      <c r="H32" s="9"/>
      <c r="I32" s="9"/>
      <c r="J32" s="9"/>
      <c r="K32" s="9"/>
      <c r="L32" s="9"/>
      <c r="M32" s="27"/>
      <c r="N32" s="31">
        <f t="shared" si="0"/>
        <v>0</v>
      </c>
      <c r="O32" s="4"/>
      <c r="P32" s="4"/>
      <c r="Q32" s="4"/>
    </row>
    <row r="33" spans="1:17" ht="15" customHeight="1" thickBot="1">
      <c r="A33" s="508"/>
      <c r="B33" s="509"/>
      <c r="C33" s="25" t="s">
        <v>32</v>
      </c>
      <c r="D33" s="9"/>
      <c r="E33" s="9"/>
      <c r="F33" s="9">
        <f>SUM('013320'!G4)/1000</f>
        <v>41.304</v>
      </c>
      <c r="G33" s="9"/>
      <c r="H33" s="9"/>
      <c r="I33" s="9"/>
      <c r="J33" s="9"/>
      <c r="K33" s="9"/>
      <c r="L33" s="9"/>
      <c r="M33" s="27"/>
      <c r="N33" s="33">
        <f t="shared" si="0"/>
        <v>41.304</v>
      </c>
      <c r="O33" s="4"/>
      <c r="P33" s="4"/>
      <c r="Q33" s="4"/>
    </row>
    <row r="34" spans="1:17" ht="15" customHeight="1">
      <c r="A34" s="504" t="s">
        <v>131</v>
      </c>
      <c r="B34" s="505"/>
      <c r="C34" s="30" t="s">
        <v>29</v>
      </c>
      <c r="D34" s="7"/>
      <c r="E34" s="7"/>
      <c r="F34" s="7"/>
      <c r="G34" s="7">
        <f>SUM('105010'!D4)/1000</f>
        <v>140</v>
      </c>
      <c r="H34" s="7"/>
      <c r="I34" s="7"/>
      <c r="J34" s="7"/>
      <c r="K34" s="7"/>
      <c r="L34" s="7"/>
      <c r="M34" s="26"/>
      <c r="N34" s="31">
        <f t="shared" si="0"/>
        <v>140</v>
      </c>
      <c r="O34" s="4"/>
      <c r="P34" s="4"/>
      <c r="Q34" s="4"/>
    </row>
    <row r="35" spans="1:17" ht="15" customHeight="1">
      <c r="A35" s="506"/>
      <c r="B35" s="507"/>
      <c r="C35" s="29" t="s">
        <v>30</v>
      </c>
      <c r="D35" s="9"/>
      <c r="E35" s="9"/>
      <c r="F35" s="9"/>
      <c r="G35" s="9">
        <f>SUM('105010'!E4)/1000</f>
        <v>291</v>
      </c>
      <c r="H35" s="9"/>
      <c r="I35" s="9"/>
      <c r="J35" s="9"/>
      <c r="K35" s="9"/>
      <c r="L35" s="9"/>
      <c r="M35" s="27"/>
      <c r="N35" s="31">
        <f t="shared" si="0"/>
        <v>291</v>
      </c>
      <c r="O35" s="4"/>
      <c r="P35" s="4"/>
      <c r="Q35" s="4"/>
    </row>
    <row r="36" spans="1:17" ht="15" customHeight="1">
      <c r="A36" s="506"/>
      <c r="B36" s="507"/>
      <c r="C36" s="29" t="s">
        <v>31</v>
      </c>
      <c r="D36" s="9"/>
      <c r="E36" s="9"/>
      <c r="F36" s="9"/>
      <c r="G36" s="9"/>
      <c r="H36" s="9"/>
      <c r="I36" s="9"/>
      <c r="J36" s="9"/>
      <c r="K36" s="9"/>
      <c r="L36" s="9"/>
      <c r="M36" s="27"/>
      <c r="N36" s="31">
        <f t="shared" si="0"/>
        <v>0</v>
      </c>
      <c r="O36" s="4"/>
      <c r="P36" s="4"/>
      <c r="Q36" s="4"/>
    </row>
    <row r="37" spans="1:17" ht="15" customHeight="1" thickBot="1">
      <c r="A37" s="508"/>
      <c r="B37" s="509"/>
      <c r="C37" s="25" t="s">
        <v>32</v>
      </c>
      <c r="D37" s="24"/>
      <c r="E37" s="24"/>
      <c r="F37" s="24"/>
      <c r="G37" s="24">
        <f>SUM('105010'!G4)/1000</f>
        <v>290.7</v>
      </c>
      <c r="H37" s="24"/>
      <c r="I37" s="24"/>
      <c r="J37" s="24"/>
      <c r="K37" s="24"/>
      <c r="L37" s="24"/>
      <c r="M37" s="28"/>
      <c r="N37" s="33">
        <f t="shared" si="0"/>
        <v>290.7</v>
      </c>
      <c r="O37" s="4"/>
      <c r="P37" s="4"/>
      <c r="Q37" s="4"/>
    </row>
    <row r="38" spans="1:17" ht="15" customHeight="1">
      <c r="A38" s="506" t="s">
        <v>134</v>
      </c>
      <c r="B38" s="507"/>
      <c r="C38" s="30" t="s">
        <v>29</v>
      </c>
      <c r="D38" s="9"/>
      <c r="E38" s="9"/>
      <c r="F38" s="9">
        <f>SUM('064010'!D4)/1000</f>
        <v>635</v>
      </c>
      <c r="G38" s="9"/>
      <c r="H38" s="9"/>
      <c r="I38" s="9"/>
      <c r="J38" s="9"/>
      <c r="K38" s="9"/>
      <c r="L38" s="9"/>
      <c r="M38" s="27"/>
      <c r="N38" s="31">
        <f t="shared" si="0"/>
        <v>635</v>
      </c>
      <c r="O38" s="4"/>
      <c r="P38" s="4"/>
      <c r="Q38" s="4"/>
    </row>
    <row r="39" spans="1:17" ht="15" customHeight="1">
      <c r="A39" s="506"/>
      <c r="B39" s="507"/>
      <c r="C39" s="29" t="s">
        <v>30</v>
      </c>
      <c r="D39" s="9"/>
      <c r="E39" s="9"/>
      <c r="F39" s="9">
        <f>SUM('064010'!E4)/1000</f>
        <v>635</v>
      </c>
      <c r="G39" s="9"/>
      <c r="H39" s="9"/>
      <c r="I39" s="9"/>
      <c r="J39" s="9"/>
      <c r="K39" s="9"/>
      <c r="L39" s="9"/>
      <c r="M39" s="27"/>
      <c r="N39" s="31">
        <f t="shared" si="0"/>
        <v>635</v>
      </c>
      <c r="O39" s="4"/>
      <c r="P39" s="4"/>
      <c r="Q39" s="4"/>
    </row>
    <row r="40" spans="1:17" ht="15" customHeight="1">
      <c r="A40" s="506"/>
      <c r="B40" s="507"/>
      <c r="C40" s="29" t="s">
        <v>31</v>
      </c>
      <c r="D40" s="9"/>
      <c r="E40" s="9"/>
      <c r="F40" s="9"/>
      <c r="G40" s="9"/>
      <c r="H40" s="9"/>
      <c r="I40" s="9"/>
      <c r="J40" s="9"/>
      <c r="K40" s="9"/>
      <c r="L40" s="9"/>
      <c r="M40" s="27"/>
      <c r="N40" s="31">
        <f t="shared" si="0"/>
        <v>0</v>
      </c>
      <c r="O40" s="4"/>
      <c r="P40" s="4"/>
      <c r="Q40" s="4"/>
    </row>
    <row r="41" spans="1:17" ht="15" customHeight="1" thickBot="1">
      <c r="A41" s="508"/>
      <c r="B41" s="509"/>
      <c r="C41" s="25" t="s">
        <v>32</v>
      </c>
      <c r="D41" s="24"/>
      <c r="E41" s="24"/>
      <c r="F41" s="24">
        <f>SUM('064010'!G4)/1000</f>
        <v>409.731</v>
      </c>
      <c r="G41" s="24"/>
      <c r="H41" s="24"/>
      <c r="I41" s="24"/>
      <c r="J41" s="24"/>
      <c r="K41" s="24"/>
      <c r="L41" s="24"/>
      <c r="M41" s="28"/>
      <c r="N41" s="33">
        <f t="shared" si="0"/>
        <v>409.731</v>
      </c>
      <c r="O41" s="4"/>
      <c r="P41" s="4"/>
      <c r="Q41" s="4"/>
    </row>
    <row r="42" spans="1:17" ht="15" customHeight="1">
      <c r="A42" s="510" t="s">
        <v>135</v>
      </c>
      <c r="B42" s="511"/>
      <c r="C42" s="30" t="s">
        <v>29</v>
      </c>
      <c r="D42" s="7">
        <f>SUM('011130'!D6)/1000</f>
        <v>3210</v>
      </c>
      <c r="E42" s="7">
        <f>SUM('011130'!D9)/1000</f>
        <v>826</v>
      </c>
      <c r="F42" s="7">
        <f>SUM('011130'!D38)/1000</f>
        <v>2902</v>
      </c>
      <c r="G42" s="7"/>
      <c r="H42" s="7">
        <f>SUM('011130'!D58)/1000</f>
        <v>3188</v>
      </c>
      <c r="I42" s="7"/>
      <c r="J42" s="7"/>
      <c r="K42" s="7">
        <f>SUM('011130'!D61)/1000</f>
        <v>0</v>
      </c>
      <c r="L42" s="7"/>
      <c r="M42" s="26">
        <f>SUM('011130'!D39)/1000</f>
        <v>4054</v>
      </c>
      <c r="N42" s="31">
        <f t="shared" si="0"/>
        <v>14180</v>
      </c>
      <c r="O42" s="4"/>
      <c r="P42" s="4"/>
      <c r="Q42" s="4"/>
    </row>
    <row r="43" spans="1:17" ht="15" customHeight="1">
      <c r="A43" s="512"/>
      <c r="B43" s="513"/>
      <c r="C43" s="29" t="s">
        <v>30</v>
      </c>
      <c r="D43" s="9">
        <f>SUM('011130'!E6)/1000</f>
        <v>3210</v>
      </c>
      <c r="E43" s="9">
        <f>SUM('011130'!E9)/1000</f>
        <v>826</v>
      </c>
      <c r="F43" s="9">
        <f>SUM('011130'!E38)/1000</f>
        <v>3613</v>
      </c>
      <c r="G43" s="9"/>
      <c r="H43" s="9">
        <f>SUM('011130'!E58)/1000</f>
        <v>5215</v>
      </c>
      <c r="I43" s="9"/>
      <c r="J43" s="9"/>
      <c r="K43" s="9">
        <f>SUM('011130'!E61)/1000</f>
        <v>311</v>
      </c>
      <c r="L43" s="9"/>
      <c r="M43" s="27">
        <f>SUM('011130'!E39)/1000</f>
        <v>1687</v>
      </c>
      <c r="N43" s="31">
        <f t="shared" si="0"/>
        <v>14862</v>
      </c>
      <c r="O43" s="4"/>
      <c r="P43" s="4"/>
      <c r="Q43" s="4"/>
    </row>
    <row r="44" spans="1:17" ht="15" customHeight="1">
      <c r="A44" s="512"/>
      <c r="B44" s="513"/>
      <c r="C44" s="29" t="s">
        <v>31</v>
      </c>
      <c r="D44" s="9"/>
      <c r="E44" s="9"/>
      <c r="F44" s="9"/>
      <c r="G44" s="9"/>
      <c r="H44" s="9"/>
      <c r="I44" s="9"/>
      <c r="J44" s="9"/>
      <c r="K44" s="9"/>
      <c r="L44" s="9"/>
      <c r="M44" s="27"/>
      <c r="N44" s="31">
        <f t="shared" si="0"/>
        <v>0</v>
      </c>
      <c r="O44" s="4"/>
      <c r="P44" s="4"/>
      <c r="Q44" s="4"/>
    </row>
    <row r="45" spans="1:17" ht="15" customHeight="1" thickBot="1">
      <c r="A45" s="514"/>
      <c r="B45" s="515"/>
      <c r="C45" s="25" t="s">
        <v>32</v>
      </c>
      <c r="D45" s="24">
        <f>SUM('011130'!G6)/1000</f>
        <v>1230</v>
      </c>
      <c r="E45" s="24">
        <f>SUM('011130'!G9)/1000</f>
        <v>324.81</v>
      </c>
      <c r="F45" s="24">
        <f>SUM('011130'!G38)/1000</f>
        <v>2274.34</v>
      </c>
      <c r="G45" s="24"/>
      <c r="H45" s="24">
        <f>SUM('011130'!G58)/1000</f>
        <v>1619.936</v>
      </c>
      <c r="I45" s="24"/>
      <c r="J45" s="24"/>
      <c r="K45" s="24">
        <f>SUM('011130'!G61)/1000</f>
        <v>310.937</v>
      </c>
      <c r="L45" s="24"/>
      <c r="M45" s="28">
        <f>SUM('011130'!G39)/1000</f>
        <v>0</v>
      </c>
      <c r="N45" s="33">
        <f t="shared" si="0"/>
        <v>5760.023</v>
      </c>
      <c r="O45" s="4"/>
      <c r="P45" s="4"/>
      <c r="Q45" s="4"/>
    </row>
    <row r="46" spans="1:17" ht="15" customHeight="1">
      <c r="A46" s="510" t="s">
        <v>364</v>
      </c>
      <c r="B46" s="511"/>
      <c r="C46" s="30" t="s">
        <v>29</v>
      </c>
      <c r="D46" s="7"/>
      <c r="E46" s="7"/>
      <c r="F46" s="7"/>
      <c r="G46" s="7">
        <f>SUM('107060'!D5)/1000</f>
        <v>400</v>
      </c>
      <c r="H46" s="7"/>
      <c r="I46" s="7"/>
      <c r="J46" s="7"/>
      <c r="K46" s="7"/>
      <c r="L46" s="7"/>
      <c r="M46" s="26"/>
      <c r="N46" s="31">
        <f t="shared" si="0"/>
        <v>400</v>
      </c>
      <c r="O46" s="4"/>
      <c r="P46" s="4"/>
      <c r="Q46" s="4"/>
    </row>
    <row r="47" spans="1:17" ht="15" customHeight="1">
      <c r="A47" s="512"/>
      <c r="B47" s="513"/>
      <c r="C47" s="29" t="s">
        <v>30</v>
      </c>
      <c r="D47" s="9"/>
      <c r="E47" s="9"/>
      <c r="F47" s="9"/>
      <c r="G47" s="9">
        <f>SUM('107060'!E5)/1000</f>
        <v>400</v>
      </c>
      <c r="H47" s="9"/>
      <c r="I47" s="9"/>
      <c r="J47" s="9"/>
      <c r="K47" s="9"/>
      <c r="L47" s="9"/>
      <c r="M47" s="27"/>
      <c r="N47" s="31">
        <f t="shared" si="0"/>
        <v>400</v>
      </c>
      <c r="O47" s="4"/>
      <c r="P47" s="4"/>
      <c r="Q47" s="4"/>
    </row>
    <row r="48" spans="1:17" ht="15" customHeight="1">
      <c r="A48" s="512"/>
      <c r="B48" s="513"/>
      <c r="C48" s="29" t="s">
        <v>31</v>
      </c>
      <c r="D48" s="9"/>
      <c r="E48" s="9"/>
      <c r="F48" s="9"/>
      <c r="G48" s="9"/>
      <c r="H48" s="9"/>
      <c r="I48" s="9"/>
      <c r="J48" s="9"/>
      <c r="K48" s="9"/>
      <c r="L48" s="9"/>
      <c r="M48" s="27"/>
      <c r="N48" s="31">
        <f t="shared" si="0"/>
        <v>0</v>
      </c>
      <c r="O48" s="4"/>
      <c r="P48" s="4"/>
      <c r="Q48" s="4"/>
    </row>
    <row r="49" spans="1:17" ht="15" customHeight="1" thickBot="1">
      <c r="A49" s="512"/>
      <c r="B49" s="513"/>
      <c r="C49" s="25" t="s">
        <v>32</v>
      </c>
      <c r="D49" s="24"/>
      <c r="E49" s="24"/>
      <c r="F49" s="24"/>
      <c r="G49" s="24">
        <f>SUM('107060'!G5)/1000</f>
        <v>90</v>
      </c>
      <c r="H49" s="24"/>
      <c r="I49" s="24"/>
      <c r="J49" s="24"/>
      <c r="K49" s="24"/>
      <c r="L49" s="24"/>
      <c r="M49" s="28"/>
      <c r="N49" s="33">
        <f t="shared" si="0"/>
        <v>90</v>
      </c>
      <c r="O49" s="4"/>
      <c r="P49" s="4"/>
      <c r="Q49" s="4"/>
    </row>
    <row r="50" spans="1:17" ht="15" customHeight="1">
      <c r="A50" s="510" t="s">
        <v>136</v>
      </c>
      <c r="B50" s="511"/>
      <c r="C50" s="29" t="s">
        <v>29</v>
      </c>
      <c r="D50" s="7"/>
      <c r="E50" s="7"/>
      <c r="F50" s="7">
        <f>SUM('045160'!D8)/1000</f>
        <v>127</v>
      </c>
      <c r="G50" s="7"/>
      <c r="H50" s="7"/>
      <c r="I50" s="7"/>
      <c r="J50" s="7"/>
      <c r="K50" s="7"/>
      <c r="L50" s="7"/>
      <c r="M50" s="26"/>
      <c r="N50" s="31">
        <f t="shared" si="0"/>
        <v>127</v>
      </c>
      <c r="O50" s="4"/>
      <c r="P50" s="4"/>
      <c r="Q50" s="4"/>
    </row>
    <row r="51" spans="1:17" ht="15" customHeight="1">
      <c r="A51" s="512"/>
      <c r="B51" s="513"/>
      <c r="C51" s="29" t="s">
        <v>39</v>
      </c>
      <c r="D51" s="9"/>
      <c r="E51" s="9"/>
      <c r="F51" s="9">
        <f>SUM('045160'!E8)/1000</f>
        <v>186</v>
      </c>
      <c r="G51" s="9"/>
      <c r="H51" s="9"/>
      <c r="I51" s="9"/>
      <c r="J51" s="9"/>
      <c r="K51" s="9"/>
      <c r="L51" s="9"/>
      <c r="M51" s="27"/>
      <c r="N51" s="31">
        <f t="shared" si="0"/>
        <v>186</v>
      </c>
      <c r="O51" s="4"/>
      <c r="P51" s="4"/>
      <c r="Q51" s="4"/>
    </row>
    <row r="52" spans="1:17" ht="15" customHeight="1">
      <c r="A52" s="512"/>
      <c r="B52" s="513"/>
      <c r="C52" s="29" t="s">
        <v>40</v>
      </c>
      <c r="D52" s="9"/>
      <c r="E52" s="9"/>
      <c r="F52" s="9"/>
      <c r="G52" s="9"/>
      <c r="H52" s="9"/>
      <c r="I52" s="9"/>
      <c r="J52" s="9"/>
      <c r="K52" s="9"/>
      <c r="L52" s="9"/>
      <c r="M52" s="27"/>
      <c r="N52" s="31">
        <f t="shared" si="0"/>
        <v>0</v>
      </c>
      <c r="O52" s="4"/>
      <c r="P52" s="4"/>
      <c r="Q52" s="4"/>
    </row>
    <row r="53" spans="1:17" ht="15" customHeight="1" thickBot="1">
      <c r="A53" s="514"/>
      <c r="B53" s="515"/>
      <c r="C53" s="29" t="s">
        <v>32</v>
      </c>
      <c r="D53" s="24"/>
      <c r="E53" s="24"/>
      <c r="F53" s="24">
        <f>SUM('045160'!G8)/1000</f>
        <v>74.764</v>
      </c>
      <c r="G53" s="24"/>
      <c r="H53" s="24"/>
      <c r="I53" s="24"/>
      <c r="J53" s="24"/>
      <c r="K53" s="24"/>
      <c r="L53" s="24"/>
      <c r="M53" s="28"/>
      <c r="N53" s="33">
        <f t="shared" si="0"/>
        <v>74.764</v>
      </c>
      <c r="O53" s="4"/>
      <c r="P53" s="4"/>
      <c r="Q53" s="4"/>
    </row>
    <row r="54" spans="1:18" ht="18.75" customHeight="1">
      <c r="A54" s="516" t="s">
        <v>22</v>
      </c>
      <c r="B54" s="517"/>
      <c r="C54" s="76" t="s">
        <v>29</v>
      </c>
      <c r="D54" s="41">
        <f>SUM(D6+D18+D10+D14+D22+D26+D30+D34+D38+D42+D46+D50)</f>
        <v>5957</v>
      </c>
      <c r="E54" s="41">
        <f aca="true" t="shared" si="1" ref="E54:M54">SUM(E6+E18+E10+E14+E22+E26+E30+E34+E38+E42+E46+E50)</f>
        <v>1587</v>
      </c>
      <c r="F54" s="41">
        <f t="shared" si="1"/>
        <v>5325</v>
      </c>
      <c r="G54" s="41">
        <f t="shared" si="1"/>
        <v>574</v>
      </c>
      <c r="H54" s="41">
        <f t="shared" si="1"/>
        <v>4288</v>
      </c>
      <c r="I54" s="41">
        <f t="shared" si="1"/>
        <v>0</v>
      </c>
      <c r="J54" s="41">
        <f t="shared" si="1"/>
        <v>635</v>
      </c>
      <c r="K54" s="41">
        <f t="shared" si="1"/>
        <v>0</v>
      </c>
      <c r="L54" s="41">
        <f t="shared" si="1"/>
        <v>0</v>
      </c>
      <c r="M54" s="41">
        <f t="shared" si="1"/>
        <v>4054</v>
      </c>
      <c r="N54" s="63">
        <f>SUM(D54:M54)</f>
        <v>22420</v>
      </c>
      <c r="O54" s="5"/>
      <c r="P54" s="4"/>
      <c r="Q54" s="4"/>
      <c r="R54" s="2"/>
    </row>
    <row r="55" spans="1:18" ht="18" customHeight="1">
      <c r="A55" s="518"/>
      <c r="B55" s="519"/>
      <c r="C55" s="77" t="s">
        <v>30</v>
      </c>
      <c r="D55" s="41">
        <f>SUM(D7+D19+D11+D15+D23+D27+D31+D35+D39+D43+D47+D51)</f>
        <v>5980</v>
      </c>
      <c r="E55" s="41">
        <f aca="true" t="shared" si="2" ref="E55:M55">SUM(E7+E19+E11+E15+E23+E27+E31+E35+E39+E43+E47+E51)</f>
        <v>1590</v>
      </c>
      <c r="F55" s="41">
        <f t="shared" si="2"/>
        <v>6426</v>
      </c>
      <c r="G55" s="41">
        <f t="shared" si="2"/>
        <v>739</v>
      </c>
      <c r="H55" s="41">
        <f t="shared" si="2"/>
        <v>5315</v>
      </c>
      <c r="I55" s="41">
        <f t="shared" si="2"/>
        <v>0</v>
      </c>
      <c r="J55" s="41">
        <f t="shared" si="2"/>
        <v>1335</v>
      </c>
      <c r="K55" s="41">
        <f t="shared" si="2"/>
        <v>311</v>
      </c>
      <c r="L55" s="41">
        <f t="shared" si="2"/>
        <v>0</v>
      </c>
      <c r="M55" s="41">
        <f t="shared" si="2"/>
        <v>1687</v>
      </c>
      <c r="N55" s="22">
        <f>SUM(D55:M55)</f>
        <v>23383</v>
      </c>
      <c r="O55" s="5"/>
      <c r="P55" s="5"/>
      <c r="Q55" s="4"/>
      <c r="R55" s="2"/>
    </row>
    <row r="56" spans="1:18" ht="17.25" customHeight="1">
      <c r="A56" s="518"/>
      <c r="B56" s="519"/>
      <c r="C56" s="77" t="s">
        <v>31</v>
      </c>
      <c r="D56" s="41">
        <f>SUM(D8+D20+D12+D16+D24+D28+D32+D36+D40+D44+D48+D52)</f>
        <v>0</v>
      </c>
      <c r="E56" s="41">
        <f aca="true" t="shared" si="3" ref="E56:M56">SUM(E8+E20+E12+E16+E24+E28+E32+E36+E40+E44+E48+E52)</f>
        <v>0</v>
      </c>
      <c r="F56" s="41">
        <f t="shared" si="3"/>
        <v>0</v>
      </c>
      <c r="G56" s="41">
        <f t="shared" si="3"/>
        <v>0</v>
      </c>
      <c r="H56" s="41">
        <f t="shared" si="3"/>
        <v>0</v>
      </c>
      <c r="I56" s="41">
        <f t="shared" si="3"/>
        <v>0</v>
      </c>
      <c r="J56" s="41">
        <f t="shared" si="3"/>
        <v>0</v>
      </c>
      <c r="K56" s="41">
        <f t="shared" si="3"/>
        <v>0</v>
      </c>
      <c r="L56" s="41">
        <f t="shared" si="3"/>
        <v>0</v>
      </c>
      <c r="M56" s="41">
        <f t="shared" si="3"/>
        <v>0</v>
      </c>
      <c r="N56" s="22">
        <f>SUM(D56:M56)</f>
        <v>0</v>
      </c>
      <c r="O56" s="5"/>
      <c r="P56" s="5"/>
      <c r="Q56" s="4"/>
      <c r="R56" s="2"/>
    </row>
    <row r="57" spans="1:18" ht="17.25" customHeight="1" thickBot="1">
      <c r="A57" s="520"/>
      <c r="B57" s="521"/>
      <c r="C57" s="78" t="s">
        <v>32</v>
      </c>
      <c r="D57" s="64">
        <f>SUM(D9+D21+D13+D17+D25+D29+D33+D37+D41+D45+D49+D53)</f>
        <v>2649.8</v>
      </c>
      <c r="E57" s="64">
        <f aca="true" t="shared" si="4" ref="E57:M57">SUM(E9+E21+E13+E17+E25+E29+E33+E37+E41+E45+E49+E53)</f>
        <v>700.289</v>
      </c>
      <c r="F57" s="64">
        <f t="shared" si="4"/>
        <v>3873.8710000000005</v>
      </c>
      <c r="G57" s="64">
        <f t="shared" si="4"/>
        <v>428.59999999999997</v>
      </c>
      <c r="H57" s="64">
        <f t="shared" si="4"/>
        <v>1674.3229999999999</v>
      </c>
      <c r="I57" s="64">
        <f t="shared" si="4"/>
        <v>0</v>
      </c>
      <c r="J57" s="64">
        <f t="shared" si="4"/>
        <v>699.135</v>
      </c>
      <c r="K57" s="64">
        <f t="shared" si="4"/>
        <v>310.937</v>
      </c>
      <c r="L57" s="64">
        <f t="shared" si="4"/>
        <v>0</v>
      </c>
      <c r="M57" s="64">
        <f t="shared" si="4"/>
        <v>0</v>
      </c>
      <c r="N57" s="64">
        <f>SUM(D57:M57)</f>
        <v>10336.955000000002</v>
      </c>
      <c r="O57" s="5"/>
      <c r="P57" s="5"/>
      <c r="Q57" s="4"/>
      <c r="R57" s="2"/>
    </row>
  </sheetData>
  <sheetProtection selectLockedCells="1" selectUnlockedCells="1"/>
  <mergeCells count="19">
    <mergeCell ref="A42:B45"/>
    <mergeCell ref="A46:B49"/>
    <mergeCell ref="A54:B57"/>
    <mergeCell ref="A30:B33"/>
    <mergeCell ref="A34:B37"/>
    <mergeCell ref="A38:B41"/>
    <mergeCell ref="A50:B53"/>
    <mergeCell ref="A18:B21"/>
    <mergeCell ref="A22:B25"/>
    <mergeCell ref="A26:B29"/>
    <mergeCell ref="A10:B13"/>
    <mergeCell ref="A14:B17"/>
    <mergeCell ref="O2:R2"/>
    <mergeCell ref="A6:B9"/>
    <mergeCell ref="A2:N2"/>
    <mergeCell ref="C4:C5"/>
    <mergeCell ref="D4:M4"/>
    <mergeCell ref="N4:N5"/>
    <mergeCell ref="A4:B5"/>
  </mergeCells>
  <printOptions horizontalCentered="1"/>
  <pageMargins left="0.1968503937007874" right="0.1968503937007874" top="0.1968503937007874" bottom="0.1968503937007874" header="0" footer="0.5118110236220472"/>
  <pageSetup horizontalDpi="120" verticalDpi="120" orientation="landscape" paperSize="9" scale="70" r:id="rId1"/>
  <rowBreaks count="1" manualBreakCount="1">
    <brk id="3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G4"/>
  <sheetViews>
    <sheetView zoomScalePageLayoutView="0" workbookViewId="0" topLeftCell="A4">
      <selection activeCell="G2" sqref="G2"/>
    </sheetView>
  </sheetViews>
  <sheetFormatPr defaultColWidth="9.140625" defaultRowHeight="12.75"/>
  <cols>
    <col min="1" max="1" width="6.57421875" style="0" customWidth="1"/>
    <col min="2" max="2" width="10.140625" style="0" customWidth="1"/>
    <col min="3" max="3" width="39.421875" style="0" customWidth="1"/>
    <col min="4" max="7" width="16.7109375" style="0" customWidth="1"/>
  </cols>
  <sheetData>
    <row r="1" spans="1:7" ht="51" customHeight="1" thickBot="1">
      <c r="A1" s="592" t="s">
        <v>113</v>
      </c>
      <c r="B1" s="593"/>
      <c r="C1" s="594"/>
      <c r="D1" s="52" t="s">
        <v>29</v>
      </c>
      <c r="E1" s="52" t="s">
        <v>30</v>
      </c>
      <c r="F1" s="52" t="s">
        <v>31</v>
      </c>
      <c r="G1" s="52" t="s">
        <v>32</v>
      </c>
    </row>
    <row r="2" spans="1:7" ht="15" customHeight="1">
      <c r="A2" s="117" t="s">
        <v>86</v>
      </c>
      <c r="B2" s="117" t="s">
        <v>240</v>
      </c>
      <c r="C2" s="144" t="s">
        <v>28</v>
      </c>
      <c r="D2" s="195">
        <v>30000</v>
      </c>
      <c r="E2" s="455">
        <v>33000</v>
      </c>
      <c r="F2" s="195"/>
      <c r="G2" s="195">
        <v>32523</v>
      </c>
    </row>
    <row r="3" spans="1:7" ht="15" customHeight="1" thickBot="1">
      <c r="A3" s="118" t="s">
        <v>72</v>
      </c>
      <c r="B3" s="118" t="s">
        <v>239</v>
      </c>
      <c r="C3" s="151" t="s">
        <v>1</v>
      </c>
      <c r="D3" s="197">
        <v>8000</v>
      </c>
      <c r="E3" s="456">
        <v>9000</v>
      </c>
      <c r="F3" s="197"/>
      <c r="G3" s="197">
        <v>8781</v>
      </c>
    </row>
    <row r="4" spans="1:7" ht="20.25" customHeight="1" thickBot="1">
      <c r="A4" s="595" t="s">
        <v>26</v>
      </c>
      <c r="B4" s="596"/>
      <c r="C4" s="597"/>
      <c r="D4" s="263">
        <f>SUM(D2:D3)</f>
        <v>38000</v>
      </c>
      <c r="E4" s="263">
        <f>SUM(E2:E3)</f>
        <v>42000</v>
      </c>
      <c r="F4" s="263">
        <f>SUM(F2:F3)</f>
        <v>0</v>
      </c>
      <c r="G4" s="263">
        <f>SUM(G2:G3)</f>
        <v>41304</v>
      </c>
    </row>
  </sheetData>
  <sheetProtection/>
  <mergeCells count="2">
    <mergeCell ref="A1:C1"/>
    <mergeCell ref="A4:C4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G1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421875" style="0" customWidth="1"/>
    <col min="2" max="2" width="12.421875" style="0" customWidth="1"/>
    <col min="3" max="3" width="40.8515625" style="0" customWidth="1"/>
    <col min="4" max="7" width="16.7109375" style="0" customWidth="1"/>
  </cols>
  <sheetData>
    <row r="1" spans="1:7" ht="50.25" customHeight="1" thickBot="1">
      <c r="A1" s="611" t="s">
        <v>95</v>
      </c>
      <c r="B1" s="611"/>
      <c r="C1" s="611"/>
      <c r="D1" s="52" t="s">
        <v>29</v>
      </c>
      <c r="E1" s="52" t="s">
        <v>34</v>
      </c>
      <c r="F1" s="52" t="s">
        <v>31</v>
      </c>
      <c r="G1" s="52" t="s">
        <v>32</v>
      </c>
    </row>
    <row r="2" spans="1:7" ht="15" customHeight="1">
      <c r="A2" s="104" t="s">
        <v>85</v>
      </c>
      <c r="B2" s="104" t="s">
        <v>238</v>
      </c>
      <c r="C2" s="144" t="s">
        <v>0</v>
      </c>
      <c r="D2" s="195">
        <v>500000</v>
      </c>
      <c r="E2" s="195">
        <v>500000</v>
      </c>
      <c r="F2" s="195"/>
      <c r="G2" s="195">
        <v>305752</v>
      </c>
    </row>
    <row r="3" spans="1:7" ht="15" customHeight="1" thickBot="1">
      <c r="A3" s="105" t="s">
        <v>72</v>
      </c>
      <c r="B3" s="105" t="s">
        <v>239</v>
      </c>
      <c r="C3" s="145" t="s">
        <v>1</v>
      </c>
      <c r="D3" s="198">
        <v>135000</v>
      </c>
      <c r="E3" s="198">
        <v>135000</v>
      </c>
      <c r="F3" s="198"/>
      <c r="G3" s="198">
        <v>103979</v>
      </c>
    </row>
    <row r="4" spans="1:7" ht="20.25" customHeight="1" thickBot="1">
      <c r="A4" s="595" t="s">
        <v>26</v>
      </c>
      <c r="B4" s="596"/>
      <c r="C4" s="597"/>
      <c r="D4" s="263">
        <f>SUM(D2:D3)</f>
        <v>635000</v>
      </c>
      <c r="E4" s="263">
        <f>SUM(E2:E3)</f>
        <v>635000</v>
      </c>
      <c r="F4" s="263">
        <f>SUM(F2:F3)</f>
        <v>0</v>
      </c>
      <c r="G4" s="263">
        <f>SUM(G2:G3)</f>
        <v>409731</v>
      </c>
    </row>
    <row r="5" spans="4:7" ht="12.75">
      <c r="D5" s="51"/>
      <c r="E5" s="51"/>
      <c r="F5" s="51"/>
      <c r="G5" s="51"/>
    </row>
    <row r="6" spans="4:7" ht="12.75">
      <c r="D6" s="51"/>
      <c r="E6" s="51"/>
      <c r="F6" s="51"/>
      <c r="G6" s="51"/>
    </row>
    <row r="7" spans="4:7" ht="12.75">
      <c r="D7" s="51"/>
      <c r="E7" s="51"/>
      <c r="F7" s="51"/>
      <c r="G7" s="51"/>
    </row>
    <row r="8" spans="4:7" ht="12.75">
      <c r="D8" s="51"/>
      <c r="E8" s="51"/>
      <c r="F8" s="51"/>
      <c r="G8" s="51"/>
    </row>
    <row r="9" spans="4:7" ht="12.75">
      <c r="D9" s="51"/>
      <c r="E9" s="51"/>
      <c r="F9" s="51"/>
      <c r="G9" s="51"/>
    </row>
    <row r="10" spans="4:7" ht="12.75">
      <c r="D10" s="51"/>
      <c r="E10" s="51"/>
      <c r="F10" s="51"/>
      <c r="G10" s="51"/>
    </row>
    <row r="11" spans="4:7" ht="12.75">
      <c r="D11" s="51"/>
      <c r="E11" s="51"/>
      <c r="F11" s="51"/>
      <c r="G11" s="51"/>
    </row>
    <row r="12" spans="4:7" ht="12.75">
      <c r="D12" s="51"/>
      <c r="E12" s="51"/>
      <c r="F12" s="51"/>
      <c r="G12" s="51"/>
    </row>
    <row r="13" spans="4:7" ht="12.75">
      <c r="D13" s="51"/>
      <c r="E13" s="51"/>
      <c r="F13" s="51"/>
      <c r="G13" s="51"/>
    </row>
    <row r="14" spans="4:7" ht="12.75">
      <c r="D14" s="51"/>
      <c r="E14" s="51"/>
      <c r="F14" s="51"/>
      <c r="G14" s="51"/>
    </row>
  </sheetData>
  <sheetProtection/>
  <mergeCells count="2">
    <mergeCell ref="A1:C1"/>
    <mergeCell ref="A4:C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G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8515625" style="99" customWidth="1"/>
    <col min="2" max="2" width="11.421875" style="99" customWidth="1"/>
    <col min="3" max="3" width="44.57421875" style="0" customWidth="1"/>
    <col min="4" max="7" width="16.7109375" style="0" customWidth="1"/>
  </cols>
  <sheetData>
    <row r="1" spans="1:7" ht="51" customHeight="1" thickBot="1">
      <c r="A1" s="612" t="s">
        <v>114</v>
      </c>
      <c r="B1" s="613"/>
      <c r="C1" s="614"/>
      <c r="D1" s="157" t="s">
        <v>29</v>
      </c>
      <c r="E1" s="156" t="s">
        <v>30</v>
      </c>
      <c r="F1" s="156" t="s">
        <v>31</v>
      </c>
      <c r="G1" s="156" t="s">
        <v>32</v>
      </c>
    </row>
    <row r="2" spans="1:7" ht="15" customHeight="1" thickBot="1">
      <c r="A2" s="103" t="s">
        <v>94</v>
      </c>
      <c r="B2" s="103" t="s">
        <v>241</v>
      </c>
      <c r="C2" s="100" t="s">
        <v>21</v>
      </c>
      <c r="D2" s="135">
        <v>1100000</v>
      </c>
      <c r="E2" s="466">
        <v>100000</v>
      </c>
      <c r="F2" s="135"/>
      <c r="G2" s="135">
        <v>54387</v>
      </c>
    </row>
    <row r="3" spans="1:7" ht="15" customHeight="1" thickBot="1">
      <c r="A3" s="618" t="s">
        <v>25</v>
      </c>
      <c r="B3" s="618"/>
      <c r="C3" s="619"/>
      <c r="D3" s="152">
        <f>SUM(D2:D2)</f>
        <v>1100000</v>
      </c>
      <c r="E3" s="152">
        <f>SUM(E2:E2)</f>
        <v>100000</v>
      </c>
      <c r="F3" s="152">
        <f>SUM(F2:F2)</f>
        <v>0</v>
      </c>
      <c r="G3" s="152">
        <f>SUM(G2)</f>
        <v>54387</v>
      </c>
    </row>
    <row r="4" spans="1:7" ht="20.25" customHeight="1" thickBot="1">
      <c r="A4" s="615" t="s">
        <v>27</v>
      </c>
      <c r="B4" s="616"/>
      <c r="C4" s="617"/>
      <c r="D4" s="153">
        <f>SUM(D3)</f>
        <v>1100000</v>
      </c>
      <c r="E4" s="153">
        <f>SUM(E3)</f>
        <v>100000</v>
      </c>
      <c r="F4" s="153">
        <f>SUM(F3)</f>
        <v>0</v>
      </c>
      <c r="G4" s="153">
        <f>SUM(G3)</f>
        <v>54387</v>
      </c>
    </row>
  </sheetData>
  <sheetProtection/>
  <mergeCells count="3">
    <mergeCell ref="A1:C1"/>
    <mergeCell ref="A4:C4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G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3" width="46.57421875" style="0" customWidth="1"/>
    <col min="4" max="7" width="16.7109375" style="0" customWidth="1"/>
  </cols>
  <sheetData>
    <row r="1" spans="1:7" ht="50.25" customHeight="1" thickBot="1">
      <c r="A1" s="612" t="s">
        <v>96</v>
      </c>
      <c r="B1" s="613"/>
      <c r="C1" s="620"/>
      <c r="D1" s="156" t="s">
        <v>29</v>
      </c>
      <c r="E1" s="156" t="s">
        <v>30</v>
      </c>
      <c r="F1" s="156" t="s">
        <v>31</v>
      </c>
      <c r="G1" s="156" t="s">
        <v>32</v>
      </c>
    </row>
    <row r="2" spans="1:7" ht="15" customHeight="1" thickBot="1">
      <c r="A2" s="127" t="s">
        <v>97</v>
      </c>
      <c r="B2" s="127" t="s">
        <v>224</v>
      </c>
      <c r="C2" s="128" t="s">
        <v>37</v>
      </c>
      <c r="D2" s="148">
        <v>34000</v>
      </c>
      <c r="E2" s="454">
        <v>48000</v>
      </c>
      <c r="F2" s="147"/>
      <c r="G2" s="148">
        <v>47900</v>
      </c>
    </row>
    <row r="3" spans="1:7" ht="20.25" customHeight="1" thickBot="1">
      <c r="A3" s="615" t="s">
        <v>22</v>
      </c>
      <c r="B3" s="616"/>
      <c r="C3" s="617"/>
      <c r="D3" s="66">
        <f>SUM(D2)</f>
        <v>34000</v>
      </c>
      <c r="E3" s="66">
        <f>SUM(E2)</f>
        <v>48000</v>
      </c>
      <c r="F3" s="66">
        <f>SUM(F2)</f>
        <v>0</v>
      </c>
      <c r="G3" s="66">
        <f>SUM(G2)</f>
        <v>47900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G7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41.00390625" style="0" customWidth="1"/>
    <col min="4" max="7" width="16.7109375" style="0" customWidth="1"/>
  </cols>
  <sheetData>
    <row r="1" spans="1:7" ht="50.25" customHeight="1" thickBot="1">
      <c r="A1" s="621" t="s">
        <v>68</v>
      </c>
      <c r="B1" s="622"/>
      <c r="C1" s="623"/>
      <c r="D1" s="156" t="s">
        <v>29</v>
      </c>
      <c r="E1" s="156" t="s">
        <v>30</v>
      </c>
      <c r="F1" s="156" t="s">
        <v>31</v>
      </c>
      <c r="G1" s="156" t="s">
        <v>32</v>
      </c>
    </row>
    <row r="2" spans="1:7" s="200" customFormat="1" ht="15" customHeight="1">
      <c r="A2" s="201" t="s">
        <v>80</v>
      </c>
      <c r="B2" s="201" t="s">
        <v>220</v>
      </c>
      <c r="C2" s="201" t="s">
        <v>242</v>
      </c>
      <c r="D2" s="206">
        <v>50000</v>
      </c>
      <c r="E2" s="206">
        <v>50000</v>
      </c>
      <c r="F2" s="206"/>
      <c r="G2" s="206">
        <v>0</v>
      </c>
    </row>
    <row r="3" spans="1:7" s="200" customFormat="1" ht="15" customHeight="1">
      <c r="A3" s="202" t="s">
        <v>162</v>
      </c>
      <c r="B3" s="202" t="s">
        <v>163</v>
      </c>
      <c r="C3" s="202" t="s">
        <v>191</v>
      </c>
      <c r="D3" s="203">
        <v>120000</v>
      </c>
      <c r="E3" s="203">
        <v>120000</v>
      </c>
      <c r="F3" s="203"/>
      <c r="G3" s="203">
        <v>12012</v>
      </c>
    </row>
    <row r="4" spans="1:7" s="200" customFormat="1" ht="15" customHeight="1" thickBot="1">
      <c r="A4" s="204" t="s">
        <v>72</v>
      </c>
      <c r="B4" s="204" t="s">
        <v>239</v>
      </c>
      <c r="C4" s="204" t="s">
        <v>1</v>
      </c>
      <c r="D4" s="205">
        <v>50000</v>
      </c>
      <c r="E4" s="205">
        <v>50000</v>
      </c>
      <c r="F4" s="205"/>
      <c r="G4" s="205">
        <v>3243</v>
      </c>
    </row>
    <row r="5" spans="1:7" ht="18" customHeight="1" thickBot="1">
      <c r="A5" s="624" t="s">
        <v>13</v>
      </c>
      <c r="B5" s="625"/>
      <c r="C5" s="626"/>
      <c r="D5" s="74">
        <f>SUM(D2:D4)</f>
        <v>220000</v>
      </c>
      <c r="E5" s="74">
        <f>SUM(E2:E4)</f>
        <v>220000</v>
      </c>
      <c r="F5" s="74">
        <f>SUM(F2:F4)</f>
        <v>0</v>
      </c>
      <c r="G5" s="74">
        <f>SUM(G2:G4)</f>
        <v>15255</v>
      </c>
    </row>
    <row r="6" spans="1:7" ht="20.25" customHeight="1" thickBot="1">
      <c r="A6" s="608" t="s">
        <v>393</v>
      </c>
      <c r="B6" s="609"/>
      <c r="C6" s="610"/>
      <c r="D6" s="436">
        <f>SUM(D5)</f>
        <v>220000</v>
      </c>
      <c r="E6" s="436">
        <f>SUM(E5)</f>
        <v>220000</v>
      </c>
      <c r="F6" s="436">
        <f>SUM(F5)</f>
        <v>0</v>
      </c>
      <c r="G6" s="436">
        <f>SUM(G5)</f>
        <v>15255</v>
      </c>
    </row>
    <row r="7" spans="1:7" ht="15">
      <c r="A7" s="17"/>
      <c r="B7" s="17"/>
      <c r="C7" s="17"/>
      <c r="D7" s="17"/>
      <c r="E7" s="17"/>
      <c r="F7" s="17"/>
      <c r="G7" s="17"/>
    </row>
    <row r="8" ht="48" customHeight="1"/>
    <row r="10" ht="13.5" customHeight="1"/>
    <row r="11" ht="13.5" customHeight="1"/>
    <row r="26" ht="15" customHeight="1"/>
  </sheetData>
  <sheetProtection/>
  <mergeCells count="3">
    <mergeCell ref="A1:C1"/>
    <mergeCell ref="A5:C5"/>
    <mergeCell ref="A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G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44.7109375" style="0" customWidth="1"/>
    <col min="4" max="7" width="16.7109375" style="0" customWidth="1"/>
  </cols>
  <sheetData>
    <row r="1" spans="1:7" ht="50.25" customHeight="1" thickBot="1">
      <c r="A1" s="627" t="s">
        <v>75</v>
      </c>
      <c r="B1" s="628"/>
      <c r="C1" s="629"/>
      <c r="D1" s="156" t="s">
        <v>29</v>
      </c>
      <c r="E1" s="156" t="s">
        <v>30</v>
      </c>
      <c r="F1" s="156" t="s">
        <v>31</v>
      </c>
      <c r="G1" s="156" t="s">
        <v>32</v>
      </c>
    </row>
    <row r="2" spans="1:7" ht="15" customHeight="1" thickBot="1">
      <c r="A2" s="96" t="s">
        <v>80</v>
      </c>
      <c r="B2" s="97" t="s">
        <v>220</v>
      </c>
      <c r="C2" s="136" t="s">
        <v>233</v>
      </c>
      <c r="D2" s="435">
        <v>10000</v>
      </c>
      <c r="E2" s="134">
        <v>10000</v>
      </c>
      <c r="F2" s="134"/>
      <c r="G2" s="134">
        <v>0</v>
      </c>
    </row>
    <row r="3" spans="1:7" ht="15" customHeight="1" thickBot="1">
      <c r="A3" s="630" t="s">
        <v>15</v>
      </c>
      <c r="B3" s="631"/>
      <c r="C3" s="632"/>
      <c r="D3" s="15">
        <f>SUM(D2:D2)</f>
        <v>10000</v>
      </c>
      <c r="E3" s="15">
        <f>SUM(E2:E2)</f>
        <v>10000</v>
      </c>
      <c r="F3" s="15">
        <f>SUM(F2:F2)</f>
        <v>0</v>
      </c>
      <c r="G3" s="15">
        <f>SUM(G2:G2)</f>
        <v>0</v>
      </c>
    </row>
    <row r="4" spans="1:7" s="101" customFormat="1" ht="15" customHeight="1">
      <c r="A4" s="109" t="s">
        <v>140</v>
      </c>
      <c r="B4" s="109">
        <v>533339</v>
      </c>
      <c r="C4" s="328" t="s">
        <v>221</v>
      </c>
      <c r="D4" s="452">
        <v>0</v>
      </c>
      <c r="E4" s="453">
        <v>59000</v>
      </c>
      <c r="F4" s="452"/>
      <c r="G4" s="452">
        <v>58870</v>
      </c>
    </row>
    <row r="5" spans="1:7" ht="15" customHeight="1">
      <c r="A5" s="96" t="s">
        <v>74</v>
      </c>
      <c r="B5" s="451" t="s">
        <v>263</v>
      </c>
      <c r="C5" s="136" t="s">
        <v>234</v>
      </c>
      <c r="D5" s="435">
        <v>90000</v>
      </c>
      <c r="E5" s="134">
        <v>90000</v>
      </c>
      <c r="F5" s="134"/>
      <c r="G5" s="134">
        <v>0</v>
      </c>
    </row>
    <row r="6" spans="1:7" ht="15" customHeight="1" thickBot="1">
      <c r="A6" s="96" t="s">
        <v>72</v>
      </c>
      <c r="B6" s="98" t="s">
        <v>70</v>
      </c>
      <c r="C6" s="136" t="s">
        <v>1</v>
      </c>
      <c r="D6" s="435">
        <v>27000</v>
      </c>
      <c r="E6" s="134">
        <v>27000</v>
      </c>
      <c r="F6" s="134"/>
      <c r="G6" s="134">
        <v>15894</v>
      </c>
    </row>
    <row r="7" spans="1:7" ht="15" customHeight="1" thickBot="1">
      <c r="A7" s="630" t="s">
        <v>16</v>
      </c>
      <c r="B7" s="631"/>
      <c r="C7" s="632"/>
      <c r="D7" s="15">
        <f>SUM(D4:D6)</f>
        <v>117000</v>
      </c>
      <c r="E7" s="15">
        <f>SUM(E4:E6)</f>
        <v>176000</v>
      </c>
      <c r="F7" s="15">
        <f>SUM(F4:F6)</f>
        <v>0</v>
      </c>
      <c r="G7" s="15">
        <f>SUM(G4:G6)</f>
        <v>74764</v>
      </c>
    </row>
    <row r="8" spans="1:7" ht="20.25" customHeight="1" thickBot="1">
      <c r="A8" s="608" t="s">
        <v>27</v>
      </c>
      <c r="B8" s="609"/>
      <c r="C8" s="610"/>
      <c r="D8" s="436">
        <f>SUM(D3+D7)</f>
        <v>127000</v>
      </c>
      <c r="E8" s="436">
        <f>SUM(E3+E7)</f>
        <v>186000</v>
      </c>
      <c r="F8" s="436">
        <f>SUM(F3+F7)</f>
        <v>0</v>
      </c>
      <c r="G8" s="436">
        <f>SUM(G3+G7)</f>
        <v>74764</v>
      </c>
    </row>
  </sheetData>
  <sheetProtection/>
  <mergeCells count="4">
    <mergeCell ref="A8:C8"/>
    <mergeCell ref="A1:C1"/>
    <mergeCell ref="A3:C3"/>
    <mergeCell ref="A7:C7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9"/>
  <sheetViews>
    <sheetView zoomScalePageLayoutView="0" workbookViewId="0" topLeftCell="A1">
      <selection activeCell="E4" sqref="E4:E6"/>
    </sheetView>
  </sheetViews>
  <sheetFormatPr defaultColWidth="9.140625" defaultRowHeight="12.75"/>
  <cols>
    <col min="1" max="1" width="6.28125" style="0" customWidth="1"/>
    <col min="3" max="3" width="56.7109375" style="0" customWidth="1"/>
    <col min="4" max="6" width="14.7109375" style="0" customWidth="1"/>
    <col min="7" max="7" width="14.57421875" style="0" customWidth="1"/>
  </cols>
  <sheetData>
    <row r="1" spans="1:7" ht="66.75" customHeight="1" thickBot="1">
      <c r="A1" s="592" t="s">
        <v>51</v>
      </c>
      <c r="B1" s="593"/>
      <c r="C1" s="594"/>
      <c r="D1" s="52" t="s">
        <v>29</v>
      </c>
      <c r="E1" s="52" t="s">
        <v>34</v>
      </c>
      <c r="F1" s="52" t="s">
        <v>31</v>
      </c>
      <c r="G1" s="52" t="s">
        <v>32</v>
      </c>
    </row>
    <row r="2" spans="1:7" s="178" customFormat="1" ht="15" customHeight="1" thickBot="1">
      <c r="A2" s="185" t="s">
        <v>154</v>
      </c>
      <c r="B2" s="185" t="s">
        <v>155</v>
      </c>
      <c r="C2" s="186" t="s">
        <v>156</v>
      </c>
      <c r="D2" s="264">
        <v>0</v>
      </c>
      <c r="E2" s="467">
        <v>53000</v>
      </c>
      <c r="F2" s="264"/>
      <c r="G2" s="264">
        <v>52653</v>
      </c>
    </row>
    <row r="3" spans="1:7" ht="16.5" customHeight="1" thickBot="1">
      <c r="A3" s="633" t="s">
        <v>160</v>
      </c>
      <c r="B3" s="634"/>
      <c r="C3" s="635"/>
      <c r="D3" s="179">
        <f>SUM(D2:D2)</f>
        <v>0</v>
      </c>
      <c r="E3" s="179">
        <f>SUM(E2:E2)</f>
        <v>53000</v>
      </c>
      <c r="F3" s="179">
        <f>SUM(F2:F2)</f>
        <v>0</v>
      </c>
      <c r="G3" s="179">
        <f>SUM(G2:G2)</f>
        <v>52653</v>
      </c>
    </row>
    <row r="4" spans="1:7" ht="15" customHeight="1">
      <c r="A4" s="187" t="s">
        <v>210</v>
      </c>
      <c r="B4" s="187" t="s">
        <v>211</v>
      </c>
      <c r="C4" s="193" t="s">
        <v>366</v>
      </c>
      <c r="D4" s="268">
        <v>0</v>
      </c>
      <c r="E4" s="468">
        <v>32000</v>
      </c>
      <c r="F4" s="268"/>
      <c r="G4" s="268">
        <v>32284</v>
      </c>
    </row>
    <row r="5" spans="1:7" ht="15" customHeight="1">
      <c r="A5" s="187" t="s">
        <v>157</v>
      </c>
      <c r="B5" s="187" t="s">
        <v>158</v>
      </c>
      <c r="C5" s="193" t="s">
        <v>159</v>
      </c>
      <c r="D5" s="268">
        <v>0</v>
      </c>
      <c r="E5" s="468">
        <v>8000</v>
      </c>
      <c r="F5" s="268"/>
      <c r="G5" s="268">
        <v>8090</v>
      </c>
    </row>
    <row r="6" spans="1:7" ht="15" customHeight="1">
      <c r="A6" s="187" t="s">
        <v>387</v>
      </c>
      <c r="B6" s="187" t="s">
        <v>389</v>
      </c>
      <c r="C6" s="193" t="s">
        <v>391</v>
      </c>
      <c r="D6" s="268">
        <v>0</v>
      </c>
      <c r="E6" s="468">
        <v>809000</v>
      </c>
      <c r="F6" s="268"/>
      <c r="G6" s="268">
        <v>808644</v>
      </c>
    </row>
    <row r="7" spans="1:7" s="178" customFormat="1" ht="15" customHeight="1" thickBot="1">
      <c r="A7" s="188" t="s">
        <v>115</v>
      </c>
      <c r="B7" s="188" t="s">
        <v>247</v>
      </c>
      <c r="C7" s="194" t="s">
        <v>388</v>
      </c>
      <c r="D7" s="269">
        <v>1634000</v>
      </c>
      <c r="E7" s="269">
        <v>1634000</v>
      </c>
      <c r="F7" s="269"/>
      <c r="G7" s="269">
        <v>278118</v>
      </c>
    </row>
    <row r="8" spans="1:7" ht="16.5" customHeight="1" thickBot="1">
      <c r="A8" s="636" t="s">
        <v>11</v>
      </c>
      <c r="B8" s="636"/>
      <c r="C8" s="636"/>
      <c r="D8" s="179">
        <f>SUM(D4:D7)</f>
        <v>1634000</v>
      </c>
      <c r="E8" s="179">
        <f>SUM(E4:E7)</f>
        <v>2483000</v>
      </c>
      <c r="F8" s="179">
        <f>SUM(F4:F7)</f>
        <v>0</v>
      </c>
      <c r="G8" s="179">
        <f>SUM(G4:G7)</f>
        <v>1127136</v>
      </c>
    </row>
    <row r="9" spans="1:7" ht="21" customHeight="1" thickBot="1">
      <c r="A9" s="595" t="s">
        <v>26</v>
      </c>
      <c r="B9" s="596"/>
      <c r="C9" s="597"/>
      <c r="D9" s="263">
        <f>SUM(D8,D3)</f>
        <v>1634000</v>
      </c>
      <c r="E9" s="263">
        <f>SUM(E8,E3)</f>
        <v>2536000</v>
      </c>
      <c r="F9" s="263">
        <f>SUM(F8,F3)</f>
        <v>0</v>
      </c>
      <c r="G9" s="263">
        <f>SUM(G8,G3)</f>
        <v>1179789</v>
      </c>
    </row>
  </sheetData>
  <sheetProtection/>
  <mergeCells count="4">
    <mergeCell ref="A1:C1"/>
    <mergeCell ref="A9:C9"/>
    <mergeCell ref="A3:C3"/>
    <mergeCell ref="A8:C8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G13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1" width="7.57421875" style="101" customWidth="1"/>
    <col min="2" max="2" width="11.28125" style="101" customWidth="1"/>
    <col min="3" max="3" width="49.8515625" style="0" customWidth="1"/>
    <col min="4" max="4" width="15.7109375" style="0" customWidth="1"/>
    <col min="5" max="5" width="15.421875" style="0" customWidth="1"/>
    <col min="6" max="7" width="14.7109375" style="0" customWidth="1"/>
  </cols>
  <sheetData>
    <row r="1" spans="1:7" ht="63.75" customHeight="1" thickBot="1">
      <c r="A1" s="592" t="s">
        <v>45</v>
      </c>
      <c r="B1" s="593"/>
      <c r="C1" s="594"/>
      <c r="D1" s="52" t="s">
        <v>29</v>
      </c>
      <c r="E1" s="52" t="s">
        <v>34</v>
      </c>
      <c r="F1" s="52" t="s">
        <v>31</v>
      </c>
      <c r="G1" s="52" t="s">
        <v>32</v>
      </c>
    </row>
    <row r="2" spans="1:7" s="180" customFormat="1" ht="15" customHeight="1">
      <c r="A2" s="185" t="s">
        <v>118</v>
      </c>
      <c r="B2" s="185" t="s">
        <v>208</v>
      </c>
      <c r="C2" s="186" t="s">
        <v>46</v>
      </c>
      <c r="D2" s="264">
        <v>1000000</v>
      </c>
      <c r="E2" s="264">
        <v>1000000</v>
      </c>
      <c r="F2" s="264"/>
      <c r="G2" s="264">
        <v>412771</v>
      </c>
    </row>
    <row r="3" spans="1:7" s="180" customFormat="1" ht="15" customHeight="1">
      <c r="A3" s="119" t="s">
        <v>119</v>
      </c>
      <c r="B3" s="119" t="s">
        <v>212</v>
      </c>
      <c r="C3" s="155" t="s">
        <v>47</v>
      </c>
      <c r="D3" s="265">
        <v>1500000</v>
      </c>
      <c r="E3" s="265">
        <v>1500000</v>
      </c>
      <c r="F3" s="265"/>
      <c r="G3" s="265">
        <v>885089</v>
      </c>
    </row>
    <row r="4" spans="1:7" s="180" customFormat="1" ht="15" customHeight="1">
      <c r="A4" s="119" t="s">
        <v>120</v>
      </c>
      <c r="B4" s="119" t="s">
        <v>213</v>
      </c>
      <c r="C4" s="155" t="s">
        <v>48</v>
      </c>
      <c r="D4" s="265">
        <v>2500000</v>
      </c>
      <c r="E4" s="265">
        <v>2500000</v>
      </c>
      <c r="F4" s="265"/>
      <c r="G4" s="265">
        <v>1418464</v>
      </c>
    </row>
    <row r="5" spans="1:7" s="180" customFormat="1" ht="15" customHeight="1">
      <c r="A5" s="119" t="s">
        <v>121</v>
      </c>
      <c r="B5" s="119" t="s">
        <v>219</v>
      </c>
      <c r="C5" s="155" t="s">
        <v>49</v>
      </c>
      <c r="D5" s="265">
        <v>1400000</v>
      </c>
      <c r="E5" s="265">
        <v>1400000</v>
      </c>
      <c r="F5" s="265"/>
      <c r="G5" s="265">
        <v>822256</v>
      </c>
    </row>
    <row r="6" spans="1:7" s="180" customFormat="1" ht="15" customHeight="1" thickBot="1">
      <c r="A6" s="119" t="s">
        <v>122</v>
      </c>
      <c r="B6" s="119" t="s">
        <v>214</v>
      </c>
      <c r="C6" s="155" t="s">
        <v>50</v>
      </c>
      <c r="D6" s="265">
        <v>300000</v>
      </c>
      <c r="E6" s="265">
        <v>300000</v>
      </c>
      <c r="F6" s="265"/>
      <c r="G6" s="265">
        <v>14123</v>
      </c>
    </row>
    <row r="7" spans="1:7" ht="16.5" customHeight="1" thickBot="1">
      <c r="A7" s="637" t="s">
        <v>59</v>
      </c>
      <c r="B7" s="637"/>
      <c r="C7" s="637"/>
      <c r="D7" s="398">
        <f>SUM(D2:D6)</f>
        <v>6700000</v>
      </c>
      <c r="E7" s="398">
        <f>SUM(E2:E6)</f>
        <v>6700000</v>
      </c>
      <c r="F7" s="398">
        <f>SUM(F2:F6)</f>
        <v>0</v>
      </c>
      <c r="G7" s="398">
        <f>SUM(G2:G6)</f>
        <v>3552703</v>
      </c>
    </row>
    <row r="8" spans="1:7" ht="15" customHeight="1">
      <c r="A8" s="185" t="s">
        <v>123</v>
      </c>
      <c r="B8" s="185" t="s">
        <v>215</v>
      </c>
      <c r="C8" s="186" t="s">
        <v>61</v>
      </c>
      <c r="D8" s="264">
        <v>7424000</v>
      </c>
      <c r="E8" s="264">
        <v>7424000</v>
      </c>
      <c r="F8" s="264"/>
      <c r="G8" s="264">
        <v>3005350</v>
      </c>
    </row>
    <row r="9" spans="1:7" ht="25.5" customHeight="1">
      <c r="A9" s="189" t="s">
        <v>124</v>
      </c>
      <c r="B9" s="189" t="s">
        <v>216</v>
      </c>
      <c r="C9" s="190" t="s">
        <v>62</v>
      </c>
      <c r="D9" s="266">
        <v>600000</v>
      </c>
      <c r="E9" s="266">
        <v>600000</v>
      </c>
      <c r="F9" s="266"/>
      <c r="G9" s="266">
        <v>0</v>
      </c>
    </row>
    <row r="10" spans="1:7" ht="15" customHeight="1">
      <c r="A10" s="119" t="s">
        <v>125</v>
      </c>
      <c r="B10" s="119" t="s">
        <v>217</v>
      </c>
      <c r="C10" s="155" t="s">
        <v>63</v>
      </c>
      <c r="D10" s="265">
        <v>490000</v>
      </c>
      <c r="E10" s="265">
        <v>490000</v>
      </c>
      <c r="F10" s="265"/>
      <c r="G10" s="265">
        <v>0</v>
      </c>
    </row>
    <row r="11" spans="1:7" ht="15" customHeight="1" thickBot="1">
      <c r="A11" s="191" t="s">
        <v>126</v>
      </c>
      <c r="B11" s="191" t="s">
        <v>218</v>
      </c>
      <c r="C11" s="192" t="s">
        <v>64</v>
      </c>
      <c r="D11" s="267">
        <v>82000</v>
      </c>
      <c r="E11" s="267">
        <v>82000</v>
      </c>
      <c r="F11" s="267"/>
      <c r="G11" s="267">
        <v>55694</v>
      </c>
    </row>
    <row r="12" spans="1:7" ht="16.5" customHeight="1" thickBot="1">
      <c r="A12" s="638" t="s">
        <v>60</v>
      </c>
      <c r="B12" s="638"/>
      <c r="C12" s="638"/>
      <c r="D12" s="399">
        <f>SUM(D8:D11)</f>
        <v>8596000</v>
      </c>
      <c r="E12" s="399">
        <f>SUM(E8:E11)</f>
        <v>8596000</v>
      </c>
      <c r="F12" s="399">
        <f>SUM(F8:F11)</f>
        <v>0</v>
      </c>
      <c r="G12" s="399">
        <f>SUM(G8:G11)</f>
        <v>3061044</v>
      </c>
    </row>
    <row r="13" spans="1:7" ht="29.25" customHeight="1" thickBot="1">
      <c r="A13" s="595" t="s">
        <v>26</v>
      </c>
      <c r="B13" s="596"/>
      <c r="C13" s="597"/>
      <c r="D13" s="263">
        <f>SUM(D12,D7)</f>
        <v>15296000</v>
      </c>
      <c r="E13" s="263">
        <f>SUM(E12,E7)</f>
        <v>15296000</v>
      </c>
      <c r="F13" s="263">
        <f>SUM(F12,F7)</f>
        <v>0</v>
      </c>
      <c r="G13" s="263">
        <f>SUM(G12,G7)</f>
        <v>6613747</v>
      </c>
    </row>
  </sheetData>
  <sheetProtection/>
  <mergeCells count="4">
    <mergeCell ref="A1:C1"/>
    <mergeCell ref="A13:C13"/>
    <mergeCell ref="A7:C7"/>
    <mergeCell ref="A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G1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57421875" style="0" customWidth="1"/>
    <col min="2" max="2" width="10.421875" style="0" customWidth="1"/>
    <col min="3" max="3" width="49.140625" style="0" customWidth="1"/>
    <col min="4" max="4" width="15.7109375" style="0" customWidth="1"/>
    <col min="5" max="5" width="15.8515625" style="0" customWidth="1"/>
    <col min="6" max="6" width="16.140625" style="0" customWidth="1"/>
    <col min="7" max="7" width="15.57421875" style="0" customWidth="1"/>
  </cols>
  <sheetData>
    <row r="1" spans="1:7" ht="63.75" customHeight="1" thickBot="1">
      <c r="A1" s="592" t="s">
        <v>44</v>
      </c>
      <c r="B1" s="593"/>
      <c r="C1" s="594"/>
      <c r="D1" s="52" t="s">
        <v>29</v>
      </c>
      <c r="E1" s="52" t="s">
        <v>34</v>
      </c>
      <c r="F1" s="52" t="s">
        <v>31</v>
      </c>
      <c r="G1" s="52" t="s">
        <v>32</v>
      </c>
    </row>
    <row r="2" spans="1:7" s="178" customFormat="1" ht="15" customHeight="1" thickBot="1">
      <c r="A2" s="104" t="s">
        <v>153</v>
      </c>
      <c r="B2" s="104" t="s">
        <v>204</v>
      </c>
      <c r="C2" s="144" t="s">
        <v>160</v>
      </c>
      <c r="D2" s="195">
        <v>190000</v>
      </c>
      <c r="E2" s="195">
        <v>190000</v>
      </c>
      <c r="F2" s="195"/>
      <c r="G2" s="195">
        <v>0</v>
      </c>
    </row>
    <row r="3" spans="1:7" ht="15" customHeight="1" thickBot="1">
      <c r="A3" s="639" t="s">
        <v>160</v>
      </c>
      <c r="B3" s="639"/>
      <c r="C3" s="639"/>
      <c r="D3" s="196">
        <f>SUM(D2)</f>
        <v>190000</v>
      </c>
      <c r="E3" s="196">
        <f>SUM(E2)</f>
        <v>190000</v>
      </c>
      <c r="F3" s="196">
        <f>SUM(F2)</f>
        <v>0</v>
      </c>
      <c r="G3" s="196">
        <f>SUM(G2)</f>
        <v>0</v>
      </c>
    </row>
    <row r="4" spans="1:7" s="178" customFormat="1" ht="15" customHeight="1">
      <c r="A4" s="110" t="s">
        <v>117</v>
      </c>
      <c r="B4" s="110" t="s">
        <v>206</v>
      </c>
      <c r="C4" s="151" t="s">
        <v>244</v>
      </c>
      <c r="D4" s="197">
        <v>700000</v>
      </c>
      <c r="E4" s="197">
        <v>700000</v>
      </c>
      <c r="F4" s="197"/>
      <c r="G4" s="197">
        <v>524419</v>
      </c>
    </row>
    <row r="5" spans="1:7" ht="15" customHeight="1">
      <c r="A5" s="110" t="s">
        <v>200</v>
      </c>
      <c r="B5" s="110" t="s">
        <v>201</v>
      </c>
      <c r="C5" s="151" t="s">
        <v>202</v>
      </c>
      <c r="D5" s="197">
        <v>0</v>
      </c>
      <c r="E5" s="456">
        <v>61000</v>
      </c>
      <c r="F5" s="197"/>
      <c r="G5" s="197">
        <v>60760</v>
      </c>
    </row>
    <row r="6" spans="1:7" ht="15" customHeight="1" thickBot="1">
      <c r="A6" s="105" t="s">
        <v>115</v>
      </c>
      <c r="B6" s="105" t="s">
        <v>247</v>
      </c>
      <c r="C6" s="145" t="s">
        <v>245</v>
      </c>
      <c r="D6" s="198">
        <v>500000</v>
      </c>
      <c r="E6" s="198">
        <v>500000</v>
      </c>
      <c r="F6" s="198"/>
      <c r="G6" s="198">
        <v>0</v>
      </c>
    </row>
    <row r="7" spans="1:7" ht="15" customHeight="1" thickBot="1">
      <c r="A7" s="639" t="s">
        <v>11</v>
      </c>
      <c r="B7" s="639"/>
      <c r="C7" s="639"/>
      <c r="D7" s="196">
        <f>SUM(D4:D6)</f>
        <v>1200000</v>
      </c>
      <c r="E7" s="196">
        <f>SUM(E4:E6)</f>
        <v>1261000</v>
      </c>
      <c r="F7" s="196">
        <f>SUM(F4:F6)</f>
        <v>0</v>
      </c>
      <c r="G7" s="196">
        <f>SUM(G4:G6)</f>
        <v>585179</v>
      </c>
    </row>
    <row r="8" spans="1:7" s="178" customFormat="1" ht="15" customHeight="1" thickBot="1">
      <c r="A8" s="110" t="s">
        <v>116</v>
      </c>
      <c r="B8" s="110" t="s">
        <v>243</v>
      </c>
      <c r="C8" s="151" t="s">
        <v>246</v>
      </c>
      <c r="D8" s="197">
        <v>3000000</v>
      </c>
      <c r="E8" s="197">
        <v>3000000</v>
      </c>
      <c r="F8" s="197"/>
      <c r="G8" s="197">
        <v>0</v>
      </c>
    </row>
    <row r="9" spans="1:7" ht="15" customHeight="1" thickBot="1">
      <c r="A9" s="636" t="s">
        <v>58</v>
      </c>
      <c r="B9" s="636"/>
      <c r="C9" s="636"/>
      <c r="D9" s="179">
        <f>SUM(D8)</f>
        <v>3000000</v>
      </c>
      <c r="E9" s="179">
        <f>SUM(E8)</f>
        <v>3000000</v>
      </c>
      <c r="F9" s="179">
        <f>SUM(F8)</f>
        <v>0</v>
      </c>
      <c r="G9" s="179">
        <f>SUM(G8)</f>
        <v>0</v>
      </c>
    </row>
    <row r="10" spans="1:7" ht="27" customHeight="1" thickBot="1">
      <c r="A10" s="595" t="s">
        <v>27</v>
      </c>
      <c r="B10" s="596"/>
      <c r="C10" s="597"/>
      <c r="D10" s="263">
        <f>SUM(D9,D7,D3)</f>
        <v>4390000</v>
      </c>
      <c r="E10" s="263">
        <f>SUM(E9,E7,E3)</f>
        <v>4451000</v>
      </c>
      <c r="F10" s="263">
        <f>SUM(F9,F7,F3)</f>
        <v>0</v>
      </c>
      <c r="G10" s="263">
        <f>SUM(G9,G7,G3)</f>
        <v>585179</v>
      </c>
    </row>
  </sheetData>
  <sheetProtection/>
  <mergeCells count="5">
    <mergeCell ref="A1:C1"/>
    <mergeCell ref="A10:C10"/>
    <mergeCell ref="A3:C3"/>
    <mergeCell ref="A7:C7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G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421875" style="0" customWidth="1"/>
    <col min="2" max="2" width="9.28125" style="0" customWidth="1"/>
    <col min="3" max="3" width="46.00390625" style="0" customWidth="1"/>
    <col min="4" max="4" width="14.421875" style="0" customWidth="1"/>
    <col min="5" max="5" width="14.140625" style="0" customWidth="1"/>
    <col min="6" max="6" width="15.7109375" style="0" customWidth="1"/>
    <col min="7" max="7" width="14.57421875" style="0" customWidth="1"/>
  </cols>
  <sheetData>
    <row r="1" spans="1:7" ht="63.75" customHeight="1" thickBot="1">
      <c r="A1" s="592" t="s">
        <v>52</v>
      </c>
      <c r="B1" s="593"/>
      <c r="C1" s="594"/>
      <c r="D1" s="52" t="s">
        <v>29</v>
      </c>
      <c r="E1" s="52" t="s">
        <v>34</v>
      </c>
      <c r="F1" s="52" t="s">
        <v>31</v>
      </c>
      <c r="G1" s="52" t="s">
        <v>32</v>
      </c>
    </row>
    <row r="2" spans="1:7" ht="24.75" customHeight="1" thickBot="1">
      <c r="A2" s="120" t="s">
        <v>127</v>
      </c>
      <c r="B2" s="120" t="s">
        <v>248</v>
      </c>
      <c r="C2" s="154" t="s">
        <v>53</v>
      </c>
      <c r="D2" s="176">
        <v>1100000</v>
      </c>
      <c r="E2" s="176">
        <v>1100000</v>
      </c>
      <c r="F2" s="177"/>
      <c r="G2" s="177">
        <v>0</v>
      </c>
    </row>
    <row r="3" spans="1:7" ht="22.5" customHeight="1" thickBot="1">
      <c r="A3" s="595" t="s">
        <v>26</v>
      </c>
      <c r="B3" s="596"/>
      <c r="C3" s="597"/>
      <c r="D3" s="65">
        <f>SUM(D2)</f>
        <v>1100000</v>
      </c>
      <c r="E3" s="65">
        <f>SUM(E2:E2)</f>
        <v>1100000</v>
      </c>
      <c r="F3" s="263">
        <f>SUM(F2:F2)</f>
        <v>0</v>
      </c>
      <c r="G3" s="263">
        <f>SUM(G2:G2)</f>
        <v>0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25"/>
  <sheetViews>
    <sheetView zoomScalePageLayoutView="0" workbookViewId="0" topLeftCell="D1">
      <selection activeCell="H43" sqref="H43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18.7109375" style="1" customWidth="1"/>
    <col min="4" max="4" width="13.140625" style="1" customWidth="1"/>
    <col min="5" max="5" width="14.421875" style="1" customWidth="1"/>
    <col min="6" max="6" width="12.140625" style="1" customWidth="1"/>
    <col min="7" max="7" width="13.8515625" style="1" customWidth="1"/>
    <col min="8" max="8" width="12.57421875" style="1" customWidth="1"/>
    <col min="9" max="9" width="14.00390625" style="1" customWidth="1"/>
    <col min="10" max="10" width="11.8515625" style="1" customWidth="1"/>
    <col min="11" max="11" width="12.00390625" style="1" customWidth="1"/>
    <col min="12" max="12" width="10.421875" style="1" customWidth="1"/>
    <col min="13" max="13" width="11.28125" style="1" customWidth="1"/>
    <col min="14" max="14" width="10.140625" style="1" customWidth="1"/>
    <col min="15" max="16384" width="9.140625" style="1" customWidth="1"/>
  </cols>
  <sheetData>
    <row r="1" spans="1:9" ht="15.75" customHeight="1">
      <c r="A1" s="527"/>
      <c r="B1" s="527"/>
      <c r="C1" s="527"/>
      <c r="D1" s="527"/>
      <c r="E1" s="527"/>
      <c r="F1" s="527"/>
      <c r="G1" s="527"/>
      <c r="H1" s="527"/>
      <c r="I1" s="527"/>
    </row>
    <row r="2" spans="1:14" ht="21.75" customHeight="1">
      <c r="A2" s="482" t="s">
        <v>416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4" ht="47.25" customHeight="1" thickBot="1">
      <c r="A3" s="3"/>
      <c r="B3" s="3"/>
      <c r="C3" s="3"/>
      <c r="D3" s="3"/>
      <c r="E3" s="3"/>
      <c r="F3" s="3"/>
      <c r="G3" s="3"/>
      <c r="H3" s="3"/>
      <c r="I3" s="417"/>
      <c r="N3" s="1" t="s">
        <v>365</v>
      </c>
    </row>
    <row r="4" spans="1:14" ht="18.75" customHeight="1" thickBot="1">
      <c r="A4" s="500" t="s">
        <v>6</v>
      </c>
      <c r="B4" s="501"/>
      <c r="C4" s="483" t="s">
        <v>10</v>
      </c>
      <c r="D4" s="529" t="s">
        <v>4</v>
      </c>
      <c r="E4" s="530"/>
      <c r="F4" s="530"/>
      <c r="G4" s="530"/>
      <c r="H4" s="530"/>
      <c r="I4" s="530"/>
      <c r="J4" s="530"/>
      <c r="K4" s="530"/>
      <c r="L4" s="530"/>
      <c r="M4" s="531"/>
      <c r="N4" s="525" t="s">
        <v>363</v>
      </c>
    </row>
    <row r="5" spans="1:14" ht="53.25" customHeight="1" thickBot="1">
      <c r="A5" s="502"/>
      <c r="B5" s="503"/>
      <c r="C5" s="528"/>
      <c r="D5" s="429" t="s">
        <v>353</v>
      </c>
      <c r="E5" s="430" t="s">
        <v>354</v>
      </c>
      <c r="F5" s="430" t="s">
        <v>355</v>
      </c>
      <c r="G5" s="430" t="s">
        <v>356</v>
      </c>
      <c r="H5" s="431" t="s">
        <v>357</v>
      </c>
      <c r="I5" s="431" t="s">
        <v>358</v>
      </c>
      <c r="J5" s="432" t="s">
        <v>359</v>
      </c>
      <c r="K5" s="432" t="s">
        <v>360</v>
      </c>
      <c r="L5" s="428" t="s">
        <v>361</v>
      </c>
      <c r="M5" s="428" t="s">
        <v>362</v>
      </c>
      <c r="N5" s="526"/>
    </row>
    <row r="6" spans="1:14" ht="15" customHeight="1">
      <c r="A6" s="491" t="s">
        <v>54</v>
      </c>
      <c r="B6" s="492"/>
      <c r="C6" s="10" t="s">
        <v>29</v>
      </c>
      <c r="D6" s="7">
        <f>SUM('018010'!D12)/1000</f>
        <v>8596</v>
      </c>
      <c r="E6" s="8"/>
      <c r="F6" s="7">
        <f>SUM('018010'!D7)/1000</f>
        <v>6700</v>
      </c>
      <c r="G6" s="8"/>
      <c r="H6" s="7"/>
      <c r="I6" s="411"/>
      <c r="J6" s="424"/>
      <c r="K6" s="418"/>
      <c r="L6" s="418"/>
      <c r="M6" s="418"/>
      <c r="N6" s="421">
        <f>SUM(D6:M6)</f>
        <v>15296</v>
      </c>
    </row>
    <row r="7" spans="1:14" ht="15" customHeight="1">
      <c r="A7" s="487"/>
      <c r="B7" s="484"/>
      <c r="C7" s="11" t="s">
        <v>30</v>
      </c>
      <c r="D7" s="9">
        <f>SUM('018010'!E12)/1000</f>
        <v>8596</v>
      </c>
      <c r="E7" s="6"/>
      <c r="F7" s="9">
        <f>SUM('018010'!E7)/1000</f>
        <v>6700</v>
      </c>
      <c r="G7" s="6"/>
      <c r="H7" s="9"/>
      <c r="I7" s="412"/>
      <c r="J7" s="425"/>
      <c r="K7" s="419"/>
      <c r="L7" s="419"/>
      <c r="M7" s="419"/>
      <c r="N7" s="422">
        <f aca="true" t="shared" si="0" ref="N7:N25">SUM(D7:M7)</f>
        <v>15296</v>
      </c>
    </row>
    <row r="8" spans="1:14" ht="15" customHeight="1">
      <c r="A8" s="487"/>
      <c r="B8" s="484"/>
      <c r="C8" s="11" t="s">
        <v>31</v>
      </c>
      <c r="D8" s="9"/>
      <c r="E8" s="6"/>
      <c r="F8" s="9"/>
      <c r="G8" s="6"/>
      <c r="H8" s="9"/>
      <c r="I8" s="412"/>
      <c r="J8" s="419"/>
      <c r="K8" s="419"/>
      <c r="L8" s="419"/>
      <c r="M8" s="419"/>
      <c r="N8" s="422">
        <f t="shared" si="0"/>
        <v>0</v>
      </c>
    </row>
    <row r="9" spans="1:14" ht="15" customHeight="1" thickBot="1">
      <c r="A9" s="485"/>
      <c r="B9" s="486"/>
      <c r="C9" s="11" t="s">
        <v>32</v>
      </c>
      <c r="D9" s="24">
        <f>SUM('018010'!G12)/1000</f>
        <v>3061.044</v>
      </c>
      <c r="E9" s="6"/>
      <c r="F9" s="9">
        <f>SUM('018010'!G7)/1000</f>
        <v>3552.703</v>
      </c>
      <c r="G9" s="6"/>
      <c r="H9" s="24"/>
      <c r="I9" s="413"/>
      <c r="J9" s="426"/>
      <c r="K9" s="420"/>
      <c r="L9" s="420"/>
      <c r="M9" s="420"/>
      <c r="N9" s="423">
        <f t="shared" si="0"/>
        <v>6613.746999999999</v>
      </c>
    </row>
    <row r="10" spans="1:14" ht="15" customHeight="1">
      <c r="A10" s="491" t="s">
        <v>55</v>
      </c>
      <c r="B10" s="492"/>
      <c r="C10" s="10" t="s">
        <v>29</v>
      </c>
      <c r="D10" s="9"/>
      <c r="E10" s="8"/>
      <c r="F10" s="7">
        <f>SUM('013350'!D3)/1000</f>
        <v>190</v>
      </c>
      <c r="G10" s="8">
        <f>SUM('013350'!D7)/1000</f>
        <v>1200</v>
      </c>
      <c r="H10" s="7">
        <f>SUM('013350'!D9)/1000</f>
        <v>3000</v>
      </c>
      <c r="I10" s="414"/>
      <c r="J10" s="418"/>
      <c r="K10" s="418"/>
      <c r="L10" s="418"/>
      <c r="M10" s="418"/>
      <c r="N10" s="421">
        <f t="shared" si="0"/>
        <v>4390</v>
      </c>
    </row>
    <row r="11" spans="1:14" ht="15" customHeight="1">
      <c r="A11" s="487"/>
      <c r="B11" s="484"/>
      <c r="C11" s="11" t="s">
        <v>30</v>
      </c>
      <c r="D11" s="9"/>
      <c r="E11" s="6"/>
      <c r="F11" s="9">
        <f>SUM('013350'!E3)/1000</f>
        <v>190</v>
      </c>
      <c r="G11" s="6">
        <f>SUM('013350'!E7)/1000</f>
        <v>1261</v>
      </c>
      <c r="H11" s="9">
        <f>SUM('013350'!E9)/1000</f>
        <v>3000</v>
      </c>
      <c r="I11" s="415"/>
      <c r="J11" s="419"/>
      <c r="K11" s="419"/>
      <c r="L11" s="419"/>
      <c r="M11" s="419"/>
      <c r="N11" s="422">
        <f t="shared" si="0"/>
        <v>4451</v>
      </c>
    </row>
    <row r="12" spans="1:14" ht="15" customHeight="1">
      <c r="A12" s="487"/>
      <c r="B12" s="484"/>
      <c r="C12" s="11" t="s">
        <v>31</v>
      </c>
      <c r="D12" s="9"/>
      <c r="E12" s="6"/>
      <c r="F12" s="9"/>
      <c r="G12" s="6"/>
      <c r="H12" s="9"/>
      <c r="I12" s="415"/>
      <c r="J12" s="419"/>
      <c r="K12" s="419"/>
      <c r="L12" s="419"/>
      <c r="M12" s="419"/>
      <c r="N12" s="422">
        <f t="shared" si="0"/>
        <v>0</v>
      </c>
    </row>
    <row r="13" spans="1:14" ht="15" customHeight="1" thickBot="1">
      <c r="A13" s="485"/>
      <c r="B13" s="486"/>
      <c r="C13" s="11" t="s">
        <v>32</v>
      </c>
      <c r="D13" s="9"/>
      <c r="E13" s="6"/>
      <c r="F13" s="9">
        <f>SUM('013350'!G3)/1000</f>
        <v>0</v>
      </c>
      <c r="G13" s="6">
        <f>SUM('013350'!G7)/1000</f>
        <v>585.179</v>
      </c>
      <c r="H13" s="9">
        <f>SUM('013350'!G9)/1000</f>
        <v>0</v>
      </c>
      <c r="I13" s="416"/>
      <c r="J13" s="420"/>
      <c r="K13" s="420"/>
      <c r="L13" s="420"/>
      <c r="M13" s="420"/>
      <c r="N13" s="423">
        <f t="shared" si="0"/>
        <v>585.179</v>
      </c>
    </row>
    <row r="14" spans="1:14" ht="15" customHeight="1">
      <c r="A14" s="491" t="s">
        <v>56</v>
      </c>
      <c r="B14" s="492"/>
      <c r="C14" s="10" t="s">
        <v>29</v>
      </c>
      <c r="D14" s="7"/>
      <c r="E14" s="8"/>
      <c r="F14" s="7">
        <f>SUM('11130'!D3)/1000</f>
        <v>0</v>
      </c>
      <c r="G14" s="8">
        <f>SUM('11130'!D8)/1000</f>
        <v>1634</v>
      </c>
      <c r="H14" s="7"/>
      <c r="I14" s="412"/>
      <c r="J14" s="418"/>
      <c r="K14" s="418"/>
      <c r="L14" s="418"/>
      <c r="M14" s="418"/>
      <c r="N14" s="421">
        <f t="shared" si="0"/>
        <v>1634</v>
      </c>
    </row>
    <row r="15" spans="1:14" ht="15" customHeight="1">
      <c r="A15" s="487"/>
      <c r="B15" s="484"/>
      <c r="C15" s="11" t="s">
        <v>30</v>
      </c>
      <c r="D15" s="9"/>
      <c r="E15" s="6"/>
      <c r="F15" s="9">
        <f>SUM('11130'!E3)/1000</f>
        <v>53</v>
      </c>
      <c r="G15" s="6">
        <f>SUM('11130'!E8)/1000</f>
        <v>2483</v>
      </c>
      <c r="H15" s="9"/>
      <c r="I15" s="412"/>
      <c r="J15" s="419"/>
      <c r="K15" s="419"/>
      <c r="L15" s="419"/>
      <c r="M15" s="419"/>
      <c r="N15" s="422">
        <f t="shared" si="0"/>
        <v>2536</v>
      </c>
    </row>
    <row r="16" spans="1:14" ht="15" customHeight="1">
      <c r="A16" s="487"/>
      <c r="B16" s="484"/>
      <c r="C16" s="11" t="s">
        <v>31</v>
      </c>
      <c r="D16" s="9"/>
      <c r="E16" s="6"/>
      <c r="F16" s="9"/>
      <c r="G16" s="6"/>
      <c r="H16" s="9"/>
      <c r="I16" s="412"/>
      <c r="J16" s="419"/>
      <c r="K16" s="419"/>
      <c r="L16" s="419"/>
      <c r="M16" s="419"/>
      <c r="N16" s="422">
        <f t="shared" si="0"/>
        <v>0</v>
      </c>
    </row>
    <row r="17" spans="1:14" ht="15" customHeight="1" thickBot="1">
      <c r="A17" s="485"/>
      <c r="B17" s="486"/>
      <c r="C17" s="11" t="s">
        <v>32</v>
      </c>
      <c r="D17" s="9"/>
      <c r="E17" s="6"/>
      <c r="F17" s="9">
        <f>SUM('11130'!G3)/1000</f>
        <v>52.653</v>
      </c>
      <c r="G17" s="6">
        <f>SUM('11130'!G8)/1000</f>
        <v>1127.136</v>
      </c>
      <c r="H17" s="9"/>
      <c r="I17" s="412"/>
      <c r="J17" s="420"/>
      <c r="K17" s="420"/>
      <c r="L17" s="420"/>
      <c r="M17" s="420"/>
      <c r="N17" s="423">
        <f t="shared" si="0"/>
        <v>1179.789</v>
      </c>
    </row>
    <row r="18" spans="1:14" ht="15" customHeight="1">
      <c r="A18" s="491" t="s">
        <v>57</v>
      </c>
      <c r="B18" s="492"/>
      <c r="C18" s="10" t="s">
        <v>29</v>
      </c>
      <c r="D18" s="7"/>
      <c r="E18" s="8"/>
      <c r="F18" s="7"/>
      <c r="G18" s="8"/>
      <c r="H18" s="7"/>
      <c r="I18" s="411"/>
      <c r="J18" s="418">
        <f>SUM('900070'!D3)/1000</f>
        <v>1100</v>
      </c>
      <c r="K18" s="418"/>
      <c r="L18" s="418"/>
      <c r="M18" s="418"/>
      <c r="N18" s="421">
        <f t="shared" si="0"/>
        <v>1100</v>
      </c>
    </row>
    <row r="19" spans="1:14" ht="15" customHeight="1">
      <c r="A19" s="487"/>
      <c r="B19" s="484"/>
      <c r="C19" s="11" t="s">
        <v>30</v>
      </c>
      <c r="D19" s="9"/>
      <c r="E19" s="6"/>
      <c r="F19" s="9"/>
      <c r="G19" s="6"/>
      <c r="H19" s="9"/>
      <c r="I19" s="412"/>
      <c r="J19" s="419">
        <f>SUM('900070'!E3)/1000</f>
        <v>1100</v>
      </c>
      <c r="K19" s="419"/>
      <c r="L19" s="419"/>
      <c r="M19" s="419"/>
      <c r="N19" s="422">
        <f t="shared" si="0"/>
        <v>1100</v>
      </c>
    </row>
    <row r="20" spans="1:14" ht="15" customHeight="1">
      <c r="A20" s="487"/>
      <c r="B20" s="484"/>
      <c r="C20" s="11" t="s">
        <v>31</v>
      </c>
      <c r="D20" s="9"/>
      <c r="E20" s="6"/>
      <c r="F20" s="9"/>
      <c r="G20" s="6"/>
      <c r="H20" s="9"/>
      <c r="I20" s="412"/>
      <c r="J20" s="419"/>
      <c r="K20" s="419"/>
      <c r="L20" s="419"/>
      <c r="M20" s="419"/>
      <c r="N20" s="422">
        <f t="shared" si="0"/>
        <v>0</v>
      </c>
    </row>
    <row r="21" spans="1:14" ht="15" customHeight="1" thickBot="1">
      <c r="A21" s="485"/>
      <c r="B21" s="486"/>
      <c r="C21" s="11" t="s">
        <v>32</v>
      </c>
      <c r="D21" s="24"/>
      <c r="E21" s="24"/>
      <c r="F21" s="24"/>
      <c r="G21" s="24"/>
      <c r="H21" s="24"/>
      <c r="I21" s="412"/>
      <c r="J21" s="427">
        <f>SUM('900070'!G3)/1000</f>
        <v>0</v>
      </c>
      <c r="K21" s="420"/>
      <c r="L21" s="420"/>
      <c r="M21" s="420"/>
      <c r="N21" s="423">
        <f t="shared" si="0"/>
        <v>0</v>
      </c>
    </row>
    <row r="22" spans="1:14" ht="15" customHeight="1">
      <c r="A22" s="522" t="s">
        <v>22</v>
      </c>
      <c r="B22" s="522"/>
      <c r="C22" s="76" t="s">
        <v>29</v>
      </c>
      <c r="D22" s="79">
        <f aca="true" t="shared" si="1" ref="D22:M22">SUM(D6+D10+D14+D18)</f>
        <v>8596</v>
      </c>
      <c r="E22" s="79">
        <f t="shared" si="1"/>
        <v>0</v>
      </c>
      <c r="F22" s="79">
        <f t="shared" si="1"/>
        <v>6890</v>
      </c>
      <c r="G22" s="79">
        <f t="shared" si="1"/>
        <v>2834</v>
      </c>
      <c r="H22" s="79">
        <f t="shared" si="1"/>
        <v>3000</v>
      </c>
      <c r="I22" s="79">
        <f t="shared" si="1"/>
        <v>0</v>
      </c>
      <c r="J22" s="79">
        <f t="shared" si="1"/>
        <v>1100</v>
      </c>
      <c r="K22" s="79">
        <f t="shared" si="1"/>
        <v>0</v>
      </c>
      <c r="L22" s="79">
        <f t="shared" si="1"/>
        <v>0</v>
      </c>
      <c r="M22" s="79">
        <f t="shared" si="1"/>
        <v>0</v>
      </c>
      <c r="N22" s="422">
        <f t="shared" si="0"/>
        <v>22420</v>
      </c>
    </row>
    <row r="23" spans="1:14" ht="15" customHeight="1">
      <c r="A23" s="523"/>
      <c r="B23" s="523"/>
      <c r="C23" s="77" t="s">
        <v>30</v>
      </c>
      <c r="D23" s="41">
        <f aca="true" t="shared" si="2" ref="D23:M25">SUM(D7+D11+D15+D19)</f>
        <v>8596</v>
      </c>
      <c r="E23" s="41">
        <f t="shared" si="2"/>
        <v>0</v>
      </c>
      <c r="F23" s="41">
        <f t="shared" si="2"/>
        <v>6943</v>
      </c>
      <c r="G23" s="41">
        <f t="shared" si="2"/>
        <v>3744</v>
      </c>
      <c r="H23" s="41">
        <f t="shared" si="2"/>
        <v>3000</v>
      </c>
      <c r="I23" s="41">
        <f t="shared" si="2"/>
        <v>0</v>
      </c>
      <c r="J23" s="41">
        <f t="shared" si="2"/>
        <v>1100</v>
      </c>
      <c r="K23" s="41">
        <f t="shared" si="2"/>
        <v>0</v>
      </c>
      <c r="L23" s="41">
        <f t="shared" si="2"/>
        <v>0</v>
      </c>
      <c r="M23" s="41">
        <f t="shared" si="2"/>
        <v>0</v>
      </c>
      <c r="N23" s="422">
        <f t="shared" si="0"/>
        <v>23383</v>
      </c>
    </row>
    <row r="24" spans="1:14" ht="15" customHeight="1">
      <c r="A24" s="523"/>
      <c r="B24" s="523"/>
      <c r="C24" s="77" t="s">
        <v>31</v>
      </c>
      <c r="D24" s="41">
        <f t="shared" si="2"/>
        <v>0</v>
      </c>
      <c r="E24" s="41">
        <f t="shared" si="2"/>
        <v>0</v>
      </c>
      <c r="F24" s="41">
        <f t="shared" si="2"/>
        <v>0</v>
      </c>
      <c r="G24" s="41">
        <f t="shared" si="2"/>
        <v>0</v>
      </c>
      <c r="H24" s="41">
        <f t="shared" si="2"/>
        <v>0</v>
      </c>
      <c r="I24" s="41">
        <f t="shared" si="2"/>
        <v>0</v>
      </c>
      <c r="J24" s="41">
        <f t="shared" si="2"/>
        <v>0</v>
      </c>
      <c r="K24" s="41">
        <f t="shared" si="2"/>
        <v>0</v>
      </c>
      <c r="L24" s="41">
        <f t="shared" si="2"/>
        <v>0</v>
      </c>
      <c r="M24" s="41">
        <f t="shared" si="2"/>
        <v>0</v>
      </c>
      <c r="N24" s="422">
        <f t="shared" si="0"/>
        <v>0</v>
      </c>
    </row>
    <row r="25" spans="1:14" ht="13.5" thickBot="1">
      <c r="A25" s="524"/>
      <c r="B25" s="524"/>
      <c r="C25" s="78" t="s">
        <v>32</v>
      </c>
      <c r="D25" s="81">
        <f t="shared" si="2"/>
        <v>3061.044</v>
      </c>
      <c r="E25" s="81">
        <f t="shared" si="2"/>
        <v>0</v>
      </c>
      <c r="F25" s="81">
        <f t="shared" si="2"/>
        <v>3605.3559999999998</v>
      </c>
      <c r="G25" s="81">
        <f t="shared" si="2"/>
        <v>1712.315</v>
      </c>
      <c r="H25" s="81">
        <f t="shared" si="2"/>
        <v>0</v>
      </c>
      <c r="I25" s="81">
        <f t="shared" si="2"/>
        <v>0</v>
      </c>
      <c r="J25" s="81">
        <f t="shared" si="2"/>
        <v>0</v>
      </c>
      <c r="K25" s="81">
        <f t="shared" si="2"/>
        <v>0</v>
      </c>
      <c r="L25" s="81">
        <f t="shared" si="2"/>
        <v>0</v>
      </c>
      <c r="M25" s="81">
        <f t="shared" si="2"/>
        <v>0</v>
      </c>
      <c r="N25" s="423">
        <f t="shared" si="0"/>
        <v>8378.715</v>
      </c>
    </row>
  </sheetData>
  <sheetProtection selectLockedCells="1" selectUnlockedCells="1"/>
  <mergeCells count="11">
    <mergeCell ref="N4:N5"/>
    <mergeCell ref="A2:N2"/>
    <mergeCell ref="A1:I1"/>
    <mergeCell ref="A4:B5"/>
    <mergeCell ref="C4:C5"/>
    <mergeCell ref="D4:M4"/>
    <mergeCell ref="A22:B25"/>
    <mergeCell ref="A6:B9"/>
    <mergeCell ref="A10:B13"/>
    <mergeCell ref="A14:B17"/>
    <mergeCell ref="A18:B21"/>
  </mergeCells>
  <printOptions horizontalCentered="1"/>
  <pageMargins left="0" right="0" top="0.3937007874015748" bottom="0.3937007874015748" header="0.5118110236220472" footer="0.5118110236220472"/>
  <pageSetup horizontalDpi="120" verticalDpi="120" orientation="landscape" paperSize="9" scale="70" r:id="rId1"/>
  <headerFooter alignWithMargins="0">
    <oddFooter>&amp;L2014. Féléves előirányzat módosítás&amp;C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22">
      <selection activeCell="B54" sqref="B54"/>
    </sheetView>
  </sheetViews>
  <sheetFormatPr defaultColWidth="9.140625" defaultRowHeight="12.75"/>
  <cols>
    <col min="2" max="2" width="56.140625" style="0" customWidth="1"/>
    <col min="3" max="3" width="17.7109375" style="0" customWidth="1"/>
    <col min="4" max="4" width="17.421875" style="0" customWidth="1"/>
  </cols>
  <sheetData>
    <row r="1" spans="1:4" ht="44.25" customHeight="1" thickBot="1">
      <c r="A1" s="532" t="s">
        <v>198</v>
      </c>
      <c r="B1" s="532"/>
      <c r="C1" s="532"/>
      <c r="D1" s="532"/>
    </row>
    <row r="2" spans="1:4" ht="15" customHeight="1" thickBot="1">
      <c r="A2" s="163" t="s">
        <v>164</v>
      </c>
      <c r="B2" s="165" t="s">
        <v>165</v>
      </c>
      <c r="C2" s="164" t="s">
        <v>166</v>
      </c>
      <c r="D2" s="166" t="s">
        <v>167</v>
      </c>
    </row>
    <row r="3" spans="1:4" ht="15" customHeight="1">
      <c r="A3" s="144" t="s">
        <v>98</v>
      </c>
      <c r="B3" s="104" t="s">
        <v>168</v>
      </c>
      <c r="C3" s="177">
        <f>SUM('066020'!D2+'082092'!D2)</f>
        <v>2325000</v>
      </c>
      <c r="D3" s="195">
        <f>SUM('066020'!G2+'082092'!G2)</f>
        <v>1223800</v>
      </c>
    </row>
    <row r="4" spans="1:4" ht="15" customHeight="1">
      <c r="A4" s="151" t="s">
        <v>99</v>
      </c>
      <c r="B4" s="110" t="s">
        <v>169</v>
      </c>
      <c r="C4" s="352">
        <f>SUM('082092'!D4+'066020'!D3)</f>
        <v>132000</v>
      </c>
      <c r="D4" s="353">
        <f>SUM('066020'!G3+'082092'!G4)</f>
        <v>72000</v>
      </c>
    </row>
    <row r="5" spans="1:4" ht="15" customHeight="1">
      <c r="A5" s="151" t="s">
        <v>100</v>
      </c>
      <c r="B5" s="354" t="s">
        <v>250</v>
      </c>
      <c r="C5" s="352">
        <f>SUM('066020'!D4+'082092'!D3)</f>
        <v>40000</v>
      </c>
      <c r="D5" s="197">
        <f>SUM('066020'!G4+'082092'!G3)</f>
        <v>0</v>
      </c>
    </row>
    <row r="6" spans="1:4" ht="15" customHeight="1">
      <c r="A6" s="151" t="s">
        <v>138</v>
      </c>
      <c r="B6" s="354" t="s">
        <v>139</v>
      </c>
      <c r="C6" s="352">
        <f>SUM('011130'!D2)</f>
        <v>0</v>
      </c>
      <c r="D6" s="197">
        <f>SUM('011130'!G2)</f>
        <v>270000</v>
      </c>
    </row>
    <row r="7" spans="1:4" ht="15" customHeight="1">
      <c r="A7" s="151" t="s">
        <v>76</v>
      </c>
      <c r="B7" s="354" t="s">
        <v>289</v>
      </c>
      <c r="C7" s="352">
        <f>SUM('011130'!D3)</f>
        <v>3060000</v>
      </c>
      <c r="D7" s="197">
        <f>SUM('011130'!G3)</f>
        <v>960000</v>
      </c>
    </row>
    <row r="8" spans="1:4" ht="15" customHeight="1">
      <c r="A8" s="151" t="s">
        <v>101</v>
      </c>
      <c r="B8" s="354" t="s">
        <v>38</v>
      </c>
      <c r="C8" s="352">
        <f>SUM('066020'!D5+'082092'!D5)</f>
        <v>250000</v>
      </c>
      <c r="D8" s="197">
        <f>SUM('066020'!G5+'082092'!G5)</f>
        <v>124000</v>
      </c>
    </row>
    <row r="9" spans="1:4" ht="15" customHeight="1" thickBot="1">
      <c r="A9" s="145" t="s">
        <v>71</v>
      </c>
      <c r="B9" s="355" t="s">
        <v>284</v>
      </c>
      <c r="C9" s="356">
        <f>SUM('011130'!D4)</f>
        <v>150000</v>
      </c>
      <c r="D9" s="198">
        <f>SUM('011130'!G4)</f>
        <v>0</v>
      </c>
    </row>
    <row r="10" spans="1:4" ht="15" customHeight="1" thickBot="1">
      <c r="A10" s="170" t="s">
        <v>170</v>
      </c>
      <c r="B10" s="300" t="s">
        <v>2</v>
      </c>
      <c r="C10" s="169">
        <f>SUM(C3:C9)</f>
        <v>5957000</v>
      </c>
      <c r="D10" s="169">
        <f>SUM(D3:D9)</f>
        <v>2649800</v>
      </c>
    </row>
    <row r="11" spans="1:4" ht="15" customHeight="1">
      <c r="A11" s="328" t="s">
        <v>102</v>
      </c>
      <c r="B11" s="183" t="s">
        <v>20</v>
      </c>
      <c r="C11" s="357">
        <f>SUM('011130'!D7+'066020'!D7+'082092'!D7)</f>
        <v>732000</v>
      </c>
      <c r="D11" s="330">
        <f>SUM('011130'!G7+'066020'!G7+'082092'!G7)</f>
        <v>674585</v>
      </c>
    </row>
    <row r="12" spans="1:4" ht="15" customHeight="1">
      <c r="A12" s="189" t="s">
        <v>104</v>
      </c>
      <c r="B12" s="183" t="s">
        <v>171</v>
      </c>
      <c r="C12" s="335">
        <f>SUM('066020'!D8+'082092'!D8)</f>
        <v>19000</v>
      </c>
      <c r="D12" s="335">
        <f>SUM('066020'!G8+'082092'!G8)</f>
        <v>11996</v>
      </c>
    </row>
    <row r="13" spans="1:4" ht="15" customHeight="1">
      <c r="A13" s="189" t="s">
        <v>77</v>
      </c>
      <c r="B13" s="183" t="s">
        <v>41</v>
      </c>
      <c r="C13" s="335">
        <f>SUM('011130'!D8)</f>
        <v>826000</v>
      </c>
      <c r="D13" s="335">
        <f>SUM('011130'!G8)</f>
        <v>0</v>
      </c>
    </row>
    <row r="14" spans="1:4" ht="15" customHeight="1" thickBot="1">
      <c r="A14" s="331" t="s">
        <v>103</v>
      </c>
      <c r="B14" s="183" t="s">
        <v>172</v>
      </c>
      <c r="C14" s="333">
        <f>SUM('066020'!D9+'082092'!D9)</f>
        <v>10000</v>
      </c>
      <c r="D14" s="335">
        <f>SUM('066020'!G9+'082092'!G9)</f>
        <v>13708</v>
      </c>
    </row>
    <row r="15" spans="1:4" s="199" customFormat="1" ht="15" customHeight="1" thickBot="1">
      <c r="A15" s="170" t="s">
        <v>173</v>
      </c>
      <c r="B15" s="299" t="s">
        <v>12</v>
      </c>
      <c r="C15" s="169">
        <f>SUM(C11:C14)</f>
        <v>1587000</v>
      </c>
      <c r="D15" s="169">
        <f>SUM(D11:D14)</f>
        <v>700289</v>
      </c>
    </row>
    <row r="16" spans="1:4" s="361" customFormat="1" ht="15" customHeight="1" thickBot="1">
      <c r="A16" s="311" t="s">
        <v>79</v>
      </c>
      <c r="B16" s="358" t="s">
        <v>233</v>
      </c>
      <c r="C16" s="359">
        <f>SUM('011130'!D12)</f>
        <v>20000</v>
      </c>
      <c r="D16" s="360">
        <f>SUM('011130'!G12)</f>
        <v>0</v>
      </c>
    </row>
    <row r="17" spans="1:4" ht="15" customHeight="1" thickBot="1">
      <c r="A17" s="304" t="s">
        <v>174</v>
      </c>
      <c r="B17" s="305" t="s">
        <v>175</v>
      </c>
      <c r="C17" s="306">
        <f>SUM(C16)</f>
        <v>20000</v>
      </c>
      <c r="D17" s="306">
        <f>SUM(D16)</f>
        <v>0</v>
      </c>
    </row>
    <row r="18" spans="1:4" ht="15" customHeight="1">
      <c r="A18" s="186" t="s">
        <v>78</v>
      </c>
      <c r="B18" s="362" t="s">
        <v>290</v>
      </c>
      <c r="C18" s="301">
        <f>SUM('011130'!D10)</f>
        <v>60000</v>
      </c>
      <c r="D18" s="264">
        <f>SUM('011130'!G10)</f>
        <v>11115</v>
      </c>
    </row>
    <row r="19" spans="1:4" ht="15" customHeight="1">
      <c r="A19" s="155" t="s">
        <v>105</v>
      </c>
      <c r="B19" s="363" t="s">
        <v>291</v>
      </c>
      <c r="C19" s="302">
        <f>SUM('011130'!D11+'066020'!D11+'082092'!D11)</f>
        <v>380000</v>
      </c>
      <c r="D19" s="265">
        <f>SUM('011130'!G11+'066020'!G11+'082092'!G11)</f>
        <v>193999</v>
      </c>
    </row>
    <row r="20" spans="1:4" ht="15" customHeight="1">
      <c r="A20" s="155" t="s">
        <v>338</v>
      </c>
      <c r="B20" s="363" t="s">
        <v>339</v>
      </c>
      <c r="C20" s="302">
        <v>0</v>
      </c>
      <c r="D20" s="265">
        <f>SUM('082092'!G12)</f>
        <v>30344</v>
      </c>
    </row>
    <row r="21" spans="1:4" ht="15" customHeight="1" thickBot="1">
      <c r="A21" s="155" t="s">
        <v>80</v>
      </c>
      <c r="B21" s="155" t="s">
        <v>233</v>
      </c>
      <c r="C21" s="351">
        <f>SUM('011130'!D13+'066020'!D12+'082092'!D16+'045160'!D2+'051030'!D2)</f>
        <v>370000</v>
      </c>
      <c r="D21" s="364">
        <f>SUM('011130'!G13+'045160'!G2+'066020'!G12+'082092'!G16+'051030'!G2)</f>
        <v>303206</v>
      </c>
    </row>
    <row r="22" spans="1:4" ht="15" customHeight="1" thickBot="1">
      <c r="A22" s="304" t="s">
        <v>73</v>
      </c>
      <c r="B22" s="307" t="s">
        <v>176</v>
      </c>
      <c r="C22" s="306">
        <f>SUM(C18:C21)</f>
        <v>810000</v>
      </c>
      <c r="D22" s="306">
        <f>SUM(D18:D21)</f>
        <v>538664</v>
      </c>
    </row>
    <row r="23" spans="1:4" ht="15" customHeight="1">
      <c r="A23" s="144" t="s">
        <v>82</v>
      </c>
      <c r="B23" s="365" t="s">
        <v>292</v>
      </c>
      <c r="C23" s="352">
        <f>SUM('011130'!D16)</f>
        <v>60000</v>
      </c>
      <c r="D23" s="195">
        <f>SUM('011130'!G16)</f>
        <v>20943</v>
      </c>
    </row>
    <row r="24" spans="1:4" ht="15" customHeight="1" thickBot="1">
      <c r="A24" s="145" t="s">
        <v>83</v>
      </c>
      <c r="B24" s="366" t="s">
        <v>293</v>
      </c>
      <c r="C24" s="352">
        <f>SUM('011130'!D17)</f>
        <v>20000</v>
      </c>
      <c r="D24" s="197">
        <f>SUM('011130'!G17)</f>
        <v>27500</v>
      </c>
    </row>
    <row r="25" spans="1:4" ht="15" customHeight="1" thickBot="1">
      <c r="A25" s="367" t="s">
        <v>178</v>
      </c>
      <c r="B25" s="368" t="s">
        <v>177</v>
      </c>
      <c r="C25" s="369">
        <f>SUM(C23:C24)</f>
        <v>80000</v>
      </c>
      <c r="D25" s="369">
        <f>SUM(D23:D24)</f>
        <v>48443</v>
      </c>
    </row>
    <row r="26" spans="1:4" ht="15" customHeight="1" thickBot="1">
      <c r="A26" s="370" t="s">
        <v>81</v>
      </c>
      <c r="B26" s="371" t="s">
        <v>294</v>
      </c>
      <c r="C26" s="372">
        <f>SUM('011130'!D15)</f>
        <v>60000</v>
      </c>
      <c r="D26" s="373">
        <f>SUM('011130'!G15)</f>
        <v>23947</v>
      </c>
    </row>
    <row r="27" spans="1:4" ht="15" customHeight="1" thickBot="1">
      <c r="A27" s="307" t="s">
        <v>179</v>
      </c>
      <c r="B27" s="307" t="s">
        <v>180</v>
      </c>
      <c r="C27" s="308">
        <f>SUM(C26)</f>
        <v>60000</v>
      </c>
      <c r="D27" s="308">
        <f>SUM(D26)</f>
        <v>23947</v>
      </c>
    </row>
    <row r="28" spans="1:4" ht="15" customHeight="1">
      <c r="A28" s="311" t="s">
        <v>84</v>
      </c>
      <c r="B28" s="374" t="s">
        <v>252</v>
      </c>
      <c r="C28" s="177">
        <f>SUM('011130'!D18+'082092'!D14)</f>
        <v>530000</v>
      </c>
      <c r="D28" s="195">
        <f>SUM('011130'!G18+'082092'!G14)</f>
        <v>236966</v>
      </c>
    </row>
    <row r="29" spans="1:5" ht="15" customHeight="1">
      <c r="A29" s="303" t="s">
        <v>85</v>
      </c>
      <c r="B29" s="375" t="s">
        <v>0</v>
      </c>
      <c r="C29" s="352">
        <f>SUM('011130'!D19+'064010'!D2)</f>
        <v>640000</v>
      </c>
      <c r="D29" s="197">
        <f>SUM('011130'!G19+'064010'!G2)</f>
        <v>260497</v>
      </c>
      <c r="E29" s="51"/>
    </row>
    <row r="30" spans="1:4" ht="15" customHeight="1" thickBot="1">
      <c r="A30" s="376" t="s">
        <v>86</v>
      </c>
      <c r="B30" s="377" t="s">
        <v>5</v>
      </c>
      <c r="C30" s="356">
        <f>SUM('011130'!D20+'013320'!D2)</f>
        <v>50000</v>
      </c>
      <c r="D30" s="197">
        <f>SUM('011130'!G20+'013320'!G2)</f>
        <v>57280</v>
      </c>
    </row>
    <row r="31" spans="1:4" ht="15" customHeight="1" thickBot="1">
      <c r="A31" s="367" t="s">
        <v>181</v>
      </c>
      <c r="B31" s="368" t="s">
        <v>182</v>
      </c>
      <c r="C31" s="369">
        <f>SUM(C28:C30)</f>
        <v>1220000</v>
      </c>
      <c r="D31" s="369">
        <f>SUM(D28:D30)</f>
        <v>554743</v>
      </c>
    </row>
    <row r="32" spans="1:4" ht="15" customHeight="1" thickBot="1">
      <c r="A32" s="310" t="s">
        <v>140</v>
      </c>
      <c r="B32" s="378" t="s">
        <v>295</v>
      </c>
      <c r="C32" s="372">
        <f>SUM('045160'!D4)</f>
        <v>0</v>
      </c>
      <c r="D32" s="373">
        <f>SUM('045160'!G4)</f>
        <v>58870</v>
      </c>
    </row>
    <row r="33" spans="1:4" ht="15" customHeight="1" thickBot="1">
      <c r="A33" s="367" t="s">
        <v>183</v>
      </c>
      <c r="B33" s="368" t="s">
        <v>184</v>
      </c>
      <c r="C33" s="369">
        <f>SUM(C32)</f>
        <v>0</v>
      </c>
      <c r="D33" s="369">
        <f>SUM(D32)</f>
        <v>58870</v>
      </c>
    </row>
    <row r="34" spans="1:4" s="309" customFormat="1" ht="15" customHeight="1" thickBot="1">
      <c r="A34" s="307" t="s">
        <v>74</v>
      </c>
      <c r="B34" s="307" t="s">
        <v>234</v>
      </c>
      <c r="C34" s="298">
        <f>SUM('011130'!D21+'045160'!D5+'066020'!D13+'082092'!D15)</f>
        <v>215000</v>
      </c>
      <c r="D34" s="298">
        <f>SUM('011130'!G21+'045160'!G5+'066020'!G13+'082092'!G15)</f>
        <v>205494</v>
      </c>
    </row>
    <row r="35" spans="1:4" s="309" customFormat="1" ht="15" customHeight="1">
      <c r="A35" s="186" t="s">
        <v>141</v>
      </c>
      <c r="B35" s="186" t="s">
        <v>277</v>
      </c>
      <c r="C35" s="301">
        <f>SUM('011130'!D23)</f>
        <v>0</v>
      </c>
      <c r="D35" s="301">
        <f>SUM('011130'!G23)</f>
        <v>32284</v>
      </c>
    </row>
    <row r="36" spans="1:4" s="309" customFormat="1" ht="15" customHeight="1" thickBot="1">
      <c r="A36" s="155" t="s">
        <v>88</v>
      </c>
      <c r="B36" s="155" t="s">
        <v>280</v>
      </c>
      <c r="C36" s="302">
        <f>SUM('011130'!D24)</f>
        <v>60000</v>
      </c>
      <c r="D36" s="302">
        <f>SUM('011130'!G24)</f>
        <v>6461</v>
      </c>
    </row>
    <row r="37" spans="1:4" s="309" customFormat="1" ht="15" customHeight="1" thickBot="1">
      <c r="A37" s="307" t="s">
        <v>296</v>
      </c>
      <c r="B37" s="307" t="s">
        <v>297</v>
      </c>
      <c r="C37" s="298">
        <f>SUM(C35:C36)</f>
        <v>60000</v>
      </c>
      <c r="D37" s="298">
        <f>SUM(D35:D36)</f>
        <v>38745</v>
      </c>
    </row>
    <row r="38" spans="1:4" ht="15" customHeight="1" thickBot="1">
      <c r="A38" s="310" t="s">
        <v>87</v>
      </c>
      <c r="B38" s="379" t="s">
        <v>275</v>
      </c>
      <c r="C38" s="352">
        <f>SUM('011130'!D22)</f>
        <v>200000</v>
      </c>
      <c r="D38" s="380">
        <f>SUM('011130'!G22)</f>
        <v>398516</v>
      </c>
    </row>
    <row r="39" spans="1:4" ht="15" customHeight="1" thickBot="1">
      <c r="A39" s="367" t="s">
        <v>87</v>
      </c>
      <c r="B39" s="367" t="s">
        <v>185</v>
      </c>
      <c r="C39" s="369">
        <f>SUM(C38)</f>
        <v>200000</v>
      </c>
      <c r="D39" s="369">
        <f>SUM(D38)</f>
        <v>398516</v>
      </c>
    </row>
    <row r="40" spans="1:4" ht="15" customHeight="1">
      <c r="A40" s="311" t="s">
        <v>228</v>
      </c>
      <c r="B40" s="374" t="s">
        <v>299</v>
      </c>
      <c r="C40" s="352">
        <f>SUM('011130'!D26)</f>
        <v>0</v>
      </c>
      <c r="D40" s="381">
        <f>SUM('011130'!G26)</f>
        <v>81184</v>
      </c>
    </row>
    <row r="41" spans="1:4" ht="15" customHeight="1">
      <c r="A41" s="303" t="s">
        <v>161</v>
      </c>
      <c r="B41" s="382" t="s">
        <v>229</v>
      </c>
      <c r="C41" s="352">
        <f>SUM('011130'!D27)</f>
        <v>0</v>
      </c>
      <c r="D41" s="383">
        <f>SUM('011130'!G27)</f>
        <v>22251</v>
      </c>
    </row>
    <row r="42" spans="1:4" ht="15" customHeight="1">
      <c r="A42" s="303" t="s">
        <v>186</v>
      </c>
      <c r="B42" s="382" t="s">
        <v>187</v>
      </c>
      <c r="C42" s="352">
        <f>SUM('011130'!D28)</f>
        <v>0</v>
      </c>
      <c r="D42" s="383">
        <f>SUM('011130'!G28)</f>
        <v>1718</v>
      </c>
    </row>
    <row r="43" spans="1:4" ht="15" customHeight="1">
      <c r="A43" s="303" t="s">
        <v>188</v>
      </c>
      <c r="B43" s="382" t="s">
        <v>298</v>
      </c>
      <c r="C43" s="352">
        <f>SUM('011130'!D29)</f>
        <v>0</v>
      </c>
      <c r="D43" s="383">
        <f>SUM('011130'!G29)</f>
        <v>25880</v>
      </c>
    </row>
    <row r="44" spans="1:4" ht="15" customHeight="1">
      <c r="A44" s="151" t="s">
        <v>142</v>
      </c>
      <c r="B44" s="382" t="s">
        <v>189</v>
      </c>
      <c r="C44" s="352">
        <f>SUM('011130'!D30)</f>
        <v>0</v>
      </c>
      <c r="D44" s="383">
        <f>SUM('011130'!G30)</f>
        <v>127260</v>
      </c>
    </row>
    <row r="45" spans="1:4" ht="15" customHeight="1" thickBot="1">
      <c r="A45" s="145" t="s">
        <v>162</v>
      </c>
      <c r="B45" s="384" t="s">
        <v>300</v>
      </c>
      <c r="C45" s="356">
        <f>SUM('011130'!D25+'082092'!D13+'051030'!D3)</f>
        <v>740000</v>
      </c>
      <c r="D45" s="385">
        <f>SUM('011130'!G31+'082092'!G13+'051030'!G3)</f>
        <v>854680</v>
      </c>
    </row>
    <row r="46" spans="1:4" ht="15" customHeight="1" thickBot="1">
      <c r="A46" s="304" t="s">
        <v>190</v>
      </c>
      <c r="B46" s="307" t="s">
        <v>191</v>
      </c>
      <c r="C46" s="306">
        <f>SUM(C40:C45)</f>
        <v>740000</v>
      </c>
      <c r="D46" s="306">
        <f>SUM(D40:D45)</f>
        <v>1112973</v>
      </c>
    </row>
    <row r="47" spans="1:4" ht="15" customHeight="1" thickBot="1">
      <c r="A47" s="312" t="s">
        <v>89</v>
      </c>
      <c r="B47" s="171" t="s">
        <v>301</v>
      </c>
      <c r="C47" s="313">
        <f>SUM('011130'!D33)</f>
        <v>780000</v>
      </c>
      <c r="D47" s="314">
        <f>SUM('011130'!G33)</f>
        <v>118888</v>
      </c>
    </row>
    <row r="48" spans="1:4" ht="15" customHeight="1" thickBot="1">
      <c r="A48" s="312" t="s">
        <v>72</v>
      </c>
      <c r="B48" s="316" t="s">
        <v>192</v>
      </c>
      <c r="C48" s="315">
        <f>SUM('011130'!D35+'066020'!D14+'082092'!D17+'045160'!D6+'013320'!D3+'064010'!D3+'051030'!D4)</f>
        <v>1090000</v>
      </c>
      <c r="D48" s="314">
        <f>SUM('011130'!G35+'066020'!G14+'082092'!G17+'045160'!G6+'013320'!G3+'064010'!G3+'051030'!G4)</f>
        <v>774588</v>
      </c>
    </row>
    <row r="49" spans="1:4" ht="15" customHeight="1" thickBot="1">
      <c r="A49" s="167" t="s">
        <v>90</v>
      </c>
      <c r="B49" s="167" t="s">
        <v>193</v>
      </c>
      <c r="C49" s="168">
        <f>SUM('011130'!D36)</f>
        <v>50000</v>
      </c>
      <c r="D49" s="168">
        <f>SUM('011130'!G36)</f>
        <v>0</v>
      </c>
    </row>
    <row r="50" spans="1:4" ht="15" customHeight="1" thickBot="1">
      <c r="A50" s="170" t="s">
        <v>194</v>
      </c>
      <c r="B50" s="300" t="s">
        <v>9</v>
      </c>
      <c r="C50" s="173">
        <f>SUM(C17+C22+C25+C27+C31+C33+C37+C39+C46+C47+C48+C49+C34)</f>
        <v>5325000</v>
      </c>
      <c r="D50" s="173">
        <f>SUM(D17+D22+D25+D27+D31+D33+D37+D39+D46+D47+D48+D49+D34)</f>
        <v>3873871</v>
      </c>
    </row>
    <row r="51" spans="1:4" ht="15" customHeight="1" thickBot="1">
      <c r="A51" s="318" t="s">
        <v>108</v>
      </c>
      <c r="B51" s="319" t="s">
        <v>302</v>
      </c>
      <c r="C51" s="320">
        <f>SUM('105010'!D3)</f>
        <v>109000</v>
      </c>
      <c r="D51" s="317">
        <f>SUM('105010'!G3)</f>
        <v>136800</v>
      </c>
    </row>
    <row r="52" spans="1:4" ht="15" customHeight="1" thickBot="1">
      <c r="A52" s="325" t="s">
        <v>303</v>
      </c>
      <c r="B52" s="323" t="s">
        <v>304</v>
      </c>
      <c r="C52" s="324">
        <f>SUM(C51)</f>
        <v>109000</v>
      </c>
      <c r="D52" s="324">
        <f>SUM(D51)</f>
        <v>136800</v>
      </c>
    </row>
    <row r="53" spans="1:4" ht="15" customHeight="1" thickBot="1">
      <c r="A53" s="318" t="s">
        <v>97</v>
      </c>
      <c r="B53" s="321" t="s">
        <v>37</v>
      </c>
      <c r="C53" s="320">
        <f>SUM('106020'!D2)</f>
        <v>34000</v>
      </c>
      <c r="D53" s="317">
        <f>SUM('106020'!G2)</f>
        <v>47900</v>
      </c>
    </row>
    <row r="54" spans="1:4" ht="15" customHeight="1" thickBot="1">
      <c r="A54" s="322" t="s">
        <v>305</v>
      </c>
      <c r="B54" s="323" t="s">
        <v>306</v>
      </c>
      <c r="C54" s="324">
        <f>SUM(C53)</f>
        <v>34000</v>
      </c>
      <c r="D54" s="324">
        <f>SUM(D53)</f>
        <v>47900</v>
      </c>
    </row>
    <row r="55" spans="1:4" s="251" customFormat="1" ht="15" customHeight="1">
      <c r="A55" s="328" t="s">
        <v>110</v>
      </c>
      <c r="B55" s="329" t="s">
        <v>237</v>
      </c>
      <c r="C55" s="330">
        <f>SUM('107060'!D2)</f>
        <v>100000</v>
      </c>
      <c r="D55" s="330">
        <f>SUM('107060'!G2)</f>
        <v>40000</v>
      </c>
    </row>
    <row r="56" spans="1:4" s="251" customFormat="1" ht="15" customHeight="1">
      <c r="A56" s="189" t="s">
        <v>112</v>
      </c>
      <c r="B56" s="334" t="s">
        <v>43</v>
      </c>
      <c r="C56" s="335">
        <f>SUM('107060'!D3)</f>
        <v>100000</v>
      </c>
      <c r="D56" s="335">
        <f>SUM('107060'!G3)</f>
        <v>50000</v>
      </c>
    </row>
    <row r="57" spans="1:4" s="251" customFormat="1" ht="15" customHeight="1">
      <c r="A57" s="189" t="s">
        <v>107</v>
      </c>
      <c r="B57" s="334" t="s">
        <v>35</v>
      </c>
      <c r="C57" s="335">
        <f>SUM('105010'!D2)</f>
        <v>31000</v>
      </c>
      <c r="D57" s="335">
        <f>SUM('105010'!G2)</f>
        <v>153900</v>
      </c>
    </row>
    <row r="58" spans="1:4" s="251" customFormat="1" ht="27" customHeight="1" thickBot="1">
      <c r="A58" s="331" t="s">
        <v>109</v>
      </c>
      <c r="B58" s="332" t="s">
        <v>42</v>
      </c>
      <c r="C58" s="333">
        <f>SUM('107060'!D4)</f>
        <v>200000</v>
      </c>
      <c r="D58" s="333">
        <f>SUM('107060'!G4)</f>
        <v>0</v>
      </c>
    </row>
    <row r="59" spans="1:4" s="251" customFormat="1" ht="15" customHeight="1" thickBot="1">
      <c r="A59" s="325" t="s">
        <v>307</v>
      </c>
      <c r="B59" s="336" t="s">
        <v>308</v>
      </c>
      <c r="C59" s="337">
        <f>SUM(C55:C58)</f>
        <v>431000</v>
      </c>
      <c r="D59" s="337">
        <f>SUM(D55:D58)</f>
        <v>243900</v>
      </c>
    </row>
    <row r="60" spans="1:4" s="251" customFormat="1" ht="15" customHeight="1" thickBot="1">
      <c r="A60" s="338" t="s">
        <v>309</v>
      </c>
      <c r="B60" s="339" t="s">
        <v>310</v>
      </c>
      <c r="C60" s="340">
        <f>SUM(C52+C54+C59)</f>
        <v>574000</v>
      </c>
      <c r="D60" s="340">
        <f>SUM(D52+D54+D59)</f>
        <v>428600</v>
      </c>
    </row>
    <row r="61" spans="1:4" s="251" customFormat="1" ht="15" customHeight="1">
      <c r="A61" s="342" t="s">
        <v>143</v>
      </c>
      <c r="B61" s="181" t="s">
        <v>311</v>
      </c>
      <c r="C61" s="330">
        <f>SUM('011130'!D40)</f>
        <v>0</v>
      </c>
      <c r="D61" s="330">
        <f>SUM('011130'!G40)</f>
        <v>199786</v>
      </c>
    </row>
    <row r="62" spans="1:4" s="251" customFormat="1" ht="15" customHeight="1">
      <c r="A62" s="343" t="s">
        <v>92</v>
      </c>
      <c r="B62" s="183" t="s">
        <v>314</v>
      </c>
      <c r="C62" s="266">
        <f>SUM('011130'!D41)</f>
        <v>2679000</v>
      </c>
      <c r="D62" s="335">
        <f>SUM('011130'!G41)</f>
        <v>954886</v>
      </c>
    </row>
    <row r="63" spans="1:4" s="251" customFormat="1" ht="15" customHeight="1">
      <c r="A63" s="343" t="s">
        <v>312</v>
      </c>
      <c r="B63" s="183" t="s">
        <v>313</v>
      </c>
      <c r="C63" s="335">
        <f>SUM('011130'!D42+'011130'!D43)</f>
        <v>531000</v>
      </c>
      <c r="D63" s="335">
        <f>SUM('011130'!G42+'011130'!G43+'011130'!G44)</f>
        <v>725360</v>
      </c>
    </row>
    <row r="64" spans="1:4" s="251" customFormat="1" ht="15" customHeight="1">
      <c r="A64" s="343" t="s">
        <v>93</v>
      </c>
      <c r="B64" s="183" t="s">
        <v>315</v>
      </c>
      <c r="C64" s="335">
        <f>SUM('011130'!D49)</f>
        <v>100000</v>
      </c>
      <c r="D64" s="335">
        <f>SUM('011130'!G49)</f>
        <v>0</v>
      </c>
    </row>
    <row r="65" spans="1:4" s="251" customFormat="1" ht="15" customHeight="1">
      <c r="A65" s="343" t="s">
        <v>144</v>
      </c>
      <c r="B65" s="183" t="s">
        <v>317</v>
      </c>
      <c r="C65" s="335">
        <f>SUM('011130'!D50)</f>
        <v>200000</v>
      </c>
      <c r="D65" s="335">
        <f>SUM('011130'!G50)</f>
        <v>200000</v>
      </c>
    </row>
    <row r="66" spans="1:4" s="251" customFormat="1" ht="15" customHeight="1" thickBot="1">
      <c r="A66" s="344" t="s">
        <v>94</v>
      </c>
      <c r="B66" s="184" t="s">
        <v>316</v>
      </c>
      <c r="C66" s="333">
        <f>SUM('011130'!D51+'081030'!D2)</f>
        <v>1309000</v>
      </c>
      <c r="D66" s="333">
        <f>SUM('011130'!G53+'011130'!G54+'011130'!G55+'011130'!G56+'081030'!G2)</f>
        <v>519437</v>
      </c>
    </row>
    <row r="67" spans="1:4" s="251" customFormat="1" ht="15" customHeight="1" thickBot="1">
      <c r="A67" s="346" t="s">
        <v>318</v>
      </c>
      <c r="B67" s="174" t="s">
        <v>319</v>
      </c>
      <c r="C67" s="347">
        <f>SUM(C61:C66)</f>
        <v>4819000</v>
      </c>
      <c r="D67" s="347">
        <f>SUM(D61:D66)</f>
        <v>2599469</v>
      </c>
    </row>
    <row r="68" spans="1:4" s="251" customFormat="1" ht="15" customHeight="1" thickBot="1">
      <c r="A68" s="349" t="s">
        <v>91</v>
      </c>
      <c r="B68" s="350" t="s">
        <v>3</v>
      </c>
      <c r="C68" s="348">
        <f>SUM('011130'!D39)</f>
        <v>4054000</v>
      </c>
      <c r="D68" s="348">
        <f>SUM('011130'!G39)</f>
        <v>0</v>
      </c>
    </row>
    <row r="69" spans="1:4" s="345" customFormat="1" ht="15" customHeight="1">
      <c r="A69" s="342" t="s">
        <v>147</v>
      </c>
      <c r="B69" s="181" t="s">
        <v>148</v>
      </c>
      <c r="C69" s="330">
        <f>SUM('082092'!D19)</f>
        <v>0</v>
      </c>
      <c r="D69" s="330">
        <f>SUM('082092'!G19)</f>
        <v>550500</v>
      </c>
    </row>
    <row r="70" spans="1:4" s="345" customFormat="1" ht="15" customHeight="1">
      <c r="A70" s="343" t="s">
        <v>66</v>
      </c>
      <c r="B70" s="183" t="s">
        <v>321</v>
      </c>
      <c r="C70" s="335">
        <f>SUM('052020'!D2)</f>
        <v>500000</v>
      </c>
      <c r="D70" s="335">
        <f>SUM('052020'!G2)</f>
        <v>0</v>
      </c>
    </row>
    <row r="71" spans="1:4" s="345" customFormat="1" ht="15" customHeight="1" thickBot="1">
      <c r="A71" s="343" t="s">
        <v>67</v>
      </c>
      <c r="B71" s="183" t="s">
        <v>236</v>
      </c>
      <c r="C71" s="335">
        <f>SUM('052020'!D3)</f>
        <v>135000</v>
      </c>
      <c r="D71" s="335">
        <f>SUM('082092'!G20)</f>
        <v>148635</v>
      </c>
    </row>
    <row r="72" spans="1:4" s="345" customFormat="1" ht="15" customHeight="1" thickBot="1">
      <c r="A72" s="346" t="s">
        <v>320</v>
      </c>
      <c r="B72" s="174" t="s">
        <v>19</v>
      </c>
      <c r="C72" s="347">
        <f>SUM(C69:C71)</f>
        <v>635000</v>
      </c>
      <c r="D72" s="347">
        <f>SUM(D69:D71)</f>
        <v>699135</v>
      </c>
    </row>
    <row r="73" spans="1:4" s="345" customFormat="1" ht="15" customHeight="1">
      <c r="A73" s="342" t="s">
        <v>149</v>
      </c>
      <c r="B73" s="329" t="s">
        <v>322</v>
      </c>
      <c r="C73" s="330">
        <f>SUM('011130'!D59)</f>
        <v>0</v>
      </c>
      <c r="D73" s="330">
        <f>SUM('011130'!G59)</f>
        <v>158537</v>
      </c>
    </row>
    <row r="74" spans="1:4" s="345" customFormat="1" ht="15" customHeight="1" thickBot="1">
      <c r="A74" s="344" t="s">
        <v>384</v>
      </c>
      <c r="B74" s="332" t="s">
        <v>392</v>
      </c>
      <c r="C74" s="333">
        <f>SUM('011130'!D60)</f>
        <v>0</v>
      </c>
      <c r="D74" s="333">
        <f>SUM('011130'!G60)</f>
        <v>152400</v>
      </c>
    </row>
    <row r="75" spans="1:4" s="345" customFormat="1" ht="15" customHeight="1" thickBot="1">
      <c r="A75" s="346" t="s">
        <v>323</v>
      </c>
      <c r="B75" s="341" t="s">
        <v>324</v>
      </c>
      <c r="C75" s="348">
        <f>SUM(C73:C74)</f>
        <v>0</v>
      </c>
      <c r="D75" s="348">
        <f>SUM(D73:D74)</f>
        <v>310937</v>
      </c>
    </row>
    <row r="76" spans="1:4" ht="34.5" customHeight="1" thickBot="1">
      <c r="A76" s="533" t="s">
        <v>195</v>
      </c>
      <c r="B76" s="533"/>
      <c r="C76" s="175">
        <f>SUM(C60,C50,C15,C10+C67+C72+C75+C68)</f>
        <v>22951000</v>
      </c>
      <c r="D76" s="175">
        <f>SUM(D60,D50,D15,D10+D67+D72+D75+D68)</f>
        <v>11262101</v>
      </c>
    </row>
    <row r="77" spans="1:4" s="309" customFormat="1" ht="34.5" customHeight="1">
      <c r="A77" s="54"/>
      <c r="B77" s="54"/>
      <c r="C77" s="400"/>
      <c r="D77" s="400"/>
    </row>
    <row r="78" spans="1:4" ht="24.75" customHeight="1" thickBot="1">
      <c r="A78" s="386"/>
      <c r="B78" s="386"/>
      <c r="C78" s="387"/>
      <c r="D78" s="387"/>
    </row>
    <row r="79" spans="1:4" s="101" customFormat="1" ht="15" customHeight="1">
      <c r="A79" s="328" t="s">
        <v>123</v>
      </c>
      <c r="B79" s="328" t="s">
        <v>61</v>
      </c>
      <c r="C79" s="330">
        <f>SUM('018010'!D8)</f>
        <v>7424000</v>
      </c>
      <c r="D79" s="330">
        <f>SUM('018010'!G8)</f>
        <v>3005350</v>
      </c>
    </row>
    <row r="80" spans="1:4" s="101" customFormat="1" ht="15" customHeight="1">
      <c r="A80" s="189" t="s">
        <v>124</v>
      </c>
      <c r="B80" s="189" t="s">
        <v>325</v>
      </c>
      <c r="C80" s="335">
        <f>SUM('018010'!D9)</f>
        <v>600000</v>
      </c>
      <c r="D80" s="335">
        <f>SUM('018010'!G9)</f>
        <v>0</v>
      </c>
    </row>
    <row r="81" spans="1:4" s="101" customFormat="1" ht="15" customHeight="1">
      <c r="A81" s="189" t="s">
        <v>125</v>
      </c>
      <c r="B81" s="189" t="s">
        <v>326</v>
      </c>
      <c r="C81" s="335">
        <f>SUM('018010'!D10)</f>
        <v>490000</v>
      </c>
      <c r="D81" s="335">
        <f>SUM('018010'!G10)</f>
        <v>0</v>
      </c>
    </row>
    <row r="82" spans="1:4" s="101" customFormat="1" ht="15" customHeight="1" thickBot="1">
      <c r="A82" s="331" t="s">
        <v>126</v>
      </c>
      <c r="B82" s="331" t="s">
        <v>64</v>
      </c>
      <c r="C82" s="333">
        <f>SUM('018010'!D11)</f>
        <v>82000</v>
      </c>
      <c r="D82" s="333">
        <f>SUM('018010'!G11)</f>
        <v>55694</v>
      </c>
    </row>
    <row r="83" spans="1:4" s="101" customFormat="1" ht="15" customHeight="1" thickBot="1">
      <c r="A83" s="388" t="s">
        <v>327</v>
      </c>
      <c r="B83" s="388" t="s">
        <v>328</v>
      </c>
      <c r="C83" s="389">
        <f>SUM(C79:C82)</f>
        <v>8596000</v>
      </c>
      <c r="D83" s="389">
        <f>SUM(D79:D82)</f>
        <v>3061044</v>
      </c>
    </row>
    <row r="84" spans="1:4" s="182" customFormat="1" ht="15" customHeight="1">
      <c r="A84" s="342" t="s">
        <v>118</v>
      </c>
      <c r="B84" s="181" t="s">
        <v>46</v>
      </c>
      <c r="C84" s="397">
        <f>SUM('018010'!D2)</f>
        <v>1000000</v>
      </c>
      <c r="D84" s="397">
        <f>SUM('018010'!G2)</f>
        <v>412771</v>
      </c>
    </row>
    <row r="85" spans="1:4" s="182" customFormat="1" ht="15" customHeight="1">
      <c r="A85" s="343" t="s">
        <v>119</v>
      </c>
      <c r="B85" s="183" t="s">
        <v>47</v>
      </c>
      <c r="C85" s="266">
        <f>SUM('018010'!D3)</f>
        <v>1500000</v>
      </c>
      <c r="D85" s="266">
        <f>SUM('018010'!G3)</f>
        <v>885089</v>
      </c>
    </row>
    <row r="86" spans="1:4" s="182" customFormat="1" ht="15" customHeight="1">
      <c r="A86" s="343" t="s">
        <v>120</v>
      </c>
      <c r="B86" s="183" t="s">
        <v>48</v>
      </c>
      <c r="C86" s="266">
        <f>SUM('018010'!D4)</f>
        <v>2500000</v>
      </c>
      <c r="D86" s="266">
        <f>SUM('018010'!G4)</f>
        <v>1418464</v>
      </c>
    </row>
    <row r="87" spans="1:4" s="182" customFormat="1" ht="15" customHeight="1">
      <c r="A87" s="343" t="s">
        <v>121</v>
      </c>
      <c r="B87" s="183" t="s">
        <v>49</v>
      </c>
      <c r="C87" s="266">
        <f>SUM('018010'!D5)</f>
        <v>1400000</v>
      </c>
      <c r="D87" s="266">
        <f>SUM('018010'!G5)</f>
        <v>822256</v>
      </c>
    </row>
    <row r="88" spans="1:4" s="182" customFormat="1" ht="15" customHeight="1">
      <c r="A88" s="343" t="s">
        <v>122</v>
      </c>
      <c r="B88" s="183" t="s">
        <v>209</v>
      </c>
      <c r="C88" s="266">
        <f>SUM('018010'!D6)</f>
        <v>300000</v>
      </c>
      <c r="D88" s="266">
        <f>SUM('018010'!G6)</f>
        <v>14123</v>
      </c>
    </row>
    <row r="89" spans="1:4" s="182" customFormat="1" ht="15" customHeight="1">
      <c r="A89" s="189" t="s">
        <v>154</v>
      </c>
      <c r="B89" s="189" t="s">
        <v>156</v>
      </c>
      <c r="C89" s="335">
        <f>SUM('11130'!D2)</f>
        <v>0</v>
      </c>
      <c r="D89" s="335">
        <f>SUM('11130'!G2)</f>
        <v>52653</v>
      </c>
    </row>
    <row r="90" spans="1:4" ht="15" customHeight="1" thickBot="1">
      <c r="A90" s="331" t="s">
        <v>153</v>
      </c>
      <c r="B90" s="332" t="s">
        <v>160</v>
      </c>
      <c r="C90" s="333">
        <f>SUM('013350'!D2)</f>
        <v>190000</v>
      </c>
      <c r="D90" s="333">
        <f>SUM('013350'!G2)</f>
        <v>0</v>
      </c>
    </row>
    <row r="91" spans="1:4" ht="15" customHeight="1" thickBot="1">
      <c r="A91" s="390" t="s">
        <v>329</v>
      </c>
      <c r="B91" s="350" t="s">
        <v>330</v>
      </c>
      <c r="C91" s="348">
        <f>SUM(C84:C90)</f>
        <v>6890000</v>
      </c>
      <c r="D91" s="348">
        <f>SUM(D84:D90)</f>
        <v>3605356</v>
      </c>
    </row>
    <row r="92" spans="1:4" s="309" customFormat="1" ht="15" customHeight="1">
      <c r="A92" s="328" t="s">
        <v>200</v>
      </c>
      <c r="B92" s="329" t="s">
        <v>203</v>
      </c>
      <c r="C92" s="330">
        <f>SUM('013350'!D5)</f>
        <v>0</v>
      </c>
      <c r="D92" s="330">
        <f>SUM('013350'!G5)</f>
        <v>60760</v>
      </c>
    </row>
    <row r="93" spans="1:4" s="309" customFormat="1" ht="15" customHeight="1">
      <c r="A93" s="189" t="s">
        <v>210</v>
      </c>
      <c r="B93" s="334" t="s">
        <v>331</v>
      </c>
      <c r="C93" s="335">
        <f>SUM('11130'!D4)</f>
        <v>0</v>
      </c>
      <c r="D93" s="335">
        <f>SUM('11130'!G4)</f>
        <v>32284</v>
      </c>
    </row>
    <row r="94" spans="1:4" ht="15" customHeight="1">
      <c r="A94" s="189" t="s">
        <v>117</v>
      </c>
      <c r="B94" s="391" t="s">
        <v>205</v>
      </c>
      <c r="C94" s="335">
        <f>SUM('013350'!D4)</f>
        <v>700000</v>
      </c>
      <c r="D94" s="335">
        <f>SUM('013350'!G4)</f>
        <v>524419</v>
      </c>
    </row>
    <row r="95" spans="1:4" ht="15" customHeight="1">
      <c r="A95" s="189" t="s">
        <v>157</v>
      </c>
      <c r="B95" s="391" t="s">
        <v>159</v>
      </c>
      <c r="C95" s="335">
        <f>SUM('11130'!D5)</f>
        <v>0</v>
      </c>
      <c r="D95" s="335">
        <f>SUM('11130'!G5)</f>
        <v>8090</v>
      </c>
    </row>
    <row r="96" spans="1:4" ht="15" customHeight="1">
      <c r="A96" s="189" t="s">
        <v>387</v>
      </c>
      <c r="B96" s="391" t="s">
        <v>390</v>
      </c>
      <c r="C96" s="335">
        <f>SUM('11130'!D6)</f>
        <v>0</v>
      </c>
      <c r="D96" s="335">
        <f>SUM('11130'!G6)</f>
        <v>808644</v>
      </c>
    </row>
    <row r="97" spans="1:4" ht="15" customHeight="1" thickBot="1">
      <c r="A97" s="331" t="s">
        <v>115</v>
      </c>
      <c r="B97" s="392" t="s">
        <v>245</v>
      </c>
      <c r="C97" s="333">
        <f>SUM('11130'!D7+'013350'!D6)</f>
        <v>2134000</v>
      </c>
      <c r="D97" s="333">
        <f>SUM('11130'!G7+'013350'!G6)</f>
        <v>278118</v>
      </c>
    </row>
    <row r="98" spans="1:4" ht="15" customHeight="1" thickBot="1">
      <c r="A98" s="393" t="s">
        <v>196</v>
      </c>
      <c r="B98" s="170" t="s">
        <v>332</v>
      </c>
      <c r="C98" s="394">
        <f>SUM(C92:C97)</f>
        <v>2834000</v>
      </c>
      <c r="D98" s="394">
        <f>SUM(D92:D97)</f>
        <v>1712315</v>
      </c>
    </row>
    <row r="99" spans="1:4" ht="15" customHeight="1" thickBot="1">
      <c r="A99" s="395" t="s">
        <v>116</v>
      </c>
      <c r="B99" s="395" t="s">
        <v>207</v>
      </c>
      <c r="C99" s="333">
        <f>SUM('013350'!D8)</f>
        <v>3000000</v>
      </c>
      <c r="D99" s="333">
        <f>SUM('013350'!G8)</f>
        <v>0</v>
      </c>
    </row>
    <row r="100" spans="1:4" ht="15" customHeight="1" thickBot="1">
      <c r="A100" s="346" t="s">
        <v>116</v>
      </c>
      <c r="B100" s="300" t="s">
        <v>333</v>
      </c>
      <c r="C100" s="394">
        <f>SUM(C99)</f>
        <v>3000000</v>
      </c>
      <c r="D100" s="394">
        <f>SUM(D99)</f>
        <v>0</v>
      </c>
    </row>
    <row r="101" spans="1:4" ht="15" customHeight="1" thickBot="1">
      <c r="A101" s="395" t="s">
        <v>127</v>
      </c>
      <c r="B101" s="396" t="s">
        <v>199</v>
      </c>
      <c r="C101" s="333">
        <f>SUM('900070'!D2)</f>
        <v>1100000</v>
      </c>
      <c r="D101" s="333">
        <f>SUM('900070'!G2)</f>
        <v>0</v>
      </c>
    </row>
    <row r="102" spans="1:4" ht="15" customHeight="1" thickBot="1">
      <c r="A102" s="338" t="s">
        <v>334</v>
      </c>
      <c r="B102" s="172" t="s">
        <v>335</v>
      </c>
      <c r="C102" s="169">
        <f>SUM(C101)</f>
        <v>1100000</v>
      </c>
      <c r="D102" s="169">
        <f>SUM(D101)</f>
        <v>0</v>
      </c>
    </row>
    <row r="103" spans="1:4" ht="21.75" customHeight="1" thickBot="1">
      <c r="A103" s="534" t="s">
        <v>197</v>
      </c>
      <c r="B103" s="535"/>
      <c r="C103" s="175">
        <f>SUM(C83+C91+C98+C100+C102)</f>
        <v>22420000</v>
      </c>
      <c r="D103" s="175">
        <f>SUM(D83+D91+D98+D100+D102)</f>
        <v>8378715</v>
      </c>
    </row>
  </sheetData>
  <sheetProtection/>
  <mergeCells count="3">
    <mergeCell ref="A1:D1"/>
    <mergeCell ref="A76:B76"/>
    <mergeCell ref="A103:B103"/>
  </mergeCells>
  <printOptions/>
  <pageMargins left="0.75" right="0.75" top="1" bottom="1" header="0.5" footer="0.5"/>
  <pageSetup horizontalDpi="600" verticalDpi="600" orientation="portrait" paperSize="9" scale="79" r:id="rId1"/>
  <rowBreaks count="2" manualBreakCount="2">
    <brk id="50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T113"/>
  <sheetViews>
    <sheetView zoomScale="90" zoomScaleNormal="90" zoomScalePageLayoutView="0" workbookViewId="0" topLeftCell="A58">
      <selection activeCell="C65" sqref="C65:G73"/>
    </sheetView>
  </sheetViews>
  <sheetFormatPr defaultColWidth="9.140625" defaultRowHeight="12.75"/>
  <cols>
    <col min="1" max="1" width="8.7109375" style="101" customWidth="1"/>
    <col min="2" max="2" width="13.140625" style="101" customWidth="1"/>
    <col min="3" max="3" width="72.00390625" style="0" customWidth="1"/>
    <col min="4" max="4" width="16.7109375" style="0" customWidth="1"/>
    <col min="5" max="6" width="16.57421875" style="0" customWidth="1"/>
    <col min="7" max="7" width="16.7109375" style="0" customWidth="1"/>
  </cols>
  <sheetData>
    <row r="1" spans="1:7" s="199" customFormat="1" ht="46.5" customHeight="1" thickBot="1">
      <c r="A1" s="553" t="s">
        <v>404</v>
      </c>
      <c r="B1" s="554"/>
      <c r="C1" s="555"/>
      <c r="D1" s="156" t="s">
        <v>29</v>
      </c>
      <c r="E1" s="156" t="s">
        <v>152</v>
      </c>
      <c r="F1" s="156" t="s">
        <v>31</v>
      </c>
      <c r="G1" s="156" t="s">
        <v>32</v>
      </c>
    </row>
    <row r="2" spans="1:20" s="199" customFormat="1" ht="15" customHeight="1">
      <c r="A2" s="207" t="s">
        <v>138</v>
      </c>
      <c r="B2" s="207" t="s">
        <v>264</v>
      </c>
      <c r="C2" s="208" t="s">
        <v>405</v>
      </c>
      <c r="D2" s="289">
        <v>0</v>
      </c>
      <c r="E2" s="440">
        <v>540000</v>
      </c>
      <c r="F2" s="289"/>
      <c r="G2" s="289">
        <v>270000</v>
      </c>
      <c r="P2" s="209"/>
      <c r="Q2" s="210"/>
      <c r="R2" s="211"/>
      <c r="S2" s="211"/>
      <c r="T2" s="211"/>
    </row>
    <row r="3" spans="1:20" s="199" customFormat="1" ht="15" customHeight="1">
      <c r="A3" s="212" t="s">
        <v>76</v>
      </c>
      <c r="B3" s="403" t="s">
        <v>265</v>
      </c>
      <c r="C3" s="220" t="s">
        <v>406</v>
      </c>
      <c r="D3" s="223">
        <v>3060000</v>
      </c>
      <c r="E3" s="441">
        <v>2520000</v>
      </c>
      <c r="F3" s="223"/>
      <c r="G3" s="223">
        <v>960000</v>
      </c>
      <c r="P3" s="209"/>
      <c r="Q3" s="210"/>
      <c r="R3" s="211"/>
      <c r="S3" s="211"/>
      <c r="T3" s="211"/>
    </row>
    <row r="4" spans="1:20" s="199" customFormat="1" ht="15" customHeight="1" thickBot="1">
      <c r="A4" s="233" t="s">
        <v>71</v>
      </c>
      <c r="B4" s="233" t="s">
        <v>285</v>
      </c>
      <c r="C4" s="404" t="s">
        <v>284</v>
      </c>
      <c r="D4" s="213">
        <v>150000</v>
      </c>
      <c r="E4" s="213">
        <v>150000</v>
      </c>
      <c r="F4" s="213"/>
      <c r="G4" s="213">
        <v>0</v>
      </c>
      <c r="P4" s="209"/>
      <c r="Q4" s="210"/>
      <c r="R4" s="211"/>
      <c r="S4" s="211"/>
      <c r="T4" s="211"/>
    </row>
    <row r="5" spans="1:20" s="199" customFormat="1" ht="15" customHeight="1" thickBot="1">
      <c r="A5" s="564" t="s">
        <v>14</v>
      </c>
      <c r="B5" s="565"/>
      <c r="C5" s="566"/>
      <c r="D5" s="285">
        <f>SUM(D2:D4)</f>
        <v>3210000</v>
      </c>
      <c r="E5" s="285">
        <f>SUM(E2:E4)</f>
        <v>3210000</v>
      </c>
      <c r="F5" s="285">
        <f>SUM(F2:F4)</f>
        <v>0</v>
      </c>
      <c r="G5" s="285">
        <f>SUM(G2:G4)</f>
        <v>1230000</v>
      </c>
      <c r="P5" s="209"/>
      <c r="Q5" s="210"/>
      <c r="R5" s="211"/>
      <c r="S5" s="211"/>
      <c r="T5" s="211"/>
    </row>
    <row r="6" spans="1:20" s="214" customFormat="1" ht="17.25" customHeight="1" thickBot="1">
      <c r="A6" s="556" t="s">
        <v>2</v>
      </c>
      <c r="B6" s="557"/>
      <c r="C6" s="558"/>
      <c r="D6" s="121">
        <f>SUM(D5)</f>
        <v>3210000</v>
      </c>
      <c r="E6" s="121">
        <f>SUM(E5)</f>
        <v>3210000</v>
      </c>
      <c r="F6" s="121">
        <f>SUM(F5)</f>
        <v>0</v>
      </c>
      <c r="G6" s="121">
        <f>SUM(G5)</f>
        <v>1230000</v>
      </c>
      <c r="P6" s="209"/>
      <c r="Q6" s="210"/>
      <c r="R6" s="211"/>
      <c r="S6" s="211"/>
      <c r="T6" s="211"/>
    </row>
    <row r="7" spans="1:20" s="214" customFormat="1" ht="15" customHeight="1">
      <c r="A7" s="215" t="s">
        <v>102</v>
      </c>
      <c r="B7" s="215" t="s">
        <v>259</v>
      </c>
      <c r="C7" s="216" t="s">
        <v>407</v>
      </c>
      <c r="D7" s="217">
        <v>0</v>
      </c>
      <c r="E7" s="442">
        <v>826000</v>
      </c>
      <c r="F7" s="218"/>
      <c r="G7" s="218">
        <v>324810</v>
      </c>
      <c r="P7" s="209"/>
      <c r="Q7" s="210"/>
      <c r="R7" s="211"/>
      <c r="S7" s="211"/>
      <c r="T7" s="211"/>
    </row>
    <row r="8" spans="1:20" s="214" customFormat="1" ht="15" customHeight="1" thickBot="1">
      <c r="A8" s="219" t="s">
        <v>77</v>
      </c>
      <c r="B8" s="219" t="s">
        <v>266</v>
      </c>
      <c r="C8" s="220" t="s">
        <v>41</v>
      </c>
      <c r="D8" s="221">
        <v>826000</v>
      </c>
      <c r="E8" s="443">
        <v>0</v>
      </c>
      <c r="F8" s="222"/>
      <c r="G8" s="223">
        <v>0</v>
      </c>
      <c r="P8" s="209"/>
      <c r="Q8" s="224"/>
      <c r="R8" s="211"/>
      <c r="S8" s="211"/>
      <c r="T8" s="211"/>
    </row>
    <row r="9" spans="1:20" s="199" customFormat="1" ht="15" customHeight="1" thickBot="1">
      <c r="A9" s="559" t="s">
        <v>12</v>
      </c>
      <c r="B9" s="560"/>
      <c r="C9" s="561"/>
      <c r="D9" s="16">
        <f>SUM(D7:D8)</f>
        <v>826000</v>
      </c>
      <c r="E9" s="16">
        <f>SUM(E7:E8)</f>
        <v>826000</v>
      </c>
      <c r="F9" s="16">
        <f>SUM(F7:F8)</f>
        <v>0</v>
      </c>
      <c r="G9" s="16">
        <f>SUM(G7:G8)</f>
        <v>324810</v>
      </c>
      <c r="P9" s="209"/>
      <c r="Q9" s="224"/>
      <c r="R9" s="211"/>
      <c r="S9" s="211"/>
      <c r="T9" s="211"/>
    </row>
    <row r="10" spans="1:20" s="199" customFormat="1" ht="15" customHeight="1">
      <c r="A10" s="225" t="s">
        <v>78</v>
      </c>
      <c r="B10" s="226" t="s">
        <v>267</v>
      </c>
      <c r="C10" s="227" t="s">
        <v>408</v>
      </c>
      <c r="D10" s="223">
        <v>60000</v>
      </c>
      <c r="E10" s="228">
        <v>60000</v>
      </c>
      <c r="F10" s="228"/>
      <c r="G10" s="228">
        <v>11115</v>
      </c>
      <c r="P10" s="209"/>
      <c r="Q10" s="224"/>
      <c r="R10" s="211"/>
      <c r="S10" s="211"/>
      <c r="T10" s="211"/>
    </row>
    <row r="11" spans="1:20" s="199" customFormat="1" ht="15" customHeight="1">
      <c r="A11" s="225" t="s">
        <v>105</v>
      </c>
      <c r="B11" s="226" t="s">
        <v>262</v>
      </c>
      <c r="C11" s="227" t="s">
        <v>409</v>
      </c>
      <c r="D11" s="223">
        <v>0</v>
      </c>
      <c r="E11" s="444">
        <v>10000</v>
      </c>
      <c r="F11" s="228"/>
      <c r="G11" s="228">
        <v>9856</v>
      </c>
      <c r="P11" s="209"/>
      <c r="Q11" s="224"/>
      <c r="R11" s="211"/>
      <c r="S11" s="211"/>
      <c r="T11" s="211"/>
    </row>
    <row r="12" spans="1:20" s="199" customFormat="1" ht="15" customHeight="1">
      <c r="A12" s="225" t="s">
        <v>79</v>
      </c>
      <c r="B12" s="226" t="s">
        <v>269</v>
      </c>
      <c r="C12" s="227" t="s">
        <v>268</v>
      </c>
      <c r="D12" s="223">
        <v>20000</v>
      </c>
      <c r="E12" s="228">
        <v>20000</v>
      </c>
      <c r="F12" s="228"/>
      <c r="G12" s="228">
        <v>0</v>
      </c>
      <c r="P12" s="209"/>
      <c r="Q12" s="224"/>
      <c r="R12" s="211"/>
      <c r="S12" s="211"/>
      <c r="T12" s="211"/>
    </row>
    <row r="13" spans="1:20" s="199" customFormat="1" ht="15" customHeight="1" thickBot="1">
      <c r="A13" s="225" t="s">
        <v>80</v>
      </c>
      <c r="B13" s="226" t="s">
        <v>220</v>
      </c>
      <c r="C13" s="227" t="s">
        <v>367</v>
      </c>
      <c r="D13" s="223">
        <v>80000</v>
      </c>
      <c r="E13" s="444">
        <v>243000</v>
      </c>
      <c r="F13" s="228"/>
      <c r="G13" s="228">
        <v>243191</v>
      </c>
      <c r="P13" s="210"/>
      <c r="Q13" s="210"/>
      <c r="R13" s="211"/>
      <c r="S13" s="211"/>
      <c r="T13" s="211"/>
    </row>
    <row r="14" spans="1:20" s="199" customFormat="1" ht="15" customHeight="1" thickBot="1">
      <c r="A14" s="567" t="s">
        <v>15</v>
      </c>
      <c r="B14" s="567"/>
      <c r="C14" s="568"/>
      <c r="D14" s="15">
        <f>SUM(D10:D13)</f>
        <v>160000</v>
      </c>
      <c r="E14" s="15">
        <f>SUM(E10:E13)</f>
        <v>333000</v>
      </c>
      <c r="F14" s="15">
        <f>SUM(F10:F13)</f>
        <v>0</v>
      </c>
      <c r="G14" s="15">
        <f>SUM(G10:G13)</f>
        <v>264162</v>
      </c>
      <c r="P14" s="210"/>
      <c r="Q14" s="210"/>
      <c r="R14" s="211"/>
      <c r="S14" s="211"/>
      <c r="T14" s="211"/>
    </row>
    <row r="15" spans="1:20" s="199" customFormat="1" ht="15" customHeight="1">
      <c r="A15" s="290" t="s">
        <v>179</v>
      </c>
      <c r="B15" s="290" t="s">
        <v>403</v>
      </c>
      <c r="C15" s="291" t="s">
        <v>270</v>
      </c>
      <c r="D15" s="286">
        <v>60000</v>
      </c>
      <c r="E15" s="218">
        <v>60000</v>
      </c>
      <c r="F15" s="238"/>
      <c r="G15" s="238">
        <v>23947</v>
      </c>
      <c r="P15" s="210"/>
      <c r="Q15" s="210"/>
      <c r="R15" s="211"/>
      <c r="S15" s="211"/>
      <c r="T15" s="211"/>
    </row>
    <row r="16" spans="1:20" s="199" customFormat="1" ht="15" customHeight="1">
      <c r="A16" s="212" t="s">
        <v>82</v>
      </c>
      <c r="B16" s="212" t="s">
        <v>271</v>
      </c>
      <c r="C16" s="229" t="s">
        <v>272</v>
      </c>
      <c r="D16" s="221">
        <v>60000</v>
      </c>
      <c r="E16" s="223">
        <v>60000</v>
      </c>
      <c r="F16" s="228"/>
      <c r="G16" s="228">
        <v>20943</v>
      </c>
      <c r="P16" s="210"/>
      <c r="Q16" s="210"/>
      <c r="R16" s="211"/>
      <c r="S16" s="211"/>
      <c r="T16" s="211"/>
    </row>
    <row r="17" spans="1:20" s="199" customFormat="1" ht="15" customHeight="1">
      <c r="A17" s="219" t="s">
        <v>83</v>
      </c>
      <c r="B17" s="219" t="s">
        <v>273</v>
      </c>
      <c r="C17" s="229" t="s">
        <v>368</v>
      </c>
      <c r="D17" s="221">
        <v>20000</v>
      </c>
      <c r="E17" s="441">
        <v>28000</v>
      </c>
      <c r="F17" s="228"/>
      <c r="G17" s="228">
        <v>27500</v>
      </c>
      <c r="P17" s="210"/>
      <c r="Q17" s="210"/>
      <c r="R17" s="211"/>
      <c r="S17" s="211"/>
      <c r="T17" s="211"/>
    </row>
    <row r="18" spans="1:20" s="199" customFormat="1" ht="15" customHeight="1">
      <c r="A18" s="219" t="s">
        <v>84</v>
      </c>
      <c r="B18" s="219" t="s">
        <v>274</v>
      </c>
      <c r="C18" s="292" t="s">
        <v>252</v>
      </c>
      <c r="D18" s="221">
        <v>180000</v>
      </c>
      <c r="E18" s="223">
        <v>180000</v>
      </c>
      <c r="F18" s="228"/>
      <c r="G18" s="228">
        <v>59616</v>
      </c>
      <c r="P18" s="230"/>
      <c r="Q18" s="293"/>
      <c r="R18" s="211"/>
      <c r="S18" s="211"/>
      <c r="T18" s="211"/>
    </row>
    <row r="19" spans="1:20" s="199" customFormat="1" ht="15" customHeight="1">
      <c r="A19" s="219" t="s">
        <v>85</v>
      </c>
      <c r="B19" s="219" t="s">
        <v>238</v>
      </c>
      <c r="C19" s="292" t="s">
        <v>0</v>
      </c>
      <c r="D19" s="221">
        <v>140000</v>
      </c>
      <c r="E19" s="223">
        <v>140000</v>
      </c>
      <c r="F19" s="228"/>
      <c r="G19" s="228">
        <v>-45255</v>
      </c>
      <c r="P19" s="230"/>
      <c r="Q19" s="231"/>
      <c r="R19" s="211"/>
      <c r="S19" s="211"/>
      <c r="T19" s="211"/>
    </row>
    <row r="20" spans="1:20" s="199" customFormat="1" ht="15" customHeight="1">
      <c r="A20" s="219" t="s">
        <v>86</v>
      </c>
      <c r="B20" s="219" t="s">
        <v>240</v>
      </c>
      <c r="C20" s="292" t="s">
        <v>5</v>
      </c>
      <c r="D20" s="221">
        <v>20000</v>
      </c>
      <c r="E20" s="441">
        <v>25000</v>
      </c>
      <c r="F20" s="228"/>
      <c r="G20" s="228">
        <v>24757</v>
      </c>
      <c r="P20" s="294"/>
      <c r="Q20" s="295"/>
      <c r="R20" s="249"/>
      <c r="S20" s="249"/>
      <c r="T20" s="249"/>
    </row>
    <row r="21" spans="1:20" s="199" customFormat="1" ht="15" customHeight="1">
      <c r="A21" s="219" t="s">
        <v>74</v>
      </c>
      <c r="B21" s="219" t="s">
        <v>263</v>
      </c>
      <c r="C21" s="292" t="s">
        <v>410</v>
      </c>
      <c r="D21" s="221">
        <v>40000</v>
      </c>
      <c r="E21" s="223">
        <v>40000</v>
      </c>
      <c r="F21" s="228"/>
      <c r="G21" s="228">
        <v>9070</v>
      </c>
      <c r="P21" s="230"/>
      <c r="Q21" s="231"/>
      <c r="R21" s="211"/>
      <c r="S21" s="211"/>
      <c r="T21" s="211"/>
    </row>
    <row r="22" spans="1:20" s="199" customFormat="1" ht="27" customHeight="1">
      <c r="A22" s="212" t="s">
        <v>87</v>
      </c>
      <c r="B22" s="212" t="s">
        <v>276</v>
      </c>
      <c r="C22" s="461" t="s">
        <v>415</v>
      </c>
      <c r="D22" s="221">
        <v>200000</v>
      </c>
      <c r="E22" s="441">
        <v>399000</v>
      </c>
      <c r="F22" s="228"/>
      <c r="G22" s="228">
        <v>398516</v>
      </c>
      <c r="P22" s="230"/>
      <c r="Q22" s="232"/>
      <c r="R22" s="211"/>
      <c r="S22" s="211"/>
      <c r="T22" s="211"/>
    </row>
    <row r="23" spans="1:20" s="199" customFormat="1" ht="15" customHeight="1">
      <c r="A23" s="219" t="s">
        <v>141</v>
      </c>
      <c r="B23" s="219" t="s">
        <v>278</v>
      </c>
      <c r="C23" s="229" t="s">
        <v>411</v>
      </c>
      <c r="D23" s="221">
        <v>0</v>
      </c>
      <c r="E23" s="223">
        <v>0</v>
      </c>
      <c r="F23" s="228"/>
      <c r="G23" s="228">
        <v>32284</v>
      </c>
      <c r="P23" s="230"/>
      <c r="Q23" s="232"/>
      <c r="R23" s="211"/>
      <c r="S23" s="211"/>
      <c r="T23" s="211"/>
    </row>
    <row r="24" spans="1:20" s="199" customFormat="1" ht="15" customHeight="1">
      <c r="A24" s="219" t="s">
        <v>88</v>
      </c>
      <c r="B24" s="219" t="s">
        <v>279</v>
      </c>
      <c r="C24" s="229" t="s">
        <v>280</v>
      </c>
      <c r="D24" s="221">
        <v>60000</v>
      </c>
      <c r="E24" s="223">
        <v>60000</v>
      </c>
      <c r="F24" s="228"/>
      <c r="G24" s="228">
        <v>6461</v>
      </c>
      <c r="P24" s="230"/>
      <c r="Q24" s="232"/>
      <c r="R24" s="211"/>
      <c r="S24" s="211"/>
      <c r="T24" s="211"/>
    </row>
    <row r="25" spans="1:20" s="199" customFormat="1" ht="15" customHeight="1">
      <c r="A25" s="296" t="s">
        <v>69</v>
      </c>
      <c r="B25" s="296" t="s">
        <v>227</v>
      </c>
      <c r="C25" s="297" t="s">
        <v>191</v>
      </c>
      <c r="D25" s="287">
        <v>560000</v>
      </c>
      <c r="E25" s="445">
        <f>SUM(E26:E31)</f>
        <v>886000</v>
      </c>
      <c r="F25" s="288">
        <f>SUM(F26:F31)</f>
        <v>0</v>
      </c>
      <c r="G25" s="288">
        <f>SUM(G26:G31)</f>
        <v>886461</v>
      </c>
      <c r="P25" s="230"/>
      <c r="Q25" s="232"/>
      <c r="R25" s="211"/>
      <c r="S25" s="211"/>
      <c r="T25" s="211"/>
    </row>
    <row r="26" spans="1:20" s="199" customFormat="1" ht="15" customHeight="1">
      <c r="A26" s="219"/>
      <c r="B26" s="219" t="s">
        <v>228</v>
      </c>
      <c r="C26" s="229" t="s">
        <v>230</v>
      </c>
      <c r="D26" s="221">
        <v>0</v>
      </c>
      <c r="E26" s="223">
        <v>81000</v>
      </c>
      <c r="F26" s="228"/>
      <c r="G26" s="228">
        <v>81184</v>
      </c>
      <c r="P26" s="230"/>
      <c r="Q26" s="232"/>
      <c r="R26" s="211"/>
      <c r="S26" s="211"/>
      <c r="T26" s="211"/>
    </row>
    <row r="27" spans="1:20" s="199" customFormat="1" ht="15" customHeight="1">
      <c r="A27" s="219"/>
      <c r="B27" s="219" t="s">
        <v>161</v>
      </c>
      <c r="C27" s="229" t="s">
        <v>412</v>
      </c>
      <c r="D27" s="221">
        <v>0</v>
      </c>
      <c r="E27" s="223">
        <v>22000</v>
      </c>
      <c r="F27" s="228"/>
      <c r="G27" s="228">
        <v>22251</v>
      </c>
      <c r="P27" s="230"/>
      <c r="Q27" s="232"/>
      <c r="R27" s="211"/>
      <c r="S27" s="211"/>
      <c r="T27" s="211"/>
    </row>
    <row r="28" spans="1:20" s="199" customFormat="1" ht="15" customHeight="1">
      <c r="A28" s="219"/>
      <c r="B28" s="219" t="s">
        <v>186</v>
      </c>
      <c r="C28" s="229" t="s">
        <v>231</v>
      </c>
      <c r="D28" s="221">
        <v>0</v>
      </c>
      <c r="E28" s="223">
        <v>2000</v>
      </c>
      <c r="F28" s="228"/>
      <c r="G28" s="228">
        <v>1718</v>
      </c>
      <c r="P28" s="230"/>
      <c r="Q28" s="232"/>
      <c r="R28" s="211"/>
      <c r="S28" s="211"/>
      <c r="T28" s="211"/>
    </row>
    <row r="29" spans="1:20" s="199" customFormat="1" ht="15" customHeight="1">
      <c r="A29" s="219"/>
      <c r="B29" s="219" t="s">
        <v>188</v>
      </c>
      <c r="C29" s="229" t="s">
        <v>232</v>
      </c>
      <c r="D29" s="221">
        <v>0</v>
      </c>
      <c r="E29" s="223">
        <v>26000</v>
      </c>
      <c r="F29" s="228"/>
      <c r="G29" s="228">
        <v>25880</v>
      </c>
      <c r="P29" s="230"/>
      <c r="Q29" s="232"/>
      <c r="R29" s="211"/>
      <c r="S29" s="211"/>
      <c r="T29" s="211"/>
    </row>
    <row r="30" spans="1:20" s="199" customFormat="1" ht="15" customHeight="1">
      <c r="A30" s="219"/>
      <c r="B30" s="219" t="s">
        <v>142</v>
      </c>
      <c r="C30" s="229" t="s">
        <v>369</v>
      </c>
      <c r="D30" s="221">
        <v>0</v>
      </c>
      <c r="E30" s="223">
        <v>127000</v>
      </c>
      <c r="F30" s="228"/>
      <c r="G30" s="228">
        <v>127260</v>
      </c>
      <c r="P30" s="230"/>
      <c r="Q30" s="232"/>
      <c r="R30" s="211"/>
      <c r="S30" s="211"/>
      <c r="T30" s="211"/>
    </row>
    <row r="31" spans="1:20" s="199" customFormat="1" ht="15" customHeight="1" thickBot="1">
      <c r="A31" s="219"/>
      <c r="B31" s="219" t="s">
        <v>162</v>
      </c>
      <c r="C31" s="229" t="s">
        <v>413</v>
      </c>
      <c r="D31" s="221">
        <v>0</v>
      </c>
      <c r="E31" s="223">
        <v>628000</v>
      </c>
      <c r="F31" s="228"/>
      <c r="G31" s="228">
        <v>628168</v>
      </c>
      <c r="P31" s="230"/>
      <c r="Q31" s="232"/>
      <c r="R31" s="211"/>
      <c r="S31" s="211"/>
      <c r="T31" s="211"/>
    </row>
    <row r="32" spans="1:20" s="199" customFormat="1" ht="15" customHeight="1" thickBot="1">
      <c r="A32" s="562" t="s">
        <v>16</v>
      </c>
      <c r="B32" s="562"/>
      <c r="C32" s="563"/>
      <c r="D32" s="15">
        <f>SUM(D15:D25)</f>
        <v>1340000</v>
      </c>
      <c r="E32" s="15">
        <f>SUM(E15:E25)</f>
        <v>1878000</v>
      </c>
      <c r="F32" s="15">
        <f>SUM(F15:F25)</f>
        <v>0</v>
      </c>
      <c r="G32" s="15">
        <f>SUM(G15:G25)</f>
        <v>1444300</v>
      </c>
      <c r="P32" s="230"/>
      <c r="Q32" s="232"/>
      <c r="R32" s="211"/>
      <c r="S32" s="211"/>
      <c r="T32" s="211"/>
    </row>
    <row r="33" spans="1:20" s="199" customFormat="1" ht="15" customHeight="1" thickBot="1">
      <c r="A33" s="225" t="s">
        <v>89</v>
      </c>
      <c r="B33" s="226" t="s">
        <v>281</v>
      </c>
      <c r="C33" s="239" t="s">
        <v>414</v>
      </c>
      <c r="D33" s="223">
        <v>780000</v>
      </c>
      <c r="E33" s="228">
        <v>780000</v>
      </c>
      <c r="F33" s="228"/>
      <c r="G33" s="228">
        <v>118888</v>
      </c>
      <c r="P33" s="230"/>
      <c r="Q33" s="234"/>
      <c r="R33" s="211"/>
      <c r="S33" s="211"/>
      <c r="T33" s="211"/>
    </row>
    <row r="34" spans="1:20" s="199" customFormat="1" ht="15" customHeight="1" thickBot="1">
      <c r="A34" s="562" t="s">
        <v>146</v>
      </c>
      <c r="B34" s="562"/>
      <c r="C34" s="562"/>
      <c r="D34" s="15">
        <f>SUM(D33)</f>
        <v>780000</v>
      </c>
      <c r="E34" s="15">
        <f>SUM(E33)</f>
        <v>780000</v>
      </c>
      <c r="F34" s="15">
        <f>SUM(F33)</f>
        <v>0</v>
      </c>
      <c r="G34" s="15">
        <f>SUM(G33)</f>
        <v>118888</v>
      </c>
      <c r="P34" s="230"/>
      <c r="Q34" s="234"/>
      <c r="R34" s="211"/>
      <c r="S34" s="211"/>
      <c r="T34" s="211"/>
    </row>
    <row r="35" spans="1:20" s="199" customFormat="1" ht="15" customHeight="1">
      <c r="A35" s="235" t="s">
        <v>72</v>
      </c>
      <c r="B35" s="236" t="s">
        <v>239</v>
      </c>
      <c r="C35" s="237" t="s">
        <v>1</v>
      </c>
      <c r="D35" s="218">
        <v>572000</v>
      </c>
      <c r="E35" s="238">
        <v>572000</v>
      </c>
      <c r="F35" s="238"/>
      <c r="G35" s="238">
        <v>446990</v>
      </c>
      <c r="P35" s="230"/>
      <c r="Q35" s="234"/>
      <c r="R35" s="211"/>
      <c r="S35" s="211"/>
      <c r="T35" s="211"/>
    </row>
    <row r="36" spans="1:20" s="199" customFormat="1" ht="15" customHeight="1" thickBot="1">
      <c r="A36" s="233" t="s">
        <v>90</v>
      </c>
      <c r="B36" s="226" t="s">
        <v>282</v>
      </c>
      <c r="C36" s="239" t="s">
        <v>283</v>
      </c>
      <c r="D36" s="223">
        <v>50000</v>
      </c>
      <c r="E36" s="228">
        <v>50000</v>
      </c>
      <c r="F36" s="228"/>
      <c r="G36" s="228">
        <v>0</v>
      </c>
      <c r="P36" s="230"/>
      <c r="Q36" s="232"/>
      <c r="R36" s="211"/>
      <c r="S36" s="211"/>
      <c r="T36" s="211"/>
    </row>
    <row r="37" spans="1:20" s="199" customFormat="1" ht="15" customHeight="1" thickBot="1">
      <c r="A37" s="562" t="s">
        <v>17</v>
      </c>
      <c r="B37" s="562"/>
      <c r="C37" s="563"/>
      <c r="D37" s="15">
        <f>SUM(D35:D36)</f>
        <v>622000</v>
      </c>
      <c r="E37" s="15">
        <f>SUM(E35:E36)</f>
        <v>622000</v>
      </c>
      <c r="F37" s="15">
        <f>SUM(F35:F36)</f>
        <v>0</v>
      </c>
      <c r="G37" s="15">
        <f>SUM(G35:G36)</f>
        <v>446990</v>
      </c>
      <c r="P37" s="230"/>
      <c r="Q37" s="232"/>
      <c r="R37" s="211"/>
      <c r="S37" s="211"/>
      <c r="T37" s="211"/>
    </row>
    <row r="38" spans="1:20" s="199" customFormat="1" ht="18" customHeight="1" thickBot="1">
      <c r="A38" s="540" t="s">
        <v>9</v>
      </c>
      <c r="B38" s="541"/>
      <c r="C38" s="542"/>
      <c r="D38" s="169">
        <f>SUM(D14+D32+D34+D37)</f>
        <v>2902000</v>
      </c>
      <c r="E38" s="169">
        <f>SUM(E14+E32+E34+E37)</f>
        <v>3613000</v>
      </c>
      <c r="F38" s="169">
        <f>SUM(F14+F32+F34+F37)</f>
        <v>0</v>
      </c>
      <c r="G38" s="169">
        <f>SUM(G14+G32+G34+G37)</f>
        <v>2274340</v>
      </c>
      <c r="P38" s="230"/>
      <c r="Q38" s="232"/>
      <c r="R38" s="211"/>
      <c r="S38" s="211"/>
      <c r="T38" s="211"/>
    </row>
    <row r="39" spans="1:20" s="214" customFormat="1" ht="15" customHeight="1" thickBot="1">
      <c r="A39" s="405" t="s">
        <v>91</v>
      </c>
      <c r="B39" s="405" t="s">
        <v>286</v>
      </c>
      <c r="C39" s="406" t="s">
        <v>3</v>
      </c>
      <c r="D39" s="169">
        <v>4054000</v>
      </c>
      <c r="E39" s="169">
        <v>1687000</v>
      </c>
      <c r="F39" s="169"/>
      <c r="G39" s="169">
        <v>0</v>
      </c>
      <c r="P39" s="230"/>
      <c r="Q39" s="232"/>
      <c r="R39" s="211"/>
      <c r="S39" s="211"/>
      <c r="T39" s="211"/>
    </row>
    <row r="40" spans="1:20" s="242" customFormat="1" ht="15" customHeight="1" thickBot="1">
      <c r="A40" s="240" t="s">
        <v>143</v>
      </c>
      <c r="B40" s="240" t="s">
        <v>287</v>
      </c>
      <c r="C40" s="240" t="s">
        <v>370</v>
      </c>
      <c r="D40" s="241">
        <v>0</v>
      </c>
      <c r="E40" s="446">
        <v>100000</v>
      </c>
      <c r="F40" s="241"/>
      <c r="G40" s="241">
        <v>199786</v>
      </c>
      <c r="P40" s="243"/>
      <c r="Q40" s="244"/>
      <c r="R40" s="245"/>
      <c r="S40" s="245"/>
      <c r="T40" s="245"/>
    </row>
    <row r="41" spans="1:20" s="199" customFormat="1" ht="16.5" customHeight="1">
      <c r="A41" s="551" t="s">
        <v>427</v>
      </c>
      <c r="B41" s="552"/>
      <c r="C41" s="469" t="s">
        <v>418</v>
      </c>
      <c r="D41" s="470">
        <f>SUM(D42:D48)</f>
        <v>2679000</v>
      </c>
      <c r="E41" s="470">
        <f>SUM(E42:E48)</f>
        <v>3559000</v>
      </c>
      <c r="F41" s="470"/>
      <c r="G41" s="470">
        <f>SUM(G42:G48)</f>
        <v>954886</v>
      </c>
      <c r="P41" s="247"/>
      <c r="Q41" s="248"/>
      <c r="R41" s="249"/>
      <c r="S41" s="249"/>
      <c r="T41" s="249"/>
    </row>
    <row r="42" spans="1:20" s="199" customFormat="1" ht="15" customHeight="1">
      <c r="A42" s="220" t="s">
        <v>428</v>
      </c>
      <c r="B42" s="220"/>
      <c r="C42" s="250" t="s">
        <v>419</v>
      </c>
      <c r="D42" s="246">
        <v>150000</v>
      </c>
      <c r="E42" s="447">
        <v>930000</v>
      </c>
      <c r="F42" s="246"/>
      <c r="G42" s="246">
        <v>50800</v>
      </c>
      <c r="P42" s="247"/>
      <c r="Q42" s="248"/>
      <c r="R42" s="249"/>
      <c r="S42" s="249"/>
      <c r="T42" s="249"/>
    </row>
    <row r="43" spans="1:20" s="199" customFormat="1" ht="15" customHeight="1">
      <c r="A43" s="220" t="s">
        <v>429</v>
      </c>
      <c r="B43" s="220"/>
      <c r="C43" s="250" t="s">
        <v>420</v>
      </c>
      <c r="D43" s="246">
        <v>381000</v>
      </c>
      <c r="E43" s="246">
        <v>381000</v>
      </c>
      <c r="F43" s="246"/>
      <c r="G43" s="246">
        <v>174560</v>
      </c>
      <c r="P43" s="247"/>
      <c r="Q43" s="248"/>
      <c r="R43" s="249"/>
      <c r="S43" s="249"/>
      <c r="T43" s="249"/>
    </row>
    <row r="44" spans="1:20" s="199" customFormat="1" ht="15" customHeight="1">
      <c r="A44" s="220" t="s">
        <v>430</v>
      </c>
      <c r="B44" s="220"/>
      <c r="C44" s="250" t="s">
        <v>421</v>
      </c>
      <c r="D44" s="246">
        <v>716000</v>
      </c>
      <c r="E44" s="246">
        <v>716000</v>
      </c>
      <c r="F44" s="246"/>
      <c r="G44" s="246">
        <v>500000</v>
      </c>
      <c r="P44" s="247"/>
      <c r="Q44" s="248"/>
      <c r="R44" s="249"/>
      <c r="S44" s="249"/>
      <c r="T44" s="249"/>
    </row>
    <row r="45" spans="1:20" s="199" customFormat="1" ht="15" customHeight="1">
      <c r="A45" s="220" t="s">
        <v>92</v>
      </c>
      <c r="B45" s="220"/>
      <c r="C45" s="250" t="s">
        <v>422</v>
      </c>
      <c r="D45" s="246">
        <v>103000</v>
      </c>
      <c r="E45" s="447">
        <v>203000</v>
      </c>
      <c r="F45" s="246"/>
      <c r="G45" s="246">
        <v>29740</v>
      </c>
      <c r="P45" s="247"/>
      <c r="Q45" s="248"/>
      <c r="R45" s="249"/>
      <c r="S45" s="249"/>
      <c r="T45" s="249"/>
    </row>
    <row r="46" spans="1:20" s="199" customFormat="1" ht="15" customHeight="1">
      <c r="A46" s="220"/>
      <c r="B46" s="220"/>
      <c r="C46" s="250" t="s">
        <v>423</v>
      </c>
      <c r="D46" s="246">
        <v>111000</v>
      </c>
      <c r="E46" s="246">
        <v>111000</v>
      </c>
      <c r="F46" s="246"/>
      <c r="G46" s="246">
        <v>0</v>
      </c>
      <c r="P46" s="247"/>
      <c r="Q46" s="248"/>
      <c r="R46" s="249"/>
      <c r="S46" s="249"/>
      <c r="T46" s="249"/>
    </row>
    <row r="47" spans="1:20" s="199" customFormat="1" ht="15" customHeight="1">
      <c r="A47" s="220"/>
      <c r="B47" s="220"/>
      <c r="C47" s="250" t="s">
        <v>424</v>
      </c>
      <c r="D47" s="246">
        <v>20000</v>
      </c>
      <c r="E47" s="246">
        <v>20000</v>
      </c>
      <c r="F47" s="246"/>
      <c r="G47" s="246">
        <v>0</v>
      </c>
      <c r="P47" s="247"/>
      <c r="Q47" s="248"/>
      <c r="R47" s="249"/>
      <c r="S47" s="249"/>
      <c r="T47" s="249"/>
    </row>
    <row r="48" spans="1:20" s="199" customFormat="1" ht="15" customHeight="1" thickBot="1">
      <c r="A48" s="471" t="s">
        <v>431</v>
      </c>
      <c r="B48" s="471"/>
      <c r="C48" s="472" t="s">
        <v>425</v>
      </c>
      <c r="D48" s="473">
        <v>1198000</v>
      </c>
      <c r="E48" s="473">
        <v>1198000</v>
      </c>
      <c r="F48" s="473"/>
      <c r="G48" s="473">
        <v>199786</v>
      </c>
      <c r="P48" s="247"/>
      <c r="Q48" s="248"/>
      <c r="R48" s="249"/>
      <c r="S48" s="249"/>
      <c r="T48" s="249"/>
    </row>
    <row r="49" spans="1:7" s="199" customFormat="1" ht="15" customHeight="1">
      <c r="A49" s="475" t="s">
        <v>93</v>
      </c>
      <c r="B49" s="475" t="s">
        <v>288</v>
      </c>
      <c r="C49" s="458" t="s">
        <v>426</v>
      </c>
      <c r="D49" s="459">
        <v>100000</v>
      </c>
      <c r="E49" s="459">
        <v>100000</v>
      </c>
      <c r="F49" s="459"/>
      <c r="G49" s="459">
        <v>0</v>
      </c>
    </row>
    <row r="50" spans="1:7" s="199" customFormat="1" ht="15" customHeight="1" thickBot="1">
      <c r="A50" s="475" t="s">
        <v>144</v>
      </c>
      <c r="B50" s="475" t="s">
        <v>145</v>
      </c>
      <c r="C50" s="458" t="s">
        <v>371</v>
      </c>
      <c r="D50" s="459">
        <v>200000</v>
      </c>
      <c r="E50" s="459">
        <v>200000</v>
      </c>
      <c r="F50" s="459"/>
      <c r="G50" s="459">
        <v>200000</v>
      </c>
    </row>
    <row r="51" spans="1:7" s="199" customFormat="1" ht="15" customHeight="1">
      <c r="A51" s="551" t="s">
        <v>94</v>
      </c>
      <c r="B51" s="552"/>
      <c r="C51" s="474" t="s">
        <v>25</v>
      </c>
      <c r="D51" s="470">
        <v>209000</v>
      </c>
      <c r="E51" s="479">
        <f>SUM(E52:E57)</f>
        <v>1356000</v>
      </c>
      <c r="F51" s="470"/>
      <c r="G51" s="470">
        <f>SUM(G52:G56)</f>
        <v>465050</v>
      </c>
    </row>
    <row r="52" spans="1:7" s="199" customFormat="1" ht="15" customHeight="1">
      <c r="A52" s="220"/>
      <c r="B52" s="462"/>
      <c r="C52" s="250" t="s">
        <v>432</v>
      </c>
      <c r="D52" s="246">
        <v>0</v>
      </c>
      <c r="E52" s="480">
        <v>100000</v>
      </c>
      <c r="F52" s="246"/>
      <c r="G52" s="246">
        <v>0</v>
      </c>
    </row>
    <row r="53" spans="1:7" s="199" customFormat="1" ht="15" customHeight="1">
      <c r="A53" s="220"/>
      <c r="B53" s="220"/>
      <c r="C53" s="250" t="s">
        <v>433</v>
      </c>
      <c r="D53" s="246">
        <v>0</v>
      </c>
      <c r="E53" s="481">
        <v>1000000</v>
      </c>
      <c r="F53" s="246"/>
      <c r="G53" s="246">
        <v>308600</v>
      </c>
    </row>
    <row r="54" spans="1:7" s="199" customFormat="1" ht="15" customHeight="1">
      <c r="A54" s="220"/>
      <c r="B54" s="220"/>
      <c r="C54" s="250" t="s">
        <v>434</v>
      </c>
      <c r="D54" s="246">
        <v>100000</v>
      </c>
      <c r="E54" s="246">
        <v>100000</v>
      </c>
      <c r="F54" s="246"/>
      <c r="G54" s="246">
        <v>100000</v>
      </c>
    </row>
    <row r="55" spans="1:7" s="199" customFormat="1" ht="15" customHeight="1">
      <c r="A55" s="457"/>
      <c r="B55" s="220"/>
      <c r="C55" s="250" t="s">
        <v>436</v>
      </c>
      <c r="D55" s="246">
        <v>9000</v>
      </c>
      <c r="E55" s="481">
        <v>6000</v>
      </c>
      <c r="F55" s="246"/>
      <c r="G55" s="246">
        <v>6450</v>
      </c>
    </row>
    <row r="56" spans="1:7" s="199" customFormat="1" ht="15" customHeight="1">
      <c r="A56" s="457"/>
      <c r="B56" s="220"/>
      <c r="C56" s="250" t="s">
        <v>437</v>
      </c>
      <c r="D56" s="246">
        <v>0</v>
      </c>
      <c r="E56" s="481">
        <v>50000</v>
      </c>
      <c r="F56" s="246"/>
      <c r="G56" s="246">
        <v>50000</v>
      </c>
    </row>
    <row r="57" spans="1:7" s="199" customFormat="1" ht="15" customHeight="1" thickBot="1">
      <c r="A57" s="471"/>
      <c r="B57" s="478"/>
      <c r="C57" s="477" t="s">
        <v>435</v>
      </c>
      <c r="D57" s="473">
        <v>100000</v>
      </c>
      <c r="E57" s="473">
        <v>100000</v>
      </c>
      <c r="F57" s="473"/>
      <c r="G57" s="473">
        <v>0</v>
      </c>
    </row>
    <row r="58" spans="1:7" s="251" customFormat="1" ht="15" customHeight="1" thickBot="1">
      <c r="A58" s="549" t="s">
        <v>23</v>
      </c>
      <c r="B58" s="550"/>
      <c r="C58" s="542"/>
      <c r="D58" s="80">
        <f>SUM(D41+D49+D50+D51)</f>
        <v>3188000</v>
      </c>
      <c r="E58" s="80">
        <f>SUM(E41+E49+E50+E51)</f>
        <v>5215000</v>
      </c>
      <c r="F58" s="80">
        <f>SUM(F41+F49+F50+F51)</f>
        <v>0</v>
      </c>
      <c r="G58" s="80">
        <f>SUM(G41+G49+G50+G51)</f>
        <v>1619936</v>
      </c>
    </row>
    <row r="59" spans="1:7" s="254" customFormat="1" ht="15" customHeight="1">
      <c r="A59" s="216" t="s">
        <v>149</v>
      </c>
      <c r="B59" s="216" t="s">
        <v>150</v>
      </c>
      <c r="C59" s="252" t="s">
        <v>372</v>
      </c>
      <c r="D59" s="253">
        <v>0</v>
      </c>
      <c r="E59" s="448">
        <v>159000</v>
      </c>
      <c r="F59" s="253"/>
      <c r="G59" s="253">
        <v>158537</v>
      </c>
    </row>
    <row r="60" spans="1:7" s="254" customFormat="1" ht="15" customHeight="1" thickBot="1">
      <c r="A60" s="255" t="s">
        <v>384</v>
      </c>
      <c r="B60" s="255" t="s">
        <v>385</v>
      </c>
      <c r="C60" s="256" t="s">
        <v>386</v>
      </c>
      <c r="D60" s="257">
        <v>0</v>
      </c>
      <c r="E60" s="463">
        <v>152000</v>
      </c>
      <c r="F60" s="257"/>
      <c r="G60" s="257">
        <v>152400</v>
      </c>
    </row>
    <row r="61" spans="1:7" s="254" customFormat="1" ht="15" customHeight="1" thickBot="1">
      <c r="A61" s="543" t="s">
        <v>151</v>
      </c>
      <c r="B61" s="544"/>
      <c r="C61" s="545"/>
      <c r="D61" s="258">
        <f>SUM(D59:D60)</f>
        <v>0</v>
      </c>
      <c r="E61" s="258">
        <f>SUM(E59:E60)</f>
        <v>311000</v>
      </c>
      <c r="F61" s="258">
        <f>SUM(F59:F60)</f>
        <v>0</v>
      </c>
      <c r="G61" s="258">
        <f>SUM(G59:G60)</f>
        <v>310937</v>
      </c>
    </row>
    <row r="62" spans="1:7" s="199" customFormat="1" ht="21" customHeight="1" thickBot="1">
      <c r="A62" s="546" t="s">
        <v>13</v>
      </c>
      <c r="B62" s="547"/>
      <c r="C62" s="548"/>
      <c r="D62" s="130">
        <f>SUM(D6+D9+D38+D58+D61)</f>
        <v>10126000</v>
      </c>
      <c r="E62" s="130">
        <f>SUM(E6+E9+E38+E58+E61)</f>
        <v>13175000</v>
      </c>
      <c r="F62" s="130">
        <f>SUM(F6+F9+F38+F58+F61)</f>
        <v>0</v>
      </c>
      <c r="G62" s="130">
        <f>SUM(G6+G9+G38+G58+G61)</f>
        <v>5760023</v>
      </c>
    </row>
    <row r="63" spans="1:7" s="199" customFormat="1" ht="25.5" customHeight="1" thickBot="1">
      <c r="A63" s="536" t="s">
        <v>27</v>
      </c>
      <c r="B63" s="537"/>
      <c r="C63" s="538"/>
      <c r="D63" s="73">
        <f>SUM(D6+D9+D38+D39+D58+D61)</f>
        <v>14180000</v>
      </c>
      <c r="E63" s="73">
        <f>SUM(E6+E9+E38+E39+E58+E61)</f>
        <v>14862000</v>
      </c>
      <c r="F63" s="73">
        <f>SUM(F6+F9+F38+F39+F58+F61)</f>
        <v>0</v>
      </c>
      <c r="G63" s="73">
        <f>SUM(G6+G9+G38+G39+G58+G61)</f>
        <v>5760023</v>
      </c>
    </row>
    <row r="64" spans="1:7" s="199" customFormat="1" ht="12.75" customHeight="1">
      <c r="A64" s="101"/>
      <c r="B64" s="101"/>
      <c r="C64" s="40"/>
      <c r="D64" s="40"/>
      <c r="E64" s="40"/>
      <c r="F64" s="40"/>
      <c r="G64" s="40"/>
    </row>
    <row r="65" spans="1:7" s="199" customFormat="1" ht="12.75">
      <c r="A65" s="101"/>
      <c r="B65" s="101"/>
      <c r="C65" s="539"/>
      <c r="D65" s="539"/>
      <c r="E65" s="539"/>
      <c r="F65" s="539"/>
      <c r="G65" s="539"/>
    </row>
    <row r="66" spans="1:7" s="199" customFormat="1" ht="12.75">
      <c r="A66" s="101"/>
      <c r="B66" s="101"/>
      <c r="C66" s="539"/>
      <c r="D66" s="539"/>
      <c r="E66" s="539"/>
      <c r="F66" s="539"/>
      <c r="G66" s="539"/>
    </row>
    <row r="67" spans="1:7" s="199" customFormat="1" ht="12.75">
      <c r="A67" s="101"/>
      <c r="B67" s="101"/>
      <c r="C67" s="539"/>
      <c r="D67" s="539"/>
      <c r="E67" s="539"/>
      <c r="F67" s="539"/>
      <c r="G67" s="539"/>
    </row>
    <row r="68" spans="1:7" s="199" customFormat="1" ht="12.75">
      <c r="A68" s="101"/>
      <c r="B68" s="101"/>
      <c r="C68" s="539"/>
      <c r="D68" s="539"/>
      <c r="E68" s="539"/>
      <c r="F68" s="539"/>
      <c r="G68" s="539"/>
    </row>
    <row r="69" spans="1:7" s="199" customFormat="1" ht="12.75">
      <c r="A69" s="101"/>
      <c r="B69" s="101"/>
      <c r="C69" s="539"/>
      <c r="D69" s="539"/>
      <c r="E69" s="539"/>
      <c r="F69" s="539"/>
      <c r="G69" s="539"/>
    </row>
    <row r="70" spans="1:7" s="199" customFormat="1" ht="12.75">
      <c r="A70" s="101"/>
      <c r="B70" s="101"/>
      <c r="C70" s="476"/>
      <c r="D70" s="476"/>
      <c r="E70" s="476"/>
      <c r="F70" s="476"/>
      <c r="G70" s="476"/>
    </row>
    <row r="71" spans="1:7" s="199" customFormat="1" ht="12.75">
      <c r="A71" s="101"/>
      <c r="B71" s="101"/>
      <c r="C71" s="476"/>
      <c r="D71" s="476"/>
      <c r="E71" s="476"/>
      <c r="F71" s="476"/>
      <c r="G71" s="476"/>
    </row>
    <row r="72" spans="1:7" s="199" customFormat="1" ht="12.75">
      <c r="A72" s="101"/>
      <c r="B72" s="101"/>
      <c r="C72" s="476"/>
      <c r="D72" s="476"/>
      <c r="E72" s="476"/>
      <c r="F72" s="476"/>
      <c r="G72" s="476"/>
    </row>
    <row r="73" spans="1:7" s="199" customFormat="1" ht="12.75">
      <c r="A73" s="101"/>
      <c r="B73" s="101"/>
      <c r="C73" s="40"/>
      <c r="D73" s="40"/>
      <c r="E73" s="40"/>
      <c r="F73" s="40"/>
      <c r="G73" s="40"/>
    </row>
    <row r="74" spans="1:7" s="199" customFormat="1" ht="12.75">
      <c r="A74" s="101"/>
      <c r="B74" s="101"/>
      <c r="C74" s="40"/>
      <c r="D74" s="40"/>
      <c r="E74" s="40"/>
      <c r="F74" s="40"/>
      <c r="G74" s="40"/>
    </row>
    <row r="75" spans="1:7" s="199" customFormat="1" ht="12.75">
      <c r="A75" s="101"/>
      <c r="B75" s="101"/>
      <c r="C75" s="40"/>
      <c r="D75" s="40"/>
      <c r="E75" s="40"/>
      <c r="F75" s="40"/>
      <c r="G75" s="40"/>
    </row>
    <row r="76" spans="1:7" s="199" customFormat="1" ht="12.75">
      <c r="A76" s="101"/>
      <c r="B76" s="101"/>
      <c r="C76" s="40"/>
      <c r="D76" s="40"/>
      <c r="E76" s="40"/>
      <c r="F76" s="40"/>
      <c r="G76" s="40"/>
    </row>
    <row r="77" spans="1:7" s="199" customFormat="1" ht="12.75">
      <c r="A77" s="101"/>
      <c r="B77" s="101"/>
      <c r="C77" s="40"/>
      <c r="D77" s="40"/>
      <c r="E77" s="40"/>
      <c r="F77" s="40"/>
      <c r="G77" s="40"/>
    </row>
    <row r="78" spans="1:7" s="199" customFormat="1" ht="15">
      <c r="A78" s="570"/>
      <c r="B78" s="570"/>
      <c r="C78" s="571"/>
      <c r="D78" s="86"/>
      <c r="E78" s="86"/>
      <c r="F78" s="86"/>
      <c r="G78" s="86"/>
    </row>
    <row r="79" spans="1:7" s="199" customFormat="1" ht="17.25" customHeight="1">
      <c r="A79" s="102"/>
      <c r="B79" s="102"/>
      <c r="C79" s="87"/>
      <c r="D79" s="88"/>
      <c r="E79" s="88"/>
      <c r="F79" s="88"/>
      <c r="G79" s="88"/>
    </row>
    <row r="80" spans="1:7" s="199" customFormat="1" ht="12.75">
      <c r="A80" s="572"/>
      <c r="B80" s="572"/>
      <c r="C80" s="572"/>
      <c r="D80" s="89"/>
      <c r="E80" s="89"/>
      <c r="F80" s="89"/>
      <c r="G80" s="89"/>
    </row>
    <row r="81" spans="1:7" s="199" customFormat="1" ht="12.75">
      <c r="A81" s="102"/>
      <c r="B81" s="102"/>
      <c r="C81" s="87"/>
      <c r="D81" s="88"/>
      <c r="E81" s="88"/>
      <c r="F81" s="88"/>
      <c r="G81" s="88"/>
    </row>
    <row r="82" spans="1:7" s="199" customFormat="1" ht="12.75">
      <c r="A82" s="102"/>
      <c r="B82" s="102"/>
      <c r="C82" s="87"/>
      <c r="D82" s="88"/>
      <c r="E82" s="88"/>
      <c r="F82" s="88"/>
      <c r="G82" s="88"/>
    </row>
    <row r="83" spans="1:7" s="199" customFormat="1" ht="12.75">
      <c r="A83" s="572"/>
      <c r="B83" s="572"/>
      <c r="C83" s="572"/>
      <c r="D83" s="89"/>
      <c r="E83" s="89"/>
      <c r="F83" s="89"/>
      <c r="G83" s="89"/>
    </row>
    <row r="84" spans="1:7" s="199" customFormat="1" ht="12.75">
      <c r="A84" s="102"/>
      <c r="B84" s="102"/>
      <c r="C84" s="87"/>
      <c r="D84" s="88"/>
      <c r="E84" s="88"/>
      <c r="F84" s="88"/>
      <c r="G84" s="88"/>
    </row>
    <row r="85" spans="1:7" s="199" customFormat="1" ht="12.75">
      <c r="A85" s="102"/>
      <c r="B85" s="102"/>
      <c r="C85" s="87"/>
      <c r="D85" s="88"/>
      <c r="E85" s="88"/>
      <c r="F85" s="88"/>
      <c r="G85" s="88"/>
    </row>
    <row r="86" spans="1:7" s="199" customFormat="1" ht="12.75">
      <c r="A86" s="102"/>
      <c r="B86" s="102"/>
      <c r="C86" s="87"/>
      <c r="D86" s="88"/>
      <c r="E86" s="88"/>
      <c r="F86" s="88"/>
      <c r="G86" s="88"/>
    </row>
    <row r="87" spans="1:7" s="199" customFormat="1" ht="12.75">
      <c r="A87" s="102"/>
      <c r="B87" s="102"/>
      <c r="C87" s="87"/>
      <c r="D87" s="88"/>
      <c r="E87" s="88"/>
      <c r="F87" s="88"/>
      <c r="G87" s="88"/>
    </row>
    <row r="88" spans="1:7" s="199" customFormat="1" ht="12.75">
      <c r="A88" s="102"/>
      <c r="B88" s="102"/>
      <c r="C88" s="87"/>
      <c r="D88" s="88"/>
      <c r="E88" s="88"/>
      <c r="F88" s="88"/>
      <c r="G88" s="88"/>
    </row>
    <row r="89" spans="1:7" s="199" customFormat="1" ht="12.75">
      <c r="A89" s="102"/>
      <c r="B89" s="102"/>
      <c r="C89" s="87"/>
      <c r="D89" s="88"/>
      <c r="E89" s="88"/>
      <c r="F89" s="88"/>
      <c r="G89" s="88"/>
    </row>
    <row r="90" spans="1:7" s="199" customFormat="1" ht="12.75">
      <c r="A90" s="572"/>
      <c r="B90" s="572"/>
      <c r="C90" s="572"/>
      <c r="D90" s="90"/>
      <c r="E90" s="90"/>
      <c r="F90" s="90"/>
      <c r="G90" s="90"/>
    </row>
    <row r="91" spans="1:7" s="199" customFormat="1" ht="12.75">
      <c r="A91" s="102"/>
      <c r="B91" s="102"/>
      <c r="C91" s="87"/>
      <c r="D91" s="88"/>
      <c r="E91" s="88"/>
      <c r="F91" s="88"/>
      <c r="G91" s="88"/>
    </row>
    <row r="92" spans="1:7" s="199" customFormat="1" ht="12.75">
      <c r="A92" s="102"/>
      <c r="B92" s="102"/>
      <c r="C92" s="87"/>
      <c r="D92" s="88"/>
      <c r="E92" s="88"/>
      <c r="F92" s="88"/>
      <c r="G92" s="88"/>
    </row>
    <row r="93" spans="1:7" s="199" customFormat="1" ht="12.75">
      <c r="A93" s="572"/>
      <c r="B93" s="572"/>
      <c r="C93" s="572"/>
      <c r="D93" s="90"/>
      <c r="E93" s="90"/>
      <c r="F93" s="90"/>
      <c r="G93" s="90"/>
    </row>
    <row r="94" spans="1:7" s="199" customFormat="1" ht="12.75">
      <c r="A94" s="102"/>
      <c r="B94" s="102"/>
      <c r="C94" s="87"/>
      <c r="D94" s="88"/>
      <c r="E94" s="88"/>
      <c r="F94" s="88"/>
      <c r="G94" s="88"/>
    </row>
    <row r="95" spans="1:7" s="199" customFormat="1" ht="12.75">
      <c r="A95" s="572"/>
      <c r="B95" s="572"/>
      <c r="C95" s="572"/>
      <c r="D95" s="90"/>
      <c r="E95" s="90"/>
      <c r="F95" s="90"/>
      <c r="G95" s="90"/>
    </row>
    <row r="96" spans="1:7" s="199" customFormat="1" ht="20.25" customHeight="1">
      <c r="A96" s="569"/>
      <c r="B96" s="569"/>
      <c r="C96" s="569"/>
      <c r="D96" s="85"/>
      <c r="E96" s="85"/>
      <c r="F96" s="85"/>
      <c r="G96" s="85"/>
    </row>
    <row r="97" spans="1:2" s="199" customFormat="1" ht="12.75">
      <c r="A97" s="101"/>
      <c r="B97" s="101"/>
    </row>
    <row r="98" spans="1:2" s="199" customFormat="1" ht="12.75">
      <c r="A98" s="101"/>
      <c r="B98" s="101"/>
    </row>
    <row r="99" spans="1:2" s="199" customFormat="1" ht="12.75">
      <c r="A99" s="101"/>
      <c r="B99" s="101"/>
    </row>
    <row r="100" spans="1:2" s="199" customFormat="1" ht="12.75">
      <c r="A100" s="101"/>
      <c r="B100" s="101"/>
    </row>
    <row r="101" spans="1:2" s="199" customFormat="1" ht="12.75">
      <c r="A101" s="101"/>
      <c r="B101" s="101"/>
    </row>
    <row r="102" spans="1:2" s="199" customFormat="1" ht="12.75">
      <c r="A102" s="101"/>
      <c r="B102" s="101"/>
    </row>
    <row r="103" spans="1:2" s="199" customFormat="1" ht="12.75">
      <c r="A103" s="101"/>
      <c r="B103" s="101"/>
    </row>
    <row r="104" spans="1:2" s="199" customFormat="1" ht="12.75">
      <c r="A104" s="101"/>
      <c r="B104" s="101"/>
    </row>
    <row r="105" spans="1:2" s="199" customFormat="1" ht="12.75">
      <c r="A105" s="101"/>
      <c r="B105" s="101"/>
    </row>
    <row r="106" spans="1:2" s="199" customFormat="1" ht="12.75">
      <c r="A106" s="101"/>
      <c r="B106" s="101"/>
    </row>
    <row r="107" spans="1:2" s="199" customFormat="1" ht="12.75">
      <c r="A107" s="101"/>
      <c r="B107" s="101"/>
    </row>
    <row r="108" spans="1:2" s="199" customFormat="1" ht="12.75">
      <c r="A108" s="101"/>
      <c r="B108" s="101"/>
    </row>
    <row r="109" spans="1:2" s="199" customFormat="1" ht="12.75">
      <c r="A109" s="101"/>
      <c r="B109" s="101"/>
    </row>
    <row r="110" spans="1:2" s="199" customFormat="1" ht="12.75">
      <c r="A110" s="101"/>
      <c r="B110" s="101"/>
    </row>
    <row r="111" spans="1:2" s="199" customFormat="1" ht="12.75">
      <c r="A111" s="101"/>
      <c r="B111" s="101"/>
    </row>
    <row r="112" spans="1:2" s="199" customFormat="1" ht="12.75">
      <c r="A112" s="101"/>
      <c r="B112" s="101"/>
    </row>
    <row r="113" spans="1:2" s="199" customFormat="1" ht="12.75">
      <c r="A113" s="101"/>
      <c r="B113" s="101"/>
    </row>
  </sheetData>
  <sheetProtection/>
  <protectedRanges>
    <protectedRange password="E8AB" sqref="D78:D95 E79:F95" name="EREDETI ELŐIRÁNYZAT_1"/>
    <protectedRange password="E8AB" sqref="E78:F78" name="EREDETI ELŐIRÁNYZAT_1_2"/>
  </protectedRanges>
  <mergeCells count="27">
    <mergeCell ref="C67:G67"/>
    <mergeCell ref="C68:G68"/>
    <mergeCell ref="A96:C96"/>
    <mergeCell ref="A78:C78"/>
    <mergeCell ref="A80:C80"/>
    <mergeCell ref="A83:C83"/>
    <mergeCell ref="A90:C90"/>
    <mergeCell ref="A95:C95"/>
    <mergeCell ref="A93:C93"/>
    <mergeCell ref="C69:G69"/>
    <mergeCell ref="A37:C37"/>
    <mergeCell ref="A5:C5"/>
    <mergeCell ref="A14:C14"/>
    <mergeCell ref="A34:C34"/>
    <mergeCell ref="A1:C1"/>
    <mergeCell ref="A6:C6"/>
    <mergeCell ref="A9:C9"/>
    <mergeCell ref="A32:C32"/>
    <mergeCell ref="A63:C63"/>
    <mergeCell ref="C65:G65"/>
    <mergeCell ref="C66:G66"/>
    <mergeCell ref="A38:C38"/>
    <mergeCell ref="A61:C61"/>
    <mergeCell ref="A62:C62"/>
    <mergeCell ref="A58:C58"/>
    <mergeCell ref="A51:B51"/>
    <mergeCell ref="A41:B4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9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31"/>
  <sheetViews>
    <sheetView zoomScalePageLayoutView="0" workbookViewId="0" topLeftCell="B1">
      <selection activeCell="L24" sqref="L24"/>
    </sheetView>
  </sheetViews>
  <sheetFormatPr defaultColWidth="9.140625" defaultRowHeight="12.75"/>
  <cols>
    <col min="1" max="1" width="7.421875" style="101" customWidth="1"/>
    <col min="2" max="2" width="9.8515625" style="101" customWidth="1"/>
    <col min="3" max="3" width="57.8515625" style="0" customWidth="1"/>
    <col min="4" max="7" width="16.7109375" style="0" customWidth="1"/>
  </cols>
  <sheetData>
    <row r="1" spans="1:7" ht="50.25" customHeight="1" thickBot="1">
      <c r="A1" s="574" t="s">
        <v>402</v>
      </c>
      <c r="B1" s="554"/>
      <c r="C1" s="575"/>
      <c r="D1" s="161" t="s">
        <v>29</v>
      </c>
      <c r="E1" s="156" t="s">
        <v>30</v>
      </c>
      <c r="F1" s="156" t="s">
        <v>31</v>
      </c>
      <c r="G1" s="156" t="s">
        <v>32</v>
      </c>
    </row>
    <row r="2" spans="1:7" s="199" customFormat="1" ht="15" customHeight="1">
      <c r="A2" s="271" t="s">
        <v>98</v>
      </c>
      <c r="B2" s="271" t="s">
        <v>336</v>
      </c>
      <c r="C2" s="272" t="s">
        <v>398</v>
      </c>
      <c r="D2" s="132">
        <v>1415000</v>
      </c>
      <c r="E2" s="132">
        <v>1415000</v>
      </c>
      <c r="F2" s="132"/>
      <c r="G2" s="132">
        <v>684375</v>
      </c>
    </row>
    <row r="3" spans="1:7" s="199" customFormat="1" ht="15" customHeight="1">
      <c r="A3" s="273" t="s">
        <v>100</v>
      </c>
      <c r="B3" s="273" t="s">
        <v>257</v>
      </c>
      <c r="C3" s="274" t="s">
        <v>250</v>
      </c>
      <c r="D3" s="133">
        <v>20000</v>
      </c>
      <c r="E3" s="133">
        <v>20000</v>
      </c>
      <c r="F3" s="133"/>
      <c r="G3" s="133">
        <v>0</v>
      </c>
    </row>
    <row r="4" spans="1:7" s="199" customFormat="1" ht="15" customHeight="1">
      <c r="A4" s="273" t="s">
        <v>99</v>
      </c>
      <c r="B4" s="273" t="s">
        <v>256</v>
      </c>
      <c r="C4" s="274" t="s">
        <v>249</v>
      </c>
      <c r="D4" s="133">
        <v>72000</v>
      </c>
      <c r="E4" s="133">
        <v>72000</v>
      </c>
      <c r="F4" s="133"/>
      <c r="G4" s="133">
        <v>36000</v>
      </c>
    </row>
    <row r="5" spans="1:7" s="199" customFormat="1" ht="15" customHeight="1" thickBot="1">
      <c r="A5" s="275" t="s">
        <v>101</v>
      </c>
      <c r="B5" s="275" t="s">
        <v>258</v>
      </c>
      <c r="C5" s="276" t="s">
        <v>378</v>
      </c>
      <c r="D5" s="131">
        <v>50000</v>
      </c>
      <c r="E5" s="439">
        <v>73000</v>
      </c>
      <c r="F5" s="131"/>
      <c r="G5" s="131">
        <v>73000</v>
      </c>
    </row>
    <row r="6" spans="1:7" s="199" customFormat="1" ht="15" customHeight="1" thickBot="1">
      <c r="A6" s="576" t="s">
        <v>2</v>
      </c>
      <c r="B6" s="576"/>
      <c r="C6" s="576"/>
      <c r="D6" s="67">
        <f>SUM(D2:D5)</f>
        <v>1557000</v>
      </c>
      <c r="E6" s="67">
        <f>SUM(E2:E5)</f>
        <v>1580000</v>
      </c>
      <c r="F6" s="67">
        <f>SUM(F2:F5)</f>
        <v>0</v>
      </c>
      <c r="G6" s="67">
        <f>SUM(G2:G5)</f>
        <v>793375</v>
      </c>
    </row>
    <row r="7" spans="1:8" s="199" customFormat="1" ht="15" customHeight="1">
      <c r="A7" s="109" t="s">
        <v>102</v>
      </c>
      <c r="B7" s="109" t="s">
        <v>259</v>
      </c>
      <c r="C7" s="94" t="s">
        <v>399</v>
      </c>
      <c r="D7" s="132">
        <v>412000</v>
      </c>
      <c r="E7" s="132">
        <v>412000</v>
      </c>
      <c r="F7" s="132"/>
      <c r="G7" s="132">
        <v>191736</v>
      </c>
      <c r="H7" s="277"/>
    </row>
    <row r="8" spans="1:8" s="199" customFormat="1" ht="15" customHeight="1">
      <c r="A8" s="100" t="s">
        <v>104</v>
      </c>
      <c r="B8" s="100" t="s">
        <v>260</v>
      </c>
      <c r="C8" s="103" t="s">
        <v>400</v>
      </c>
      <c r="D8" s="133">
        <v>10000</v>
      </c>
      <c r="E8" s="449">
        <v>6000</v>
      </c>
      <c r="F8" s="133"/>
      <c r="G8" s="133">
        <v>5998</v>
      </c>
      <c r="H8" s="277"/>
    </row>
    <row r="9" spans="1:8" s="199" customFormat="1" ht="15" customHeight="1" thickBot="1">
      <c r="A9" s="107" t="s">
        <v>103</v>
      </c>
      <c r="B9" s="107" t="s">
        <v>261</v>
      </c>
      <c r="C9" s="95" t="s">
        <v>401</v>
      </c>
      <c r="D9" s="150">
        <v>0</v>
      </c>
      <c r="E9" s="131">
        <v>7000</v>
      </c>
      <c r="F9" s="131"/>
      <c r="G9" s="131">
        <v>6854</v>
      </c>
      <c r="H9" s="277"/>
    </row>
    <row r="10" spans="1:7" s="199" customFormat="1" ht="15" customHeight="1" thickBot="1">
      <c r="A10" s="577" t="s">
        <v>12</v>
      </c>
      <c r="B10" s="577"/>
      <c r="C10" s="577"/>
      <c r="D10" s="21">
        <f>SUM(D7:D9)</f>
        <v>422000</v>
      </c>
      <c r="E10" s="21">
        <f>SUM(E7:E9)</f>
        <v>425000</v>
      </c>
      <c r="F10" s="21">
        <f>SUM(F7:F9)</f>
        <v>0</v>
      </c>
      <c r="G10" s="21">
        <f>SUM(G7:G9)</f>
        <v>204588</v>
      </c>
    </row>
    <row r="11" spans="1:7" s="199" customFormat="1" ht="15" customHeight="1">
      <c r="A11" s="278" t="s">
        <v>105</v>
      </c>
      <c r="B11" s="278" t="s">
        <v>262</v>
      </c>
      <c r="C11" s="278" t="s">
        <v>251</v>
      </c>
      <c r="D11" s="279">
        <v>30000</v>
      </c>
      <c r="E11" s="279">
        <v>30000</v>
      </c>
      <c r="F11" s="279"/>
      <c r="G11" s="279">
        <v>2917</v>
      </c>
    </row>
    <row r="12" spans="1:7" s="199" customFormat="1" ht="15" customHeight="1">
      <c r="A12" s="407" t="s">
        <v>340</v>
      </c>
      <c r="B12" s="407" t="s">
        <v>341</v>
      </c>
      <c r="C12" s="407" t="s">
        <v>342</v>
      </c>
      <c r="D12" s="408">
        <v>0</v>
      </c>
      <c r="E12" s="450">
        <v>30000</v>
      </c>
      <c r="F12" s="408"/>
      <c r="G12" s="408">
        <v>30344</v>
      </c>
    </row>
    <row r="13" spans="1:7" s="199" customFormat="1" ht="15" customHeight="1">
      <c r="A13" s="100" t="s">
        <v>162</v>
      </c>
      <c r="B13" s="100" t="s">
        <v>227</v>
      </c>
      <c r="C13" s="100" t="s">
        <v>191</v>
      </c>
      <c r="D13" s="133">
        <v>60000</v>
      </c>
      <c r="E13" s="449">
        <v>215000</v>
      </c>
      <c r="F13" s="133"/>
      <c r="G13" s="133">
        <v>214500</v>
      </c>
    </row>
    <row r="14" spans="1:7" s="199" customFormat="1" ht="15" customHeight="1">
      <c r="A14" s="100" t="s">
        <v>84</v>
      </c>
      <c r="B14" s="100" t="s">
        <v>274</v>
      </c>
      <c r="C14" s="100" t="s">
        <v>252</v>
      </c>
      <c r="D14" s="133">
        <v>350000</v>
      </c>
      <c r="E14" s="133">
        <v>350000</v>
      </c>
      <c r="F14" s="133"/>
      <c r="G14" s="133">
        <v>177350</v>
      </c>
    </row>
    <row r="15" spans="1:7" s="199" customFormat="1" ht="15" customHeight="1">
      <c r="A15" s="100" t="s">
        <v>74</v>
      </c>
      <c r="B15" s="100" t="s">
        <v>263</v>
      </c>
      <c r="C15" s="100" t="s">
        <v>379</v>
      </c>
      <c r="D15" s="133">
        <v>35000</v>
      </c>
      <c r="E15" s="449">
        <v>155000</v>
      </c>
      <c r="F15" s="133"/>
      <c r="G15" s="133">
        <v>155219</v>
      </c>
    </row>
    <row r="16" spans="1:7" s="199" customFormat="1" ht="15" customHeight="1">
      <c r="A16" s="100" t="s">
        <v>80</v>
      </c>
      <c r="B16" s="100" t="s">
        <v>220</v>
      </c>
      <c r="C16" s="100" t="s">
        <v>233</v>
      </c>
      <c r="D16" s="133">
        <v>30000</v>
      </c>
      <c r="E16" s="449">
        <v>47000</v>
      </c>
      <c r="F16" s="133"/>
      <c r="G16" s="133">
        <v>47138</v>
      </c>
    </row>
    <row r="17" spans="1:7" s="199" customFormat="1" ht="15" customHeight="1" thickBot="1">
      <c r="A17" s="100" t="s">
        <v>72</v>
      </c>
      <c r="B17" s="100" t="s">
        <v>239</v>
      </c>
      <c r="C17" s="100" t="s">
        <v>1</v>
      </c>
      <c r="D17" s="133">
        <v>136000</v>
      </c>
      <c r="E17" s="449">
        <v>141000</v>
      </c>
      <c r="F17" s="133"/>
      <c r="G17" s="133">
        <v>140589</v>
      </c>
    </row>
    <row r="18" spans="1:7" s="199" customFormat="1" ht="15" customHeight="1" thickBot="1">
      <c r="A18" s="578" t="s">
        <v>9</v>
      </c>
      <c r="B18" s="578"/>
      <c r="C18" s="578"/>
      <c r="D18" s="68">
        <f>SUM(D11:D17)</f>
        <v>641000</v>
      </c>
      <c r="E18" s="68">
        <f>SUM(E11:E17)</f>
        <v>968000</v>
      </c>
      <c r="F18" s="68">
        <f>SUM(F11:F17)</f>
        <v>0</v>
      </c>
      <c r="G18" s="68">
        <f>SUM(G11:G17)</f>
        <v>768057</v>
      </c>
    </row>
    <row r="19" spans="1:7" s="129" customFormat="1" ht="15" customHeight="1">
      <c r="A19" s="280" t="s">
        <v>147</v>
      </c>
      <c r="B19" s="280" t="s">
        <v>226</v>
      </c>
      <c r="C19" s="280" t="s">
        <v>380</v>
      </c>
      <c r="D19" s="281">
        <v>0</v>
      </c>
      <c r="E19" s="464">
        <v>551000</v>
      </c>
      <c r="F19" s="281"/>
      <c r="G19" s="281">
        <v>550500</v>
      </c>
    </row>
    <row r="20" spans="1:7" s="129" customFormat="1" ht="15" customHeight="1" thickBot="1">
      <c r="A20" s="401" t="s">
        <v>67</v>
      </c>
      <c r="B20" s="401" t="s">
        <v>225</v>
      </c>
      <c r="C20" s="401" t="s">
        <v>337</v>
      </c>
      <c r="D20" s="402">
        <v>0</v>
      </c>
      <c r="E20" s="465">
        <v>149000</v>
      </c>
      <c r="F20" s="402"/>
      <c r="G20" s="402">
        <v>148635</v>
      </c>
    </row>
    <row r="21" spans="1:7" s="129" customFormat="1" ht="15" customHeight="1" thickBot="1">
      <c r="A21" s="579" t="s">
        <v>19</v>
      </c>
      <c r="B21" s="580"/>
      <c r="C21" s="581"/>
      <c r="D21" s="149">
        <f>SUM(D19:D20)</f>
        <v>0</v>
      </c>
      <c r="E21" s="149">
        <f>SUM(E19:E20)</f>
        <v>700000</v>
      </c>
      <c r="F21" s="149">
        <f>SUM(F19:F20)</f>
        <v>0</v>
      </c>
      <c r="G21" s="149">
        <f>SUM(G19:G20)</f>
        <v>699135</v>
      </c>
    </row>
    <row r="22" spans="1:8" ht="20.25" customHeight="1" thickBot="1">
      <c r="A22" s="573" t="s">
        <v>27</v>
      </c>
      <c r="B22" s="573"/>
      <c r="C22" s="573"/>
      <c r="D22" s="71">
        <f>SUM(D18,D10,D6+D21)</f>
        <v>2620000</v>
      </c>
      <c r="E22" s="71">
        <f>SUM(E18,E10,E6+E21)</f>
        <v>3673000</v>
      </c>
      <c r="F22" s="71">
        <f>SUM(F18,F10,F6+F21)</f>
        <v>0</v>
      </c>
      <c r="G22" s="71">
        <f>SUM(G18,G10,G6+G21)</f>
        <v>2465155</v>
      </c>
      <c r="H22" s="20"/>
    </row>
    <row r="23" spans="1:7" ht="12.75">
      <c r="A23" s="113"/>
      <c r="B23" s="114"/>
      <c r="C23" s="69"/>
      <c r="D23" s="70"/>
      <c r="E23" s="70"/>
      <c r="F23" s="70"/>
      <c r="G23" s="72"/>
    </row>
    <row r="24" spans="1:7" ht="12.75">
      <c r="A24" s="114"/>
      <c r="B24" s="114"/>
      <c r="C24" s="69"/>
      <c r="D24" s="70"/>
      <c r="E24" s="70"/>
      <c r="F24" s="70"/>
      <c r="G24" s="70"/>
    </row>
    <row r="25" spans="1:7" ht="13.5" customHeight="1">
      <c r="A25" s="570"/>
      <c r="B25" s="570"/>
      <c r="C25" s="570"/>
      <c r="D25" s="86"/>
      <c r="E25" s="86"/>
      <c r="F25" s="86"/>
      <c r="G25" s="86"/>
    </row>
    <row r="26" spans="1:7" ht="12.75">
      <c r="A26" s="115"/>
      <c r="B26" s="115"/>
      <c r="C26" s="91"/>
      <c r="D26" s="92"/>
      <c r="E26" s="92"/>
      <c r="F26" s="92"/>
      <c r="G26" s="92"/>
    </row>
    <row r="27" spans="1:7" ht="14.25" customHeight="1">
      <c r="A27" s="569"/>
      <c r="B27" s="569"/>
      <c r="C27" s="569"/>
      <c r="D27" s="93"/>
      <c r="E27" s="93"/>
      <c r="F27" s="93"/>
      <c r="G27" s="93"/>
    </row>
    <row r="31" spans="1:2" ht="12.75">
      <c r="A31" s="116"/>
      <c r="B31" s="116"/>
    </row>
  </sheetData>
  <sheetProtection/>
  <mergeCells count="8">
    <mergeCell ref="A25:C25"/>
    <mergeCell ref="A27:C27"/>
    <mergeCell ref="A22:C22"/>
    <mergeCell ref="A1:C1"/>
    <mergeCell ref="A6:C6"/>
    <mergeCell ref="A10:C10"/>
    <mergeCell ref="A18:C18"/>
    <mergeCell ref="A21:C21"/>
  </mergeCells>
  <printOptions/>
  <pageMargins left="0.75" right="0.75" top="1" bottom="1" header="0.5" footer="0.5"/>
  <pageSetup horizontalDpi="600" verticalDpi="600" orientation="landscape" paperSize="9" scale="92" r:id="rId1"/>
  <colBreaks count="1" manualBreakCount="1">
    <brk id="7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G17"/>
  <sheetViews>
    <sheetView zoomScalePageLayoutView="0" workbookViewId="0" topLeftCell="A1">
      <selection activeCell="D16" sqref="D16:G16"/>
    </sheetView>
  </sheetViews>
  <sheetFormatPr defaultColWidth="9.140625" defaultRowHeight="12.75"/>
  <cols>
    <col min="1" max="1" width="7.8515625" style="101" customWidth="1"/>
    <col min="2" max="2" width="9.421875" style="101" customWidth="1"/>
    <col min="3" max="3" width="57.28125" style="0" customWidth="1"/>
    <col min="4" max="4" width="14.8515625" style="0" customWidth="1"/>
    <col min="5" max="5" width="15.8515625" style="0" customWidth="1"/>
    <col min="6" max="6" width="15.421875" style="0" customWidth="1"/>
    <col min="7" max="7" width="15.28125" style="0" customWidth="1"/>
  </cols>
  <sheetData>
    <row r="1" spans="1:7" ht="52.5" customHeight="1" thickBot="1">
      <c r="A1" s="574" t="s">
        <v>395</v>
      </c>
      <c r="B1" s="554"/>
      <c r="C1" s="575"/>
      <c r="D1" s="161" t="s">
        <v>29</v>
      </c>
      <c r="E1" s="156" t="s">
        <v>33</v>
      </c>
      <c r="F1" s="156" t="s">
        <v>31</v>
      </c>
      <c r="G1" s="156" t="s">
        <v>32</v>
      </c>
    </row>
    <row r="2" spans="1:7" s="199" customFormat="1" ht="15" customHeight="1">
      <c r="A2" s="94" t="s">
        <v>98</v>
      </c>
      <c r="B2" s="106" t="s">
        <v>253</v>
      </c>
      <c r="C2" s="137" t="s">
        <v>373</v>
      </c>
      <c r="D2" s="133">
        <v>910000</v>
      </c>
      <c r="E2" s="134">
        <v>910000</v>
      </c>
      <c r="F2" s="134"/>
      <c r="G2" s="134">
        <v>539425</v>
      </c>
    </row>
    <row r="3" spans="1:7" s="199" customFormat="1" ht="15" customHeight="1">
      <c r="A3" s="100" t="s">
        <v>99</v>
      </c>
      <c r="B3" s="96" t="s">
        <v>256</v>
      </c>
      <c r="C3" s="138" t="s">
        <v>254</v>
      </c>
      <c r="D3" s="133">
        <v>60000</v>
      </c>
      <c r="E3" s="134">
        <v>60000</v>
      </c>
      <c r="F3" s="134"/>
      <c r="G3" s="134">
        <v>36000</v>
      </c>
    </row>
    <row r="4" spans="1:7" s="199" customFormat="1" ht="15" customHeight="1">
      <c r="A4" s="100" t="s">
        <v>100</v>
      </c>
      <c r="B4" s="96" t="s">
        <v>257</v>
      </c>
      <c r="C4" s="138" t="s">
        <v>250</v>
      </c>
      <c r="D4" s="133">
        <v>20000</v>
      </c>
      <c r="E4" s="134">
        <v>20000</v>
      </c>
      <c r="F4" s="134"/>
      <c r="G4" s="134">
        <v>0</v>
      </c>
    </row>
    <row r="5" spans="1:7" s="199" customFormat="1" ht="15" customHeight="1" thickBot="1">
      <c r="A5" s="107" t="s">
        <v>101</v>
      </c>
      <c r="B5" s="108" t="s">
        <v>258</v>
      </c>
      <c r="C5" s="138" t="s">
        <v>374</v>
      </c>
      <c r="D5" s="133">
        <v>200000</v>
      </c>
      <c r="E5" s="134">
        <v>200000</v>
      </c>
      <c r="F5" s="134"/>
      <c r="G5" s="134">
        <v>51000</v>
      </c>
    </row>
    <row r="6" spans="1:7" s="199" customFormat="1" ht="15" customHeight="1" thickBot="1">
      <c r="A6" s="583" t="s">
        <v>2</v>
      </c>
      <c r="B6" s="584"/>
      <c r="C6" s="585"/>
      <c r="D6" s="19">
        <f>SUM(D2:D5)</f>
        <v>1190000</v>
      </c>
      <c r="E6" s="19">
        <f>SUM(E2:E5)</f>
        <v>1190000</v>
      </c>
      <c r="F6" s="19">
        <f>SUM(F2:F5)</f>
        <v>0</v>
      </c>
      <c r="G6" s="19">
        <f>SUM(G2:G5)</f>
        <v>626425</v>
      </c>
    </row>
    <row r="7" spans="1:7" s="199" customFormat="1" ht="15" customHeight="1">
      <c r="A7" s="109" t="s">
        <v>102</v>
      </c>
      <c r="B7" s="109" t="s">
        <v>259</v>
      </c>
      <c r="C7" s="139" t="s">
        <v>375</v>
      </c>
      <c r="D7" s="132">
        <v>320000</v>
      </c>
      <c r="E7" s="132">
        <v>320000</v>
      </c>
      <c r="F7" s="140"/>
      <c r="G7" s="132">
        <v>158039</v>
      </c>
    </row>
    <row r="8" spans="1:7" s="199" customFormat="1" ht="15" customHeight="1">
      <c r="A8" s="100" t="s">
        <v>104</v>
      </c>
      <c r="B8" s="100" t="s">
        <v>260</v>
      </c>
      <c r="C8" s="282" t="s">
        <v>376</v>
      </c>
      <c r="D8" s="133">
        <v>9000</v>
      </c>
      <c r="E8" s="133">
        <v>9000</v>
      </c>
      <c r="F8" s="283"/>
      <c r="G8" s="133">
        <v>5998</v>
      </c>
    </row>
    <row r="9" spans="1:7" s="199" customFormat="1" ht="15" customHeight="1" thickBot="1">
      <c r="A9" s="107" t="s">
        <v>103</v>
      </c>
      <c r="B9" s="107" t="s">
        <v>261</v>
      </c>
      <c r="C9" s="95" t="s">
        <v>377</v>
      </c>
      <c r="D9" s="131">
        <v>10000</v>
      </c>
      <c r="E9" s="131">
        <v>10000</v>
      </c>
      <c r="F9" s="131"/>
      <c r="G9" s="131">
        <v>6854</v>
      </c>
    </row>
    <row r="10" spans="1:7" s="199" customFormat="1" ht="15" customHeight="1" thickBot="1">
      <c r="A10" s="586" t="s">
        <v>12</v>
      </c>
      <c r="B10" s="587"/>
      <c r="C10" s="588"/>
      <c r="D10" s="284">
        <f>SUM(D7:D9)</f>
        <v>339000</v>
      </c>
      <c r="E10" s="284">
        <f>SUM(E7:E9)</f>
        <v>339000</v>
      </c>
      <c r="F10" s="284">
        <f>SUM(F7:F9)</f>
        <v>0</v>
      </c>
      <c r="G10" s="284">
        <f>SUM(G7:G9)</f>
        <v>170891</v>
      </c>
    </row>
    <row r="11" spans="1:7" s="199" customFormat="1" ht="15" customHeight="1">
      <c r="A11" s="109" t="s">
        <v>105</v>
      </c>
      <c r="B11" s="109" t="s">
        <v>262</v>
      </c>
      <c r="C11" s="94" t="s">
        <v>255</v>
      </c>
      <c r="D11" s="132">
        <v>350000</v>
      </c>
      <c r="E11" s="132">
        <v>350000</v>
      </c>
      <c r="F11" s="132"/>
      <c r="G11" s="132">
        <v>181226</v>
      </c>
    </row>
    <row r="12" spans="1:7" s="199" customFormat="1" ht="15" customHeight="1">
      <c r="A12" s="100" t="s">
        <v>80</v>
      </c>
      <c r="B12" s="100" t="s">
        <v>220</v>
      </c>
      <c r="C12" s="100" t="s">
        <v>396</v>
      </c>
      <c r="D12" s="133">
        <v>200000</v>
      </c>
      <c r="E12" s="133">
        <v>200000</v>
      </c>
      <c r="F12" s="133"/>
      <c r="G12" s="133">
        <v>12877</v>
      </c>
    </row>
    <row r="13" spans="1:7" s="199" customFormat="1" ht="15" customHeight="1">
      <c r="A13" s="100" t="s">
        <v>74</v>
      </c>
      <c r="B13" s="100" t="s">
        <v>263</v>
      </c>
      <c r="C13" s="100" t="s">
        <v>397</v>
      </c>
      <c r="D13" s="133">
        <v>50000</v>
      </c>
      <c r="E13" s="133">
        <v>50000</v>
      </c>
      <c r="F13" s="133"/>
      <c r="G13" s="133">
        <v>41205</v>
      </c>
    </row>
    <row r="14" spans="1:7" s="199" customFormat="1" ht="15" customHeight="1" thickBot="1">
      <c r="A14" s="107" t="s">
        <v>72</v>
      </c>
      <c r="B14" s="107" t="s">
        <v>239</v>
      </c>
      <c r="C14" s="141" t="s">
        <v>1</v>
      </c>
      <c r="D14" s="131">
        <v>162000</v>
      </c>
      <c r="E14" s="131">
        <v>162000</v>
      </c>
      <c r="F14" s="131"/>
      <c r="G14" s="131">
        <v>55112</v>
      </c>
    </row>
    <row r="15" spans="1:7" ht="15" customHeight="1" thickBot="1">
      <c r="A15" s="589" t="s">
        <v>9</v>
      </c>
      <c r="B15" s="590"/>
      <c r="C15" s="591"/>
      <c r="D15" s="142">
        <f>SUM(D11:D14)</f>
        <v>762000</v>
      </c>
      <c r="E15" s="142">
        <f>SUM(E11:E14)</f>
        <v>762000</v>
      </c>
      <c r="F15" s="142">
        <f>SUM(F11:F14)</f>
        <v>0</v>
      </c>
      <c r="G15" s="142">
        <f>SUM(G11:G14)</f>
        <v>290420</v>
      </c>
    </row>
    <row r="16" spans="1:7" ht="24" customHeight="1" thickBot="1">
      <c r="A16" s="582" t="s">
        <v>27</v>
      </c>
      <c r="B16" s="582"/>
      <c r="C16" s="582"/>
      <c r="D16" s="143">
        <f>SUM(D6+D10+D15)</f>
        <v>2291000</v>
      </c>
      <c r="E16" s="143">
        <f>SUM(E6+E10+E15)</f>
        <v>2291000</v>
      </c>
      <c r="F16" s="143">
        <f>SUM(F6+F10+F15)</f>
        <v>0</v>
      </c>
      <c r="G16" s="143">
        <f>SUM(G6+G10+G15)</f>
        <v>1087736</v>
      </c>
    </row>
    <row r="17" spans="4:7" ht="12.75">
      <c r="D17" s="18"/>
      <c r="E17" s="18"/>
      <c r="F17" s="18"/>
      <c r="G17" s="18"/>
    </row>
    <row r="20" ht="13.5" customHeight="1"/>
    <row r="22" ht="13.5" customHeight="1"/>
    <row r="23" ht="13.5" customHeight="1"/>
  </sheetData>
  <sheetProtection/>
  <mergeCells count="5">
    <mergeCell ref="A16:C16"/>
    <mergeCell ref="A1:C1"/>
    <mergeCell ref="A6:C6"/>
    <mergeCell ref="A10:C10"/>
    <mergeCell ref="A15:C1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G5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9.00390625" style="0" customWidth="1"/>
    <col min="2" max="2" width="11.57421875" style="0" customWidth="1"/>
    <col min="3" max="3" width="45.7109375" style="0" customWidth="1"/>
    <col min="4" max="7" width="16.7109375" style="0" customWidth="1"/>
  </cols>
  <sheetData>
    <row r="1" spans="1:7" ht="50.25" customHeight="1" thickBot="1">
      <c r="A1" s="592" t="s">
        <v>106</v>
      </c>
      <c r="B1" s="593"/>
      <c r="C1" s="594"/>
      <c r="D1" s="52" t="s">
        <v>29</v>
      </c>
      <c r="E1" s="52" t="s">
        <v>30</v>
      </c>
      <c r="F1" s="52" t="s">
        <v>31</v>
      </c>
      <c r="G1" s="52" t="s">
        <v>32</v>
      </c>
    </row>
    <row r="2" spans="1:7" ht="15" customHeight="1">
      <c r="A2" s="110" t="s">
        <v>107</v>
      </c>
      <c r="B2" s="110" t="s">
        <v>222</v>
      </c>
      <c r="C2" s="110" t="s">
        <v>35</v>
      </c>
      <c r="D2" s="270">
        <v>31000</v>
      </c>
      <c r="E2" s="460">
        <v>154000</v>
      </c>
      <c r="F2" s="270"/>
      <c r="G2" s="270">
        <v>153900</v>
      </c>
    </row>
    <row r="3" spans="1:7" ht="15" customHeight="1" thickBot="1">
      <c r="A3" s="105" t="s">
        <v>108</v>
      </c>
      <c r="B3" s="111" t="s">
        <v>223</v>
      </c>
      <c r="C3" s="111" t="s">
        <v>36</v>
      </c>
      <c r="D3" s="270">
        <v>109000</v>
      </c>
      <c r="E3" s="460">
        <v>137000</v>
      </c>
      <c r="F3" s="270"/>
      <c r="G3" s="270">
        <v>136800</v>
      </c>
    </row>
    <row r="4" spans="1:7" ht="20.25" customHeight="1" thickBot="1">
      <c r="A4" s="595" t="s">
        <v>27</v>
      </c>
      <c r="B4" s="596"/>
      <c r="C4" s="597"/>
      <c r="D4" s="263">
        <f>SUM(D2:D3)</f>
        <v>140000</v>
      </c>
      <c r="E4" s="263">
        <f>SUM(E2:E3)</f>
        <v>291000</v>
      </c>
      <c r="F4" s="263">
        <f>SUM(F2:F3)</f>
        <v>0</v>
      </c>
      <c r="G4" s="263">
        <f>SUM(G2:G3)</f>
        <v>290700</v>
      </c>
    </row>
    <row r="5" spans="1:7" ht="12.75">
      <c r="A5" s="53"/>
      <c r="B5" s="53"/>
      <c r="C5" s="53"/>
      <c r="D5" s="53"/>
      <c r="E5" s="53"/>
      <c r="F5" s="53"/>
      <c r="G5" s="53"/>
    </row>
  </sheetData>
  <sheetProtection/>
  <mergeCells count="2">
    <mergeCell ref="A1:C1"/>
    <mergeCell ref="A4:C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G5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6.421875" style="0" customWidth="1"/>
    <col min="2" max="2" width="9.28125" style="0" customWidth="1"/>
    <col min="3" max="3" width="60.8515625" style="0" customWidth="1"/>
    <col min="4" max="6" width="16.7109375" style="0" customWidth="1"/>
    <col min="7" max="7" width="16.421875" style="0" customWidth="1"/>
  </cols>
  <sheetData>
    <row r="1" spans="1:7" ht="50.25" customHeight="1" thickBot="1">
      <c r="A1" s="598" t="s">
        <v>111</v>
      </c>
      <c r="B1" s="599"/>
      <c r="C1" s="600"/>
      <c r="D1" s="162" t="s">
        <v>29</v>
      </c>
      <c r="E1" s="162" t="s">
        <v>30</v>
      </c>
      <c r="F1" s="162" t="s">
        <v>31</v>
      </c>
      <c r="G1" s="162" t="s">
        <v>32</v>
      </c>
    </row>
    <row r="2" spans="1:7" ht="15" customHeight="1">
      <c r="A2" s="326" t="s">
        <v>110</v>
      </c>
      <c r="B2" s="326" t="s">
        <v>381</v>
      </c>
      <c r="C2" s="327" t="s">
        <v>237</v>
      </c>
      <c r="D2" s="261">
        <v>100000</v>
      </c>
      <c r="E2" s="261">
        <v>100000</v>
      </c>
      <c r="F2" s="261"/>
      <c r="G2" s="261">
        <v>40000</v>
      </c>
    </row>
    <row r="3" spans="1:7" ht="15" customHeight="1">
      <c r="A3" s="110" t="s">
        <v>112</v>
      </c>
      <c r="B3" s="110" t="s">
        <v>382</v>
      </c>
      <c r="C3" s="151" t="s">
        <v>43</v>
      </c>
      <c r="D3" s="197">
        <v>100000</v>
      </c>
      <c r="E3" s="197">
        <v>100000</v>
      </c>
      <c r="F3" s="197"/>
      <c r="G3" s="197">
        <v>50000</v>
      </c>
    </row>
    <row r="4" spans="1:7" ht="15" customHeight="1" thickBot="1">
      <c r="A4" s="112" t="s">
        <v>109</v>
      </c>
      <c r="B4" s="112" t="s">
        <v>383</v>
      </c>
      <c r="C4" s="146" t="s">
        <v>42</v>
      </c>
      <c r="D4" s="262">
        <v>200000</v>
      </c>
      <c r="E4" s="262">
        <v>200000</v>
      </c>
      <c r="F4" s="262"/>
      <c r="G4" s="262">
        <v>0</v>
      </c>
    </row>
    <row r="5" spans="1:7" ht="20.25" customHeight="1" thickBot="1">
      <c r="A5" s="601" t="s">
        <v>27</v>
      </c>
      <c r="B5" s="602"/>
      <c r="C5" s="603"/>
      <c r="D5" s="65">
        <f>SUM(D2:D4)</f>
        <v>400000</v>
      </c>
      <c r="E5" s="65">
        <f>SUM(E2:E4)</f>
        <v>400000</v>
      </c>
      <c r="F5" s="65">
        <f>SUM(F2:F4)</f>
        <v>0</v>
      </c>
      <c r="G5" s="65">
        <f>SUM(G2:G4)</f>
        <v>90000</v>
      </c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13"/>
  <sheetViews>
    <sheetView zoomScalePageLayoutView="0" workbookViewId="0" topLeftCell="A7">
      <selection activeCell="F34" sqref="F34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46.57421875" style="0" customWidth="1"/>
    <col min="4" max="7" width="16.7109375" style="0" customWidth="1"/>
  </cols>
  <sheetData>
    <row r="1" spans="1:7" ht="50.25" customHeight="1" thickBot="1">
      <c r="A1" s="553" t="s">
        <v>65</v>
      </c>
      <c r="B1" s="554"/>
      <c r="C1" s="604"/>
      <c r="D1" s="158" t="s">
        <v>29</v>
      </c>
      <c r="E1" s="159" t="s">
        <v>30</v>
      </c>
      <c r="F1" s="159" t="s">
        <v>31</v>
      </c>
      <c r="G1" s="160" t="s">
        <v>32</v>
      </c>
    </row>
    <row r="2" spans="1:7" ht="15" customHeight="1">
      <c r="A2" s="94" t="s">
        <v>66</v>
      </c>
      <c r="B2" s="94" t="s">
        <v>235</v>
      </c>
      <c r="C2" s="109" t="s">
        <v>394</v>
      </c>
      <c r="D2" s="259">
        <v>500000</v>
      </c>
      <c r="E2" s="259">
        <v>500000</v>
      </c>
      <c r="F2" s="259"/>
      <c r="G2" s="259">
        <v>0</v>
      </c>
    </row>
    <row r="3" spans="1:7" ht="15" customHeight="1" thickBot="1">
      <c r="A3" s="95" t="s">
        <v>67</v>
      </c>
      <c r="B3" s="95" t="s">
        <v>225</v>
      </c>
      <c r="C3" s="107" t="s">
        <v>236</v>
      </c>
      <c r="D3" s="260">
        <v>135000</v>
      </c>
      <c r="E3" s="260">
        <v>135000</v>
      </c>
      <c r="F3" s="260"/>
      <c r="G3" s="260">
        <v>0</v>
      </c>
    </row>
    <row r="4" spans="1:7" ht="17.25" customHeight="1" thickBot="1">
      <c r="A4" s="605" t="s">
        <v>18</v>
      </c>
      <c r="B4" s="606"/>
      <c r="C4" s="607"/>
      <c r="D4" s="437">
        <f>SUM(D2:D3)</f>
        <v>635000</v>
      </c>
      <c r="E4" s="437">
        <f>SUM(E2:E3)</f>
        <v>635000</v>
      </c>
      <c r="F4" s="437">
        <f>SUM(F2:F3)</f>
        <v>0</v>
      </c>
      <c r="G4" s="437">
        <f>SUM(G2:G3)</f>
        <v>0</v>
      </c>
    </row>
    <row r="5" spans="1:7" ht="20.25" customHeight="1" thickBot="1">
      <c r="A5" s="608" t="s">
        <v>27</v>
      </c>
      <c r="B5" s="609"/>
      <c r="C5" s="610"/>
      <c r="D5" s="436">
        <f>SUM(D4)</f>
        <v>635000</v>
      </c>
      <c r="E5" s="436">
        <f>SUM(E4)</f>
        <v>635000</v>
      </c>
      <c r="F5" s="436">
        <f>SUM(F4)</f>
        <v>0</v>
      </c>
      <c r="G5" s="436">
        <f>SUM(G4)</f>
        <v>0</v>
      </c>
    </row>
    <row r="6" spans="1:7" ht="15">
      <c r="A6" s="122"/>
      <c r="B6" s="122"/>
      <c r="C6" s="122"/>
      <c r="D6" s="123"/>
      <c r="E6" s="123"/>
      <c r="F6" s="123"/>
      <c r="G6" s="123"/>
    </row>
    <row r="7" spans="1:7" ht="15">
      <c r="A7" s="122"/>
      <c r="B7" s="122"/>
      <c r="C7" s="122"/>
      <c r="D7" s="123"/>
      <c r="E7" s="123"/>
      <c r="F7" s="123"/>
      <c r="G7" s="123"/>
    </row>
    <row r="8" spans="1:7" ht="15">
      <c r="A8" s="122"/>
      <c r="B8" s="122"/>
      <c r="C8" s="122"/>
      <c r="D8" s="123"/>
      <c r="E8" s="123"/>
      <c r="F8" s="123"/>
      <c r="G8" s="123"/>
    </row>
    <row r="9" spans="1:7" ht="12.75" customHeight="1">
      <c r="A9" s="122"/>
      <c r="B9" s="122"/>
      <c r="C9" s="122"/>
      <c r="D9" s="123"/>
      <c r="E9" s="123"/>
      <c r="F9" s="123"/>
      <c r="G9" s="123"/>
    </row>
    <row r="10" spans="1:7" ht="12" customHeight="1">
      <c r="A10" s="124"/>
      <c r="B10" s="124"/>
      <c r="C10" s="124"/>
      <c r="D10" s="82"/>
      <c r="E10" s="82"/>
      <c r="F10" s="82"/>
      <c r="G10" s="82"/>
    </row>
    <row r="11" spans="1:7" ht="14.25" customHeight="1">
      <c r="A11" s="83"/>
      <c r="B11" s="83"/>
      <c r="C11" s="12"/>
      <c r="D11" s="13"/>
      <c r="E11" s="84"/>
      <c r="F11" s="84"/>
      <c r="G11" s="84"/>
    </row>
    <row r="12" spans="1:7" ht="13.5" customHeight="1">
      <c r="A12" s="125"/>
      <c r="B12" s="125"/>
      <c r="C12" s="125"/>
      <c r="D12" s="14"/>
      <c r="E12" s="14"/>
      <c r="F12" s="14"/>
      <c r="G12" s="14"/>
    </row>
    <row r="13" spans="1:7" ht="12.75" customHeight="1">
      <c r="A13" s="126"/>
      <c r="B13" s="126"/>
      <c r="C13" s="126"/>
      <c r="D13" s="85"/>
      <c r="E13" s="85"/>
      <c r="F13" s="85"/>
      <c r="G13" s="85"/>
    </row>
  </sheetData>
  <sheetProtection/>
  <mergeCells count="3">
    <mergeCell ref="A1:C1"/>
    <mergeCell ref="A4:C4"/>
    <mergeCell ref="A5:C5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IN-FORRÁS XXI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IN-FORRÁS XXI KHT.</dc:creator>
  <cp:keywords/>
  <dc:description/>
  <cp:lastModifiedBy>Admin</cp:lastModifiedBy>
  <cp:lastPrinted>2014-09-29T09:27:35Z</cp:lastPrinted>
  <dcterms:created xsi:type="dcterms:W3CDTF">2002-12-07T16:22:05Z</dcterms:created>
  <dcterms:modified xsi:type="dcterms:W3CDTF">2014-09-29T09:27:36Z</dcterms:modified>
  <cp:category/>
  <cp:version/>
  <cp:contentType/>
  <cp:contentStatus/>
</cp:coreProperties>
</file>