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8_{0A4D764C-3689-41DB-8A67-C267FB9797E8}" xr6:coauthVersionLast="36" xr6:coauthVersionMax="36" xr10:uidLastSave="{00000000-0000-0000-0000-000000000000}"/>
  <bookViews>
    <workbookView xWindow="0" yWindow="0" windowWidth="21600" windowHeight="9525" tabRatio="637" xr2:uid="{00000000-000D-0000-FFFF-FFFF00000000}"/>
  </bookViews>
  <sheets>
    <sheet name="Címrend" sheetId="1" r:id="rId1"/>
    <sheet name="2. melléklet" sheetId="2" r:id="rId2"/>
    <sheet name="3. melléklet" sheetId="3" r:id="rId3"/>
    <sheet name="4. melléklet" sheetId="4" r:id="rId4"/>
    <sheet name="5. melléklet " sheetId="9" r:id="rId5"/>
    <sheet name="6. melléklet" sheetId="5" r:id="rId6"/>
    <sheet name="7. melléklet" sheetId="6" r:id="rId7"/>
    <sheet name="12. melléklet" sheetId="22" r:id="rId8"/>
    <sheet name="14. melléklet" sheetId="20" r:id="rId9"/>
    <sheet name="15. melléklet" sheetId="23" r:id="rId10"/>
  </sheets>
  <externalReferences>
    <externalReference r:id="rId11"/>
  </externalReferences>
  <definedNames>
    <definedName name="_xlnm._FilterDatabase" localSheetId="8" hidden="1">'14. melléklet'!$A$7:$O$69</definedName>
    <definedName name="_xlnm.Print_Titles" localSheetId="8">'14. melléklet'!$7:$8</definedName>
    <definedName name="_xlnm.Print_Titles" localSheetId="3">'4. melléklet'!$A:$A,'4. melléklet'!$1:$1</definedName>
    <definedName name="_xlnm.Print_Titles" localSheetId="4">'5. melléklet '!$A:$A,'5. melléklet '!$1:$1</definedName>
    <definedName name="_xlnm.Print_Area" localSheetId="8">'14. melléklet'!$A$1:$N$67</definedName>
    <definedName name="_xlnm.Print_Area" localSheetId="9">'15. melléklet'!$A$1:$I$23</definedName>
    <definedName name="_xlnm.Print_Area" localSheetId="1">'2. melléklet'!$A$1:$E$157</definedName>
    <definedName name="_xlnm.Print_Area" localSheetId="2">'3. melléklet'!$A$1:$D$41</definedName>
    <definedName name="_xlnm.Print_Area" localSheetId="3">'4. melléklet'!$A$1:$CA$18</definedName>
    <definedName name="_xlnm.Print_Area" localSheetId="5">'6. melléklet'!$A$1:$D$23</definedName>
    <definedName name="_xlnm.Print_Area" localSheetId="6">'7. melléklet'!$A$2:$D$41</definedName>
    <definedName name="_xlnm.Print_Area" localSheetId="0">Címrend!$A$1:$G$12</definedName>
  </definedNames>
  <calcPr calcId="162913"/>
</workbook>
</file>

<file path=xl/calcChain.xml><?xml version="1.0" encoding="utf-8"?>
<calcChain xmlns="http://schemas.openxmlformats.org/spreadsheetml/2006/main">
  <c r="I9" i="23" l="1"/>
  <c r="I10" i="23"/>
  <c r="I11" i="23"/>
  <c r="I12" i="23"/>
  <c r="I13" i="23"/>
  <c r="I14" i="23"/>
  <c r="I8" i="23"/>
  <c r="I21" i="23"/>
  <c r="C15" i="23"/>
  <c r="I15" i="23" s="1"/>
  <c r="H21" i="23"/>
  <c r="G20" i="23"/>
  <c r="F20" i="23"/>
  <c r="E20" i="23"/>
  <c r="D20" i="23"/>
  <c r="B20" i="23"/>
  <c r="H19" i="23"/>
  <c r="I19" i="23" s="1"/>
  <c r="H18" i="23"/>
  <c r="I18" i="23" s="1"/>
  <c r="G15" i="23"/>
  <c r="G16" i="23" s="1"/>
  <c r="F15" i="23"/>
  <c r="F16" i="23" s="1"/>
  <c r="E15" i="23"/>
  <c r="E16" i="23" s="1"/>
  <c r="D15" i="23"/>
  <c r="D16" i="23" s="1"/>
  <c r="B15" i="23"/>
  <c r="B16" i="23" s="1"/>
  <c r="H14" i="23"/>
  <c r="H13" i="23"/>
  <c r="H12" i="23"/>
  <c r="H11" i="23"/>
  <c r="H10" i="23"/>
  <c r="H9" i="23"/>
  <c r="H8" i="23"/>
  <c r="H20" i="23" l="1"/>
  <c r="I20" i="23" s="1"/>
  <c r="C16" i="23"/>
  <c r="H15" i="23"/>
  <c r="C41" i="6"/>
  <c r="C23" i="5"/>
  <c r="BF16" i="4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B41" i="6"/>
  <c r="D19" i="5"/>
  <c r="D20" i="5"/>
  <c r="D21" i="5"/>
  <c r="D22" i="5"/>
  <c r="B23" i="5"/>
  <c r="E22" i="22"/>
  <c r="E23" i="22"/>
  <c r="E24" i="22"/>
  <c r="E25" i="22"/>
  <c r="E27" i="22"/>
  <c r="E28" i="22"/>
  <c r="E29" i="22"/>
  <c r="E30" i="22"/>
  <c r="E31" i="22"/>
  <c r="O23" i="22"/>
  <c r="S30" i="22"/>
  <c r="S29" i="22"/>
  <c r="S28" i="22"/>
  <c r="S27" i="22"/>
  <c r="S26" i="22"/>
  <c r="S25" i="22"/>
  <c r="S24" i="22"/>
  <c r="S23" i="22"/>
  <c r="S22" i="22"/>
  <c r="S21" i="22"/>
  <c r="S13" i="22"/>
  <c r="S12" i="22"/>
  <c r="S11" i="22"/>
  <c r="S10" i="22"/>
  <c r="S9" i="22"/>
  <c r="O22" i="22"/>
  <c r="O14" i="22"/>
  <c r="O13" i="22"/>
  <c r="O12" i="22"/>
  <c r="O11" i="22"/>
  <c r="O10" i="22"/>
  <c r="O9" i="22"/>
  <c r="C24" i="5" l="1"/>
  <c r="I14" i="22"/>
  <c r="I30" i="22"/>
  <c r="I13" i="22"/>
  <c r="I12" i="22"/>
  <c r="I11" i="22"/>
  <c r="I10" i="22"/>
  <c r="I9" i="22"/>
  <c r="D20" i="22"/>
  <c r="C20" i="22"/>
  <c r="E10" i="22"/>
  <c r="E11" i="22"/>
  <c r="E12" i="22"/>
  <c r="E13" i="22"/>
  <c r="E14" i="22"/>
  <c r="E15" i="22"/>
  <c r="E16" i="22"/>
  <c r="E17" i="22"/>
  <c r="E18" i="22"/>
  <c r="E9" i="22"/>
  <c r="R20" i="22"/>
  <c r="R33" i="22"/>
  <c r="S33" i="22"/>
  <c r="D21" i="22"/>
  <c r="D33" i="22" s="1"/>
  <c r="E33" i="22" s="1"/>
  <c r="D26" i="22"/>
  <c r="N20" i="22"/>
  <c r="N21" i="22"/>
  <c r="N27" i="22"/>
  <c r="O27" i="22"/>
  <c r="H20" i="22"/>
  <c r="H33" i="22"/>
  <c r="I33" i="22" s="1"/>
  <c r="Q33" i="22"/>
  <c r="M27" i="22"/>
  <c r="M21" i="22"/>
  <c r="Q20" i="22"/>
  <c r="M20" i="22"/>
  <c r="G33" i="22"/>
  <c r="C26" i="22"/>
  <c r="C21" i="22"/>
  <c r="C33" i="22" s="1"/>
  <c r="G20" i="22"/>
  <c r="I20" i="22" l="1"/>
  <c r="O20" i="22"/>
  <c r="E26" i="22"/>
  <c r="S20" i="22"/>
  <c r="S35" i="22" s="1"/>
  <c r="E20" i="22"/>
  <c r="R35" i="22"/>
  <c r="R34" i="22"/>
  <c r="O21" i="22"/>
  <c r="N33" i="22"/>
  <c r="Q35" i="22"/>
  <c r="N35" i="22"/>
  <c r="D35" i="22"/>
  <c r="H34" i="22"/>
  <c r="E21" i="22"/>
  <c r="E35" i="22"/>
  <c r="D34" i="22"/>
  <c r="H35" i="22"/>
  <c r="M33" i="22"/>
  <c r="M34" i="22" s="1"/>
  <c r="G34" i="22"/>
  <c r="C35" i="22"/>
  <c r="M35" i="22"/>
  <c r="Q34" i="22"/>
  <c r="S34" i="22" s="1"/>
  <c r="G35" i="22"/>
  <c r="C34" i="22"/>
  <c r="O35" i="22" l="1"/>
  <c r="E34" i="22"/>
  <c r="I34" i="22"/>
  <c r="N34" i="22"/>
  <c r="O34" i="22" s="1"/>
  <c r="O33" i="22"/>
  <c r="D36" i="22"/>
  <c r="I35" i="22"/>
  <c r="E36" i="22"/>
  <c r="H36" i="22"/>
  <c r="Q36" i="22"/>
  <c r="M36" i="22"/>
  <c r="G36" i="22"/>
  <c r="C36" i="22"/>
  <c r="Q49" i="20"/>
  <c r="Q48" i="20"/>
  <c r="Q47" i="20"/>
  <c r="Q46" i="20"/>
  <c r="Q45" i="20"/>
  <c r="Q44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65" i="20"/>
  <c r="Q64" i="20"/>
  <c r="Q63" i="20"/>
  <c r="Q62" i="20"/>
  <c r="Q61" i="20"/>
  <c r="Q59" i="20"/>
  <c r="Q58" i="20"/>
  <c r="Q57" i="20"/>
  <c r="Q56" i="20"/>
  <c r="Q55" i="20"/>
  <c r="Q54" i="20"/>
  <c r="Q53" i="20"/>
  <c r="Q52" i="20"/>
  <c r="Q50" i="20"/>
  <c r="D51" i="20"/>
  <c r="E51" i="20"/>
  <c r="F51" i="20"/>
  <c r="G51" i="20"/>
  <c r="H51" i="20"/>
  <c r="I51" i="20"/>
  <c r="J51" i="20"/>
  <c r="K51" i="20"/>
  <c r="L51" i="20"/>
  <c r="M51" i="20"/>
  <c r="C51" i="20"/>
  <c r="E68" i="20"/>
  <c r="F68" i="20"/>
  <c r="G68" i="20"/>
  <c r="H68" i="20"/>
  <c r="I68" i="20"/>
  <c r="J68" i="20"/>
  <c r="K68" i="20"/>
  <c r="L68" i="20"/>
  <c r="M68" i="20"/>
  <c r="N68" i="20"/>
  <c r="C68" i="20"/>
  <c r="D68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N51" i="20"/>
  <c r="C60" i="20"/>
  <c r="D60" i="20"/>
  <c r="E60" i="20"/>
  <c r="F60" i="20"/>
  <c r="G60" i="20"/>
  <c r="H60" i="20"/>
  <c r="I60" i="20"/>
  <c r="J60" i="20"/>
  <c r="K60" i="20"/>
  <c r="L60" i="20"/>
  <c r="M60" i="20"/>
  <c r="N60" i="20"/>
  <c r="C66" i="20"/>
  <c r="D66" i="20"/>
  <c r="E66" i="20"/>
  <c r="F66" i="20"/>
  <c r="G66" i="20"/>
  <c r="H66" i="20"/>
  <c r="I66" i="20"/>
  <c r="J66" i="20"/>
  <c r="K66" i="20"/>
  <c r="L66" i="20"/>
  <c r="M66" i="20"/>
  <c r="N66" i="20"/>
  <c r="E69" i="20"/>
  <c r="F69" i="20"/>
  <c r="G69" i="20"/>
  <c r="N36" i="22" l="1"/>
  <c r="D67" i="20"/>
  <c r="R36" i="22"/>
  <c r="S36" i="22"/>
  <c r="O36" i="22"/>
  <c r="I36" i="22"/>
  <c r="N67" i="20"/>
  <c r="M67" i="20"/>
  <c r="Q66" i="20"/>
  <c r="Q60" i="20"/>
  <c r="E67" i="20"/>
  <c r="Q51" i="20"/>
  <c r="Q43" i="20"/>
  <c r="H67" i="20"/>
  <c r="L67" i="20"/>
  <c r="I67" i="20"/>
  <c r="J67" i="20"/>
  <c r="K67" i="20"/>
  <c r="G67" i="20"/>
  <c r="F67" i="20"/>
  <c r="C67" i="20"/>
  <c r="C34" i="3"/>
  <c r="Q67" i="20" l="1"/>
  <c r="D12" i="5"/>
  <c r="D13" i="5"/>
  <c r="D14" i="5"/>
  <c r="D15" i="5"/>
  <c r="D16" i="5"/>
  <c r="D17" i="5"/>
  <c r="D18" i="5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BF9" i="4"/>
  <c r="BD9" i="4"/>
  <c r="D26" i="3"/>
  <c r="D22" i="3"/>
  <c r="B22" i="3"/>
  <c r="B26" i="3"/>
  <c r="D155" i="2"/>
  <c r="C155" i="2"/>
  <c r="D154" i="2"/>
  <c r="C154" i="2"/>
  <c r="D153" i="2"/>
  <c r="C153" i="2"/>
  <c r="D152" i="2"/>
  <c r="C152" i="2"/>
  <c r="D150" i="2"/>
  <c r="C150" i="2"/>
  <c r="D149" i="2"/>
  <c r="C149" i="2"/>
  <c r="D148" i="2"/>
  <c r="E148" i="2" s="1"/>
  <c r="D147" i="2"/>
  <c r="C147" i="2"/>
  <c r="C145" i="2" s="1"/>
  <c r="C156" i="2" s="1"/>
  <c r="D146" i="2"/>
  <c r="C146" i="2"/>
  <c r="D144" i="2"/>
  <c r="C144" i="2"/>
  <c r="D143" i="2"/>
  <c r="C143" i="2"/>
  <c r="D142" i="2"/>
  <c r="C142" i="2"/>
  <c r="D141" i="2"/>
  <c r="C141" i="2"/>
  <c r="D139" i="2"/>
  <c r="C139" i="2"/>
  <c r="D138" i="2"/>
  <c r="C138" i="2"/>
  <c r="D137" i="2"/>
  <c r="C137" i="2"/>
  <c r="D134" i="2"/>
  <c r="D132" i="2" s="1"/>
  <c r="C134" i="2"/>
  <c r="D133" i="2"/>
  <c r="C133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D93" i="2"/>
  <c r="C93" i="2"/>
  <c r="D92" i="2"/>
  <c r="C92" i="2"/>
  <c r="D91" i="2"/>
  <c r="C91" i="2"/>
  <c r="D90" i="2"/>
  <c r="C90" i="2"/>
  <c r="D88" i="2"/>
  <c r="C88" i="2"/>
  <c r="D87" i="2"/>
  <c r="C87" i="2"/>
  <c r="D86" i="2"/>
  <c r="C86" i="2"/>
  <c r="C85" i="2" s="1"/>
  <c r="D84" i="2"/>
  <c r="C84" i="2"/>
  <c r="D83" i="2"/>
  <c r="C83" i="2"/>
  <c r="D81" i="2"/>
  <c r="C81" i="2"/>
  <c r="D80" i="2"/>
  <c r="C80" i="2"/>
  <c r="D79" i="2"/>
  <c r="C79" i="2"/>
  <c r="D78" i="2"/>
  <c r="C78" i="2"/>
  <c r="D76" i="2"/>
  <c r="C76" i="2"/>
  <c r="D75" i="2"/>
  <c r="C75" i="2"/>
  <c r="D74" i="2"/>
  <c r="C74" i="2"/>
  <c r="D71" i="2"/>
  <c r="C71" i="2"/>
  <c r="D70" i="2"/>
  <c r="C70" i="2"/>
  <c r="D69" i="2"/>
  <c r="C69" i="2"/>
  <c r="D68" i="2"/>
  <c r="C68" i="2"/>
  <c r="D66" i="2"/>
  <c r="C66" i="2"/>
  <c r="D65" i="2"/>
  <c r="C65" i="2"/>
  <c r="D64" i="2"/>
  <c r="C64" i="2"/>
  <c r="D63" i="2"/>
  <c r="C63" i="2"/>
  <c r="D61" i="2"/>
  <c r="C61" i="2"/>
  <c r="D60" i="2"/>
  <c r="C60" i="2"/>
  <c r="D59" i="2"/>
  <c r="C59" i="2"/>
  <c r="D58" i="2"/>
  <c r="C58" i="2"/>
  <c r="D57" i="2"/>
  <c r="C57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5" i="2"/>
  <c r="C35" i="2"/>
  <c r="D34" i="2"/>
  <c r="C34" i="2"/>
  <c r="D33" i="2"/>
  <c r="C33" i="2"/>
  <c r="D32" i="2"/>
  <c r="C32" i="2"/>
  <c r="D31" i="2"/>
  <c r="C31" i="2"/>
  <c r="D30" i="2"/>
  <c r="C30" i="2"/>
  <c r="D27" i="2"/>
  <c r="C27" i="2"/>
  <c r="D26" i="2"/>
  <c r="C26" i="2"/>
  <c r="D25" i="2"/>
  <c r="C25" i="2"/>
  <c r="D24" i="2"/>
  <c r="C24" i="2"/>
  <c r="D23" i="2"/>
  <c r="C23" i="2"/>
  <c r="D21" i="2"/>
  <c r="C21" i="2"/>
  <c r="D20" i="2"/>
  <c r="C20" i="2"/>
  <c r="D19" i="2"/>
  <c r="C19" i="2"/>
  <c r="D18" i="2"/>
  <c r="C18" i="2"/>
  <c r="D17" i="2"/>
  <c r="C17" i="2"/>
  <c r="D16" i="2"/>
  <c r="C16" i="2"/>
  <c r="E23" i="2" l="1"/>
  <c r="E25" i="2"/>
  <c r="E27" i="2"/>
  <c r="E37" i="2"/>
  <c r="E46" i="2"/>
  <c r="E48" i="2"/>
  <c r="E50" i="2"/>
  <c r="E52" i="2"/>
  <c r="E54" i="2"/>
  <c r="E147" i="2"/>
  <c r="E149" i="2"/>
  <c r="D62" i="2"/>
  <c r="E38" i="2"/>
  <c r="E40" i="2"/>
  <c r="E42" i="2"/>
  <c r="E58" i="2"/>
  <c r="E60" i="2"/>
  <c r="E68" i="2"/>
  <c r="E70" i="2"/>
  <c r="E104" i="2"/>
  <c r="E106" i="2"/>
  <c r="E108" i="2"/>
  <c r="E110" i="2"/>
  <c r="E112" i="2"/>
  <c r="E119" i="2"/>
  <c r="E123" i="2"/>
  <c r="E127" i="2"/>
  <c r="E131" i="2"/>
  <c r="C22" i="2"/>
  <c r="C36" i="2"/>
  <c r="C56" i="2"/>
  <c r="C67" i="2"/>
  <c r="C82" i="2"/>
  <c r="C95" i="2" s="1"/>
  <c r="E146" i="2"/>
  <c r="C15" i="2"/>
  <c r="E24" i="2"/>
  <c r="E26" i="2"/>
  <c r="E28" i="2"/>
  <c r="C44" i="2"/>
  <c r="E120" i="2"/>
  <c r="E122" i="2"/>
  <c r="E124" i="2"/>
  <c r="E126" i="2"/>
  <c r="E128" i="2"/>
  <c r="E130" i="2"/>
  <c r="E150" i="2"/>
  <c r="C29" i="2"/>
  <c r="E86" i="2"/>
  <c r="E88" i="2"/>
  <c r="D41" i="6"/>
  <c r="E16" i="2"/>
  <c r="E18" i="2"/>
  <c r="E20" i="2"/>
  <c r="E31" i="2"/>
  <c r="E33" i="2"/>
  <c r="E35" i="2"/>
  <c r="E64" i="2"/>
  <c r="E66" i="2"/>
  <c r="E71" i="2"/>
  <c r="E75" i="2"/>
  <c r="E103" i="2"/>
  <c r="E107" i="2"/>
  <c r="E111" i="2"/>
  <c r="E115" i="2"/>
  <c r="E134" i="2"/>
  <c r="D145" i="2"/>
  <c r="D156" i="2" s="1"/>
  <c r="E145" i="2"/>
  <c r="E156" i="2" s="1"/>
  <c r="C62" i="2"/>
  <c r="D118" i="2"/>
  <c r="D135" i="2" s="1"/>
  <c r="C132" i="2"/>
  <c r="C102" i="2"/>
  <c r="E17" i="2"/>
  <c r="E19" i="2"/>
  <c r="E21" i="2"/>
  <c r="E30" i="2"/>
  <c r="E32" i="2"/>
  <c r="E34" i="2"/>
  <c r="E76" i="2"/>
  <c r="E84" i="2"/>
  <c r="E114" i="2"/>
  <c r="E116" i="2"/>
  <c r="C118" i="2"/>
  <c r="D15" i="2"/>
  <c r="D22" i="2"/>
  <c r="D29" i="2"/>
  <c r="D36" i="2"/>
  <c r="E41" i="2"/>
  <c r="E45" i="2"/>
  <c r="E49" i="2"/>
  <c r="E53" i="2"/>
  <c r="E57" i="2"/>
  <c r="E61" i="2"/>
  <c r="E65" i="2"/>
  <c r="E69" i="2"/>
  <c r="E74" i="2"/>
  <c r="E83" i="2"/>
  <c r="E87" i="2"/>
  <c r="E105" i="2"/>
  <c r="E109" i="2"/>
  <c r="E113" i="2"/>
  <c r="E117" i="2"/>
  <c r="E121" i="2"/>
  <c r="E125" i="2"/>
  <c r="E129" i="2"/>
  <c r="E133" i="2"/>
  <c r="D44" i="2"/>
  <c r="D56" i="2"/>
  <c r="D82" i="2"/>
  <c r="E39" i="2"/>
  <c r="E43" i="2"/>
  <c r="E47" i="2"/>
  <c r="E51" i="2"/>
  <c r="E55" i="2"/>
  <c r="E59" i="2"/>
  <c r="E63" i="2"/>
  <c r="D67" i="2"/>
  <c r="D85" i="2"/>
  <c r="E118" i="2"/>
  <c r="E67" i="2" l="1"/>
  <c r="E82" i="2"/>
  <c r="C72" i="2"/>
  <c r="C96" i="2" s="1"/>
  <c r="E15" i="2"/>
  <c r="C135" i="2"/>
  <c r="C157" i="2" s="1"/>
  <c r="E29" i="2"/>
  <c r="E22" i="2"/>
  <c r="E132" i="2"/>
  <c r="E85" i="2"/>
  <c r="E36" i="2"/>
  <c r="E102" i="2"/>
  <c r="D157" i="2"/>
  <c r="D95" i="2"/>
  <c r="D72" i="2"/>
  <c r="E95" i="2"/>
  <c r="E44" i="2"/>
  <c r="E62" i="2"/>
  <c r="E56" i="2"/>
  <c r="C159" i="2" l="1"/>
  <c r="E135" i="2"/>
  <c r="E157" i="2" s="1"/>
  <c r="E72" i="2"/>
  <c r="E96" i="2" s="1"/>
  <c r="G157" i="2"/>
  <c r="D96" i="2"/>
  <c r="D159" i="2" s="1"/>
  <c r="E159" i="2" l="1"/>
  <c r="C9" i="4"/>
  <c r="D23" i="5" l="1"/>
  <c r="AC15" i="4"/>
  <c r="C37" i="3" l="1"/>
  <c r="C36" i="3"/>
  <c r="D35" i="3"/>
  <c r="B35" i="3"/>
  <c r="C33" i="3"/>
  <c r="C32" i="3"/>
  <c r="C31" i="3"/>
  <c r="C30" i="3"/>
  <c r="C29" i="3"/>
  <c r="C28" i="3"/>
  <c r="C27" i="3"/>
  <c r="B38" i="3"/>
  <c r="B41" i="3" s="1"/>
  <c r="C25" i="3"/>
  <c r="C24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D9" i="3"/>
  <c r="B9" i="3"/>
  <c r="C22" i="3" l="1"/>
  <c r="C9" i="3"/>
  <c r="C35" i="3"/>
  <c r="C26" i="3"/>
  <c r="D38" i="3"/>
  <c r="D41" i="3" s="1"/>
  <c r="C38" i="3" l="1"/>
  <c r="E41" i="3"/>
  <c r="C41" i="3"/>
  <c r="BW17" i="4" l="1"/>
  <c r="BW16" i="4"/>
  <c r="BW7" i="4"/>
  <c r="BW6" i="4"/>
  <c r="BW5" i="4"/>
  <c r="BQ17" i="4"/>
  <c r="BQ16" i="4"/>
  <c r="BQ15" i="4"/>
  <c r="BQ9" i="4"/>
  <c r="BQ7" i="4"/>
  <c r="BQ6" i="4"/>
  <c r="BQ5" i="4"/>
  <c r="BN17" i="4"/>
  <c r="BN16" i="4"/>
  <c r="BN9" i="4"/>
  <c r="BN7" i="4"/>
  <c r="BN6" i="4"/>
  <c r="BN5" i="4"/>
  <c r="BK17" i="4"/>
  <c r="BK16" i="4"/>
  <c r="BK9" i="4"/>
  <c r="BK7" i="4"/>
  <c r="BK6" i="4"/>
  <c r="BK5" i="4"/>
  <c r="BH17" i="4"/>
  <c r="BH16" i="4"/>
  <c r="BH9" i="4"/>
  <c r="BH7" i="4"/>
  <c r="BH6" i="4"/>
  <c r="BH5" i="4"/>
  <c r="BE16" i="4"/>
  <c r="BB17" i="4"/>
  <c r="BB16" i="4"/>
  <c r="BB9" i="4"/>
  <c r="BB7" i="4"/>
  <c r="BB6" i="4"/>
  <c r="BB5" i="4"/>
  <c r="AY17" i="4"/>
  <c r="AY16" i="4"/>
  <c r="AY9" i="4"/>
  <c r="AY7" i="4"/>
  <c r="AY6" i="4"/>
  <c r="AY5" i="4"/>
  <c r="AV17" i="4"/>
  <c r="AV16" i="4"/>
  <c r="AV9" i="4"/>
  <c r="AV7" i="4"/>
  <c r="AV6" i="4"/>
  <c r="AV5" i="4"/>
  <c r="AS17" i="4"/>
  <c r="AS16" i="4"/>
  <c r="AS9" i="4"/>
  <c r="AS7" i="4"/>
  <c r="AS6" i="4"/>
  <c r="AS5" i="4"/>
  <c r="AP17" i="4"/>
  <c r="AP16" i="4"/>
  <c r="AP9" i="4"/>
  <c r="AP7" i="4"/>
  <c r="AP6" i="4"/>
  <c r="AP5" i="4"/>
  <c r="AM17" i="4"/>
  <c r="AM16" i="4"/>
  <c r="AM9" i="4"/>
  <c r="AM7" i="4"/>
  <c r="AM6" i="4"/>
  <c r="AM5" i="4"/>
  <c r="AD17" i="4"/>
  <c r="AD16" i="4"/>
  <c r="AD9" i="4"/>
  <c r="AD7" i="4"/>
  <c r="AD6" i="4"/>
  <c r="AD5" i="4"/>
  <c r="AA17" i="4"/>
  <c r="AA16" i="4"/>
  <c r="AA9" i="4"/>
  <c r="AA7" i="4"/>
  <c r="AA6" i="4"/>
  <c r="AA5" i="4"/>
  <c r="U17" i="4"/>
  <c r="U16" i="4"/>
  <c r="U9" i="4"/>
  <c r="U7" i="4"/>
  <c r="U6" i="4"/>
  <c r="U5" i="4"/>
  <c r="R17" i="4"/>
  <c r="R16" i="4"/>
  <c r="R9" i="4"/>
  <c r="R7" i="4"/>
  <c r="R6" i="4"/>
  <c r="R5" i="4"/>
  <c r="O17" i="4"/>
  <c r="O16" i="4"/>
  <c r="O9" i="4"/>
  <c r="O7" i="4"/>
  <c r="O6" i="4"/>
  <c r="O5" i="4"/>
  <c r="L17" i="4"/>
  <c r="L16" i="4"/>
  <c r="L9" i="4"/>
  <c r="L7" i="4"/>
  <c r="L6" i="4"/>
  <c r="L5" i="4"/>
  <c r="I17" i="4"/>
  <c r="I16" i="4"/>
  <c r="I9" i="4"/>
  <c r="I7" i="4"/>
  <c r="I6" i="4"/>
  <c r="I5" i="4"/>
  <c r="F17" i="4"/>
  <c r="F16" i="4"/>
  <c r="F9" i="4"/>
  <c r="F7" i="4"/>
  <c r="F6" i="4"/>
  <c r="F5" i="4"/>
  <c r="C16" i="4"/>
  <c r="C17" i="4"/>
  <c r="C6" i="4"/>
  <c r="C7" i="4"/>
  <c r="C5" i="4"/>
  <c r="BU16" i="4" l="1"/>
  <c r="BU17" i="4"/>
  <c r="BS16" i="4"/>
  <c r="BS17" i="4"/>
  <c r="BS9" i="4"/>
  <c r="BT16" i="4" l="1"/>
  <c r="BT17" i="4"/>
  <c r="AH9" i="4"/>
  <c r="E10" i="4"/>
  <c r="BU9" i="4" l="1"/>
  <c r="BT9" i="4" s="1"/>
  <c r="BE9" i="4" l="1"/>
  <c r="BA10" i="4"/>
  <c r="G10" i="4"/>
  <c r="F10" i="4" s="1"/>
  <c r="K10" i="4"/>
  <c r="M10" i="4"/>
  <c r="P10" i="4"/>
  <c r="T10" i="4"/>
  <c r="V10" i="4"/>
  <c r="AZ10" i="4"/>
  <c r="BC10" i="4"/>
  <c r="BB10" i="4" s="1"/>
  <c r="BJ10" i="4"/>
  <c r="BL10" i="4"/>
  <c r="BO10" i="4"/>
  <c r="BP10" i="4"/>
  <c r="BR10" i="4"/>
  <c r="BR18" i="4"/>
  <c r="BP18" i="4"/>
  <c r="AC18" i="4"/>
  <c r="Z18" i="4"/>
  <c r="N18" i="4"/>
  <c r="BF17" i="4"/>
  <c r="BD17" i="4"/>
  <c r="AF17" i="4"/>
  <c r="AG17" i="4" s="1"/>
  <c r="Y17" i="4"/>
  <c r="W17" i="4"/>
  <c r="BY16" i="4"/>
  <c r="AH16" i="4"/>
  <c r="AF16" i="4"/>
  <c r="Y16" i="4"/>
  <c r="W16" i="4"/>
  <c r="AF15" i="4"/>
  <c r="BU10" i="4"/>
  <c r="BS10" i="4"/>
  <c r="BF10" i="4"/>
  <c r="BD10" i="4"/>
  <c r="AF9" i="4"/>
  <c r="AG9" i="4" s="1"/>
  <c r="Y9" i="4"/>
  <c r="N10" i="4"/>
  <c r="BX8" i="4"/>
  <c r="BV8" i="4"/>
  <c r="BR8" i="4"/>
  <c r="BP8" i="4"/>
  <c r="BO8" i="4"/>
  <c r="BM8" i="4"/>
  <c r="BL8" i="4"/>
  <c r="BJ8" i="4"/>
  <c r="BI8" i="4"/>
  <c r="BG8" i="4"/>
  <c r="BG10" i="4" s="1"/>
  <c r="BC8" i="4"/>
  <c r="BA8" i="4"/>
  <c r="AZ8" i="4"/>
  <c r="AX8" i="4"/>
  <c r="AW8" i="4"/>
  <c r="AU8" i="4"/>
  <c r="AU10" i="4" s="1"/>
  <c r="AT8" i="4"/>
  <c r="AQ8" i="4"/>
  <c r="AO8" i="4"/>
  <c r="AO10" i="4" s="1"/>
  <c r="AN8" i="4"/>
  <c r="AL8" i="4"/>
  <c r="AL10" i="4" s="1"/>
  <c r="AE8" i="4"/>
  <c r="AB8" i="4"/>
  <c r="Z8" i="4"/>
  <c r="Z10" i="4" s="1"/>
  <c r="V8" i="4"/>
  <c r="T8" i="4"/>
  <c r="S8" i="4"/>
  <c r="Q8" i="4"/>
  <c r="P8" i="4"/>
  <c r="N8" i="4"/>
  <c r="M8" i="4"/>
  <c r="K8" i="4"/>
  <c r="J8" i="4"/>
  <c r="H8" i="4"/>
  <c r="G8" i="4"/>
  <c r="E8" i="4"/>
  <c r="E11" i="4" s="1"/>
  <c r="E15" i="4" s="1"/>
  <c r="E18" i="4" s="1"/>
  <c r="D8" i="4"/>
  <c r="B8" i="4"/>
  <c r="B10" i="4" s="1"/>
  <c r="B11" i="4" s="1"/>
  <c r="BU7" i="4"/>
  <c r="BS7" i="4"/>
  <c r="BF7" i="4"/>
  <c r="BD7" i="4"/>
  <c r="AH7" i="4"/>
  <c r="Y7" i="4"/>
  <c r="W7" i="4"/>
  <c r="BU6" i="4"/>
  <c r="CA6" i="4" s="1"/>
  <c r="BS6" i="4"/>
  <c r="BD6" i="4"/>
  <c r="BE6" i="4" s="1"/>
  <c r="AH6" i="4"/>
  <c r="Y6" i="4"/>
  <c r="W6" i="4"/>
  <c r="BU5" i="4"/>
  <c r="BS5" i="4"/>
  <c r="BF5" i="4"/>
  <c r="BD5" i="4"/>
  <c r="AR8" i="4"/>
  <c r="AR10" i="4" s="1"/>
  <c r="AH5" i="4"/>
  <c r="Y5" i="4"/>
  <c r="W5" i="4"/>
  <c r="E13" i="9"/>
  <c r="D12" i="9"/>
  <c r="D14" i="9" s="1"/>
  <c r="C12" i="9"/>
  <c r="C14" i="9" s="1"/>
  <c r="B12" i="9"/>
  <c r="B14" i="9" s="1"/>
  <c r="E11" i="9"/>
  <c r="E10" i="9"/>
  <c r="E9" i="9"/>
  <c r="BE5" i="4" l="1"/>
  <c r="BT7" i="4"/>
  <c r="F8" i="4"/>
  <c r="L8" i="4"/>
  <c r="R8" i="4"/>
  <c r="AV8" i="4"/>
  <c r="BB8" i="4"/>
  <c r="BK8" i="4"/>
  <c r="BQ8" i="4"/>
  <c r="BE17" i="4"/>
  <c r="BT5" i="4"/>
  <c r="B15" i="4"/>
  <c r="B18" i="4" s="1"/>
  <c r="T11" i="4"/>
  <c r="T15" i="4" s="1"/>
  <c r="T18" i="4" s="1"/>
  <c r="BQ18" i="4"/>
  <c r="BE7" i="4"/>
  <c r="O8" i="4"/>
  <c r="U8" i="4"/>
  <c r="AY8" i="4"/>
  <c r="BN8" i="4"/>
  <c r="BW8" i="4"/>
  <c r="AG16" i="4"/>
  <c r="BK10" i="4"/>
  <c r="U10" i="4"/>
  <c r="X16" i="4"/>
  <c r="X6" i="4"/>
  <c r="I8" i="4"/>
  <c r="X5" i="4"/>
  <c r="C8" i="4"/>
  <c r="BT6" i="4"/>
  <c r="X7" i="4"/>
  <c r="AE10" i="4"/>
  <c r="AE11" i="4" s="1"/>
  <c r="AN10" i="4"/>
  <c r="AM10" i="4" s="1"/>
  <c r="AM8" i="4"/>
  <c r="AQ10" i="4"/>
  <c r="AP10" i="4" s="1"/>
  <c r="AP8" i="4"/>
  <c r="BE10" i="4"/>
  <c r="BT10" i="4"/>
  <c r="X17" i="4"/>
  <c r="BQ10" i="4"/>
  <c r="AB10" i="4"/>
  <c r="AA8" i="4"/>
  <c r="AT10" i="4"/>
  <c r="AS10" i="4" s="1"/>
  <c r="AS8" i="4"/>
  <c r="BI10" i="4"/>
  <c r="BH10" i="4" s="1"/>
  <c r="BH8" i="4"/>
  <c r="O10" i="4"/>
  <c r="L10" i="4"/>
  <c r="BP11" i="4"/>
  <c r="BY7" i="4"/>
  <c r="BO11" i="4"/>
  <c r="BO15" i="4" s="1"/>
  <c r="BY6" i="4"/>
  <c r="BZ6" i="4" s="1"/>
  <c r="CA7" i="4"/>
  <c r="G11" i="4"/>
  <c r="M11" i="4"/>
  <c r="AH8" i="4"/>
  <c r="AH10" i="4" s="1"/>
  <c r="P11" i="4"/>
  <c r="P15" i="4" s="1"/>
  <c r="BA11" i="4"/>
  <c r="BA15" i="4" s="1"/>
  <c r="BA18" i="4" s="1"/>
  <c r="BJ11" i="4"/>
  <c r="BJ15" i="4" s="1"/>
  <c r="BJ18" i="4" s="1"/>
  <c r="K11" i="4"/>
  <c r="V11" i="4"/>
  <c r="BC11" i="4"/>
  <c r="BL11" i="4"/>
  <c r="CA17" i="4"/>
  <c r="AI17" i="4"/>
  <c r="BX10" i="4"/>
  <c r="H10" i="4"/>
  <c r="H11" i="4" s="1"/>
  <c r="S10" i="4"/>
  <c r="D10" i="4"/>
  <c r="J10" i="4"/>
  <c r="Q10" i="4"/>
  <c r="Q11" i="4" s="1"/>
  <c r="Q15" i="4" s="1"/>
  <c r="Q18" i="4" s="1"/>
  <c r="AW10" i="4"/>
  <c r="AV10" i="4" s="1"/>
  <c r="AK9" i="4"/>
  <c r="BR11" i="4"/>
  <c r="AU11" i="4"/>
  <c r="AU15" i="4" s="1"/>
  <c r="AZ11" i="4"/>
  <c r="BI11" i="4"/>
  <c r="AR11" i="4"/>
  <c r="AR15" i="4" s="1"/>
  <c r="AR18" i="4" s="1"/>
  <c r="N11" i="4"/>
  <c r="BM10" i="4"/>
  <c r="BM11" i="4" s="1"/>
  <c r="BM15" i="4" s="1"/>
  <c r="AX10" i="4"/>
  <c r="AX11" i="4" s="1"/>
  <c r="AX15" i="4" s="1"/>
  <c r="AX18" i="4" s="1"/>
  <c r="BF8" i="4"/>
  <c r="AK7" i="4"/>
  <c r="BG11" i="4"/>
  <c r="BG15" i="4" s="1"/>
  <c r="BG18" i="4" s="1"/>
  <c r="W8" i="4"/>
  <c r="AF6" i="4"/>
  <c r="AI6" i="4" s="1"/>
  <c r="Z11" i="4"/>
  <c r="AO11" i="4"/>
  <c r="AO15" i="4" s="1"/>
  <c r="AO18" i="4" s="1"/>
  <c r="AK16" i="4"/>
  <c r="Y8" i="4"/>
  <c r="BD8" i="4"/>
  <c r="BS8" i="4"/>
  <c r="BU8" i="4"/>
  <c r="W9" i="4"/>
  <c r="X9" i="4" s="1"/>
  <c r="AF18" i="4"/>
  <c r="AI16" i="4"/>
  <c r="CA16" i="4"/>
  <c r="BZ16" i="4" s="1"/>
  <c r="AK17" i="4"/>
  <c r="BY17" i="4"/>
  <c r="CA5" i="4"/>
  <c r="BF11" i="4"/>
  <c r="BU11" i="4"/>
  <c r="BD11" i="4"/>
  <c r="BS11" i="4"/>
  <c r="AK5" i="4"/>
  <c r="CC5" i="4" s="1"/>
  <c r="BY5" i="4"/>
  <c r="AK6" i="4"/>
  <c r="CC6" i="4" s="1"/>
  <c r="CA9" i="4"/>
  <c r="AF7" i="4"/>
  <c r="AI7" i="4" s="1"/>
  <c r="E12" i="9"/>
  <c r="E14" i="9" s="1"/>
  <c r="CC7" i="4" l="1"/>
  <c r="AD11" i="4"/>
  <c r="AE15" i="4"/>
  <c r="CC9" i="4"/>
  <c r="CB6" i="4"/>
  <c r="AJ6" i="4"/>
  <c r="CB7" i="4"/>
  <c r="R10" i="4"/>
  <c r="BE8" i="4"/>
  <c r="O15" i="4"/>
  <c r="P18" i="4"/>
  <c r="O18" i="4" s="1"/>
  <c r="BS15" i="4"/>
  <c r="BS18" i="4" s="1"/>
  <c r="BM18" i="4"/>
  <c r="K15" i="4"/>
  <c r="U11" i="4"/>
  <c r="V15" i="4"/>
  <c r="BD15" i="4"/>
  <c r="BD18" i="4" s="1"/>
  <c r="AJ17" i="4"/>
  <c r="H15" i="4"/>
  <c r="H18" i="4" s="1"/>
  <c r="BK11" i="4"/>
  <c r="BL15" i="4"/>
  <c r="BN15" i="4"/>
  <c r="BU15" i="4"/>
  <c r="BO18" i="4"/>
  <c r="BQ11" i="4"/>
  <c r="BB11" i="4"/>
  <c r="BC15" i="4"/>
  <c r="AQ11" i="4"/>
  <c r="AP11" i="4" s="1"/>
  <c r="AT11" i="4"/>
  <c r="AT15" i="4" s="1"/>
  <c r="X8" i="4"/>
  <c r="BE11" i="4"/>
  <c r="AZ15" i="4"/>
  <c r="AY11" i="4"/>
  <c r="BZ17" i="4"/>
  <c r="AB11" i="4"/>
  <c r="AA10" i="4"/>
  <c r="AY10" i="4"/>
  <c r="AG6" i="4"/>
  <c r="BT11" i="4"/>
  <c r="BZ5" i="4"/>
  <c r="BT8" i="4"/>
  <c r="AJ16" i="4"/>
  <c r="AJ7" i="4"/>
  <c r="BI15" i="4"/>
  <c r="BH11" i="4"/>
  <c r="D11" i="4"/>
  <c r="C10" i="4"/>
  <c r="BX11" i="4"/>
  <c r="BX15" i="4" s="1"/>
  <c r="O11" i="4"/>
  <c r="BZ7" i="4"/>
  <c r="BN11" i="4"/>
  <c r="AG7" i="4"/>
  <c r="BN10" i="4"/>
  <c r="J11" i="4"/>
  <c r="I10" i="4"/>
  <c r="S11" i="4"/>
  <c r="G15" i="4"/>
  <c r="F11" i="4"/>
  <c r="M15" i="4"/>
  <c r="L11" i="4"/>
  <c r="CA8" i="4"/>
  <c r="AK8" i="4"/>
  <c r="BY8" i="4"/>
  <c r="W10" i="4"/>
  <c r="AU18" i="4"/>
  <c r="Y10" i="4"/>
  <c r="AW11" i="4"/>
  <c r="AI9" i="4"/>
  <c r="AJ9" i="4" s="1"/>
  <c r="AF5" i="4"/>
  <c r="AG5" i="4" s="1"/>
  <c r="AC8" i="4"/>
  <c r="AL11" i="4"/>
  <c r="AL15" i="4" s="1"/>
  <c r="AL18" i="4" s="1"/>
  <c r="BX18" i="4" l="1"/>
  <c r="AD15" i="4"/>
  <c r="AE18" i="4"/>
  <c r="AD18" i="4" s="1"/>
  <c r="X10" i="4"/>
  <c r="CC8" i="4"/>
  <c r="W15" i="4"/>
  <c r="W18" i="4" s="1"/>
  <c r="BF15" i="4"/>
  <c r="BF18" i="4" s="1"/>
  <c r="BE18" i="4" s="1"/>
  <c r="AQ15" i="4"/>
  <c r="AP15" i="4" s="1"/>
  <c r="K18" i="4"/>
  <c r="R11" i="4"/>
  <c r="S15" i="4"/>
  <c r="BK15" i="4"/>
  <c r="BL18" i="4"/>
  <c r="BK18" i="4" s="1"/>
  <c r="U15" i="4"/>
  <c r="V18" i="4"/>
  <c r="U18" i="4" s="1"/>
  <c r="BN18" i="4"/>
  <c r="BB15" i="4"/>
  <c r="BC18" i="4"/>
  <c r="BB18" i="4" s="1"/>
  <c r="BT15" i="4"/>
  <c r="BU18" i="4"/>
  <c r="BT18" i="4" s="1"/>
  <c r="AS11" i="4"/>
  <c r="AC10" i="4"/>
  <c r="AD10" i="4" s="1"/>
  <c r="AD8" i="4"/>
  <c r="AK10" i="4"/>
  <c r="BI18" i="4"/>
  <c r="BH18" i="4" s="1"/>
  <c r="BH15" i="4"/>
  <c r="AA11" i="4"/>
  <c r="AB15" i="4"/>
  <c r="AH11" i="4"/>
  <c r="AW15" i="4"/>
  <c r="AV11" i="4"/>
  <c r="CA10" i="4"/>
  <c r="BZ8" i="4"/>
  <c r="D15" i="4"/>
  <c r="C11" i="4"/>
  <c r="AQ18" i="4"/>
  <c r="AP18" i="4" s="1"/>
  <c r="AT18" i="4"/>
  <c r="AS18" i="4" s="1"/>
  <c r="AS15" i="4"/>
  <c r="AZ18" i="4"/>
  <c r="AY18" i="4" s="1"/>
  <c r="AY15" i="4"/>
  <c r="M18" i="4"/>
  <c r="L15" i="4"/>
  <c r="G18" i="4"/>
  <c r="F18" i="4" s="1"/>
  <c r="F15" i="4"/>
  <c r="J15" i="4"/>
  <c r="I11" i="4"/>
  <c r="AF11" i="4"/>
  <c r="AI5" i="4"/>
  <c r="AF8" i="4"/>
  <c r="AG8" i="4" s="1"/>
  <c r="Y11" i="4"/>
  <c r="W11" i="4"/>
  <c r="AN11" i="4"/>
  <c r="AM11" i="4" s="1"/>
  <c r="AJ5" i="4" l="1"/>
  <c r="CB5" i="4"/>
  <c r="AI15" i="4"/>
  <c r="AI18" i="4" s="1"/>
  <c r="BE15" i="4"/>
  <c r="L18" i="4"/>
  <c r="R15" i="4"/>
  <c r="S18" i="4"/>
  <c r="R18" i="4" s="1"/>
  <c r="AK11" i="4"/>
  <c r="X11" i="4"/>
  <c r="AW18" i="4"/>
  <c r="AV18" i="4" s="1"/>
  <c r="AV15" i="4"/>
  <c r="AA15" i="4"/>
  <c r="AB18" i="4"/>
  <c r="AA18" i="4" s="1"/>
  <c r="AH15" i="4"/>
  <c r="C15" i="4"/>
  <c r="D18" i="4"/>
  <c r="C18" i="4" s="1"/>
  <c r="AG11" i="4"/>
  <c r="J18" i="4"/>
  <c r="I18" i="4" s="1"/>
  <c r="I15" i="4"/>
  <c r="Y15" i="4"/>
  <c r="X15" i="4" s="1"/>
  <c r="CA11" i="4"/>
  <c r="AN15" i="4"/>
  <c r="AI11" i="4"/>
  <c r="BW9" i="4"/>
  <c r="AF10" i="4"/>
  <c r="AG10" i="4" s="1"/>
  <c r="AI8" i="4"/>
  <c r="CB8" i="4" s="1"/>
  <c r="AM15" i="4" l="1"/>
  <c r="CA15" i="4"/>
  <c r="AI10" i="4"/>
  <c r="AJ10" i="4" s="1"/>
  <c r="AJ8" i="4"/>
  <c r="AG15" i="4"/>
  <c r="AH18" i="4"/>
  <c r="AG18" i="4" s="1"/>
  <c r="AJ11" i="4"/>
  <c r="AK15" i="4"/>
  <c r="Y18" i="4"/>
  <c r="X18" i="4" s="1"/>
  <c r="AN18" i="4"/>
  <c r="AM18" i="4" s="1"/>
  <c r="BV10" i="4"/>
  <c r="BY9" i="4"/>
  <c r="CB9" i="4" s="1"/>
  <c r="BY10" i="4" l="1"/>
  <c r="BZ10" i="4" s="1"/>
  <c r="BZ9" i="4"/>
  <c r="CA18" i="4"/>
  <c r="BV11" i="4"/>
  <c r="BV15" i="4" s="1"/>
  <c r="BW10" i="4"/>
  <c r="AK18" i="4"/>
  <c r="AJ18" i="4" s="1"/>
  <c r="AJ15" i="4"/>
  <c r="BV18" i="4" l="1"/>
  <c r="BW18" i="4" s="1"/>
  <c r="BW15" i="4"/>
  <c r="BY15" i="4"/>
  <c r="BY11" i="4"/>
  <c r="BZ11" i="4" s="1"/>
  <c r="BW11" i="4"/>
  <c r="BY18" i="4" l="1"/>
  <c r="BZ18" i="4" s="1"/>
  <c r="BZ15" i="4"/>
</calcChain>
</file>

<file path=xl/sharedStrings.xml><?xml version="1.0" encoding="utf-8"?>
<sst xmlns="http://schemas.openxmlformats.org/spreadsheetml/2006/main" count="887" uniqueCount="630">
  <si>
    <t>Jogcím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</si>
  <si>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</si>
  <si>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</si>
  <si>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</si>
  <si>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</si>
  <si>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</si>
  <si>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</si>
  <si>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</si>
  <si>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</si>
  <si>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</si>
  <si>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II.) Települési önkormányzatok egyes köznevelési feladatainak támogatása</t>
  </si>
  <si>
    <t>2. Óvodaműködtetési támogatás</t>
  </si>
  <si>
    <t>III.) Települési önkormányzatok szociális és gyermekjóléti feladatainak támogatása</t>
  </si>
  <si>
    <t>1. Pénzbeli szociális ellátások kiegészítése</t>
  </si>
  <si>
    <t>2. Települési önkormányzatok szociális feladatainak egyéb támogatása</t>
  </si>
  <si>
    <t>3. Egyes szociális és gyermekjóléti feladatok támogatása</t>
  </si>
  <si>
    <t>4.  Telpülési önkormányzatok által biztosított egyes szociális szakosított ellátások támogatása: (Idősek otthona)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</si>
  <si>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</si>
  <si>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</si>
  <si>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</si>
  <si>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</si>
  <si>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1. e) Települési önkormányzatok muzeális intézményi feladatainak támogatása</t>
  </si>
  <si>
    <t>A helyi önkormányzatok általános müködésének és ágazati feladatainak támogatása összesen:</t>
  </si>
  <si>
    <t>Cím</t>
  </si>
  <si>
    <t>Alcím</t>
  </si>
  <si>
    <t>1.</t>
  </si>
  <si>
    <t>2.</t>
  </si>
  <si>
    <t>3.</t>
  </si>
  <si>
    <t>4.</t>
  </si>
  <si>
    <t>I.</t>
  </si>
  <si>
    <t>Önkormányzat és intézményei összesen</t>
  </si>
  <si>
    <t>Ebes Községi Önkormányzat</t>
  </si>
  <si>
    <t>Ebesi Polgármesteri Hivatal</t>
  </si>
  <si>
    <t>Alapszolgáltatási Központ</t>
  </si>
  <si>
    <t>Intézmény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</si>
  <si>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</si>
  <si>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</si>
  <si>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</si>
  <si>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</si>
  <si>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c. támogatások áht-n belülről</t>
  </si>
  <si>
    <t>Felhalmozási bevételek</t>
  </si>
  <si>
    <t>Költségvetési bevételek összesen:</t>
  </si>
  <si>
    <t>Előző évi maradvány</t>
  </si>
  <si>
    <t>Finanszírozási bevételek összesen: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</si>
  <si>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</si>
  <si>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</si>
  <si>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</si>
  <si>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</si>
  <si>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</si>
  <si>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 c támogatások, elvonások, befizetések</t>
  </si>
  <si>
    <t xml:space="preserve">Működési c. tartalékok </t>
  </si>
  <si>
    <t>Egyéb működési c. kiadások összesen:</t>
  </si>
  <si>
    <t>Beruházások</t>
  </si>
  <si>
    <t>Felújítások</t>
  </si>
  <si>
    <t>Egyéb felhalm c támogatások, kölcsönök áht-n belülre és kívülre</t>
  </si>
  <si>
    <t xml:space="preserve">Felhalmozási c. tartalékok </t>
  </si>
  <si>
    <t>Egyéb felhalmozási c. kiadások</t>
  </si>
  <si>
    <t xml:space="preserve">Finanszírozási kiadások </t>
  </si>
  <si>
    <t>KIADÁSOK ÖSSZESEN</t>
  </si>
  <si>
    <t>Költségvetési létszámkeret (fő)</t>
  </si>
  <si>
    <t xml:space="preserve">Eredeti ei. </t>
  </si>
  <si>
    <t xml:space="preserve">Eredeti  ei. </t>
  </si>
  <si>
    <t xml:space="preserve">szakmai </t>
  </si>
  <si>
    <t>technikai</t>
  </si>
  <si>
    <t>összesen</t>
  </si>
  <si>
    <t>Intézmények összesen:</t>
  </si>
  <si>
    <t>I. Önkormányzat és intézményei összesen</t>
  </si>
  <si>
    <t>Irányító szervi (adott-kapott) támogatással nettósítva:</t>
  </si>
  <si>
    <t>Az előirányzatok megoszlása feladatjelleg alapján</t>
  </si>
  <si>
    <t>Kötelező feladatok</t>
  </si>
  <si>
    <t>Önként vállalt feladatok</t>
  </si>
  <si>
    <t>Államigazgatási feladatok</t>
  </si>
  <si>
    <t>Összesen:</t>
  </si>
  <si>
    <t>1. Ebesi Polgármesteri Hivatal</t>
  </si>
  <si>
    <t>2. Alapszolgáltatási Központ</t>
  </si>
  <si>
    <t>4.Ebes Községi Önkormányzat</t>
  </si>
  <si>
    <t>6. A rászoruló gyermekek szünidei étkeztetésének támogatása</t>
  </si>
  <si>
    <t>Ebes Községi Önkormányzat bevételei és kiadásai</t>
  </si>
  <si>
    <t>Megnevezés</t>
  </si>
  <si>
    <t>Településszintű</t>
  </si>
  <si>
    <t>Feladat
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</si>
  <si>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</si>
  <si>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</si>
  <si>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</si>
  <si>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</si>
  <si>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</si>
  <si>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</si>
  <si>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D</t>
  </si>
  <si>
    <t>E</t>
  </si>
  <si>
    <t>Bevételek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</si>
  <si>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</si>
  <si>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</si>
  <si>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</si>
  <si>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</si>
  <si>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</si>
  <si>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</si>
  <si>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</si>
  <si>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</si>
  <si>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</si>
  <si>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</si>
  <si>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</si>
  <si>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</si>
  <si>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</si>
  <si>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</si>
  <si>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</si>
  <si>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</si>
  <si>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</si>
  <si>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</si>
  <si>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</si>
  <si>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</si>
  <si>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</si>
  <si>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</si>
  <si>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</si>
  <si>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</si>
  <si>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</si>
  <si>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</si>
  <si>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</si>
  <si>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</si>
  <si>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</si>
  <si>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</si>
  <si>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</si>
  <si>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</si>
  <si>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</si>
  <si>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</si>
  <si>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</si>
  <si>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</si>
  <si>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</si>
  <si>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</si>
  <si>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</si>
  <si>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</si>
  <si>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</si>
  <si>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Jövedelemadók</t>
  </si>
  <si>
    <t>4.2.</t>
  </si>
  <si>
    <t>Vagyoni típusú adók</t>
  </si>
  <si>
    <t>4.3.</t>
  </si>
  <si>
    <t>4.3.1.</t>
  </si>
  <si>
    <t>Értékesítési és forgalmi adók</t>
  </si>
  <si>
    <t>4.3.2.</t>
  </si>
  <si>
    <t>Gépjárműadó</t>
  </si>
  <si>
    <t>4.3.3.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</si>
  <si>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</si>
  <si>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</si>
  <si>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</si>
  <si>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</si>
  <si>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</si>
  <si>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</si>
  <si>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</si>
  <si>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</si>
  <si>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</si>
  <si>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</si>
  <si>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</si>
  <si>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</si>
  <si>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</si>
  <si>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</si>
  <si>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</si>
  <si>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</si>
  <si>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</si>
  <si>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</si>
  <si>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</si>
  <si>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</si>
  <si>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</si>
  <si>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</si>
  <si>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</si>
  <si>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</si>
  <si>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</si>
  <si>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</si>
  <si>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</si>
  <si>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</si>
  <si>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</si>
  <si>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</si>
  <si>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</si>
  <si>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</si>
  <si>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</si>
  <si>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</si>
  <si>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</si>
  <si>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</si>
  <si>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</si>
  <si>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</si>
  <si>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</si>
  <si>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</si>
  <si>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</si>
  <si>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</si>
  <si>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</si>
  <si>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</si>
  <si>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</si>
  <si>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</si>
  <si>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</si>
  <si>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</si>
  <si>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</si>
  <si>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</si>
  <si>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</si>
  <si>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</si>
  <si>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</si>
  <si>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</si>
  <si>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</si>
  <si>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</si>
  <si>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</si>
  <si>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</si>
  <si>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</si>
  <si>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</si>
  <si>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</si>
  <si>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</si>
  <si>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</si>
  <si>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</si>
  <si>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</si>
  <si>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</si>
  <si>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</si>
  <si>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</si>
  <si>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</si>
  <si>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</si>
  <si>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</si>
  <si>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</si>
  <si>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</si>
  <si>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</si>
  <si>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</si>
  <si>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</si>
  <si>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</si>
  <si>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</si>
  <si>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</si>
  <si>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</si>
  <si>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</si>
  <si>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</si>
  <si>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</si>
  <si>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</si>
  <si>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</si>
  <si>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</si>
  <si>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</si>
  <si>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</si>
  <si>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</si>
  <si>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</si>
  <si>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</si>
  <si>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</si>
  <si>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</si>
  <si>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</si>
  <si>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</si>
  <si>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</si>
  <si>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</si>
  <si>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</si>
  <si>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</si>
  <si>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</si>
  <si>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</si>
  <si>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</si>
  <si>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</si>
  <si>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</si>
  <si>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</si>
  <si>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</si>
  <si>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</si>
  <si>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</si>
  <si>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</si>
  <si>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</si>
  <si>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</si>
  <si>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</si>
  <si>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</si>
  <si>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</si>
  <si>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</si>
  <si>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</si>
  <si>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</si>
  <si>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</si>
  <si>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</si>
  <si>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</si>
  <si>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</si>
  <si>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</si>
  <si>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</si>
  <si>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</si>
  <si>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</si>
  <si>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</si>
  <si>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</si>
  <si>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</si>
  <si>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</si>
  <si>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</si>
  <si>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</si>
  <si>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</si>
  <si>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</si>
  <si>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</si>
  <si>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</si>
  <si>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</si>
  <si>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</si>
  <si>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</si>
  <si>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</si>
  <si>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</si>
  <si>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</si>
  <si>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</si>
  <si>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</si>
  <si>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</si>
  <si>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</si>
  <si>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</si>
  <si>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</si>
  <si>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</si>
  <si>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</si>
  <si>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</si>
  <si>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</si>
  <si>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</si>
  <si>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</si>
  <si>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</si>
  <si>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</si>
  <si>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</si>
  <si>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</si>
  <si>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</si>
  <si>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</si>
  <si>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</si>
  <si>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</si>
  <si>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</si>
  <si>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</si>
  <si>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</si>
  <si>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</si>
  <si>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</si>
  <si>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</si>
  <si>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</si>
  <si>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</si>
  <si>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</si>
  <si>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</si>
  <si>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</si>
  <si>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</si>
  <si>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</si>
  <si>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Ebes Községi Önkormányzat és intézményei</t>
  </si>
  <si>
    <t>Ingatlan hasznosítás bérleti díj</t>
  </si>
  <si>
    <t>Debreceni Vízmű Zrt. által fiz.díj</t>
  </si>
  <si>
    <t>Polgármesteri Hivatal egyéb tárgyi eszköz beszerzés</t>
  </si>
  <si>
    <t>10.</t>
  </si>
  <si>
    <t>Intézményen kívüli gyermekétkeztetés</t>
  </si>
  <si>
    <t>Ebes Községi  Önkormányzat címrendje</t>
  </si>
  <si>
    <t>közfogl.</t>
  </si>
  <si>
    <t>Első lakáshoz jutók támogatása</t>
  </si>
  <si>
    <t>Felhalmozási célú átvett pénzeszközök, kölcsönök visszatérülése</t>
  </si>
  <si>
    <t>Irányító szervi támogatás bevétele / államháztartáson belüli megelőlegezések</t>
  </si>
  <si>
    <t>4. Ebes Községi Önkormányzat</t>
  </si>
  <si>
    <t>Működési célú költségvetési támogatások és kiegészítő tám.</t>
  </si>
  <si>
    <t>5.10.</t>
  </si>
  <si>
    <t>Irányító szervi támogatás folyósítása (intézményfinanszírozás)</t>
  </si>
  <si>
    <t>FINANSZÍROZÁSI KIADÁSOK ÖSSZESEN: (5.+…+8.)</t>
  </si>
  <si>
    <t>KIADÁSOK ÖSSZESEN: (4+9)</t>
  </si>
  <si>
    <t>Cofog</t>
  </si>
  <si>
    <t>Eredeti előirányzat</t>
  </si>
  <si>
    <t>Módosított előirányzat</t>
  </si>
  <si>
    <t>Ellátottak jutt.</t>
  </si>
  <si>
    <t>Felhalmozási kiad.</t>
  </si>
  <si>
    <t>Elvonások és befizetések</t>
  </si>
  <si>
    <t>Pénzeszköz átadás</t>
  </si>
  <si>
    <t>Létszám</t>
  </si>
  <si>
    <t>Önkormányzat és önk.hivatali jogalkotása és ált.igazgatási tevékenysége</t>
  </si>
  <si>
    <t>Veszélyes hulladék kezelés</t>
  </si>
  <si>
    <t>Szennyvízcsatorna építése, fenntartása, üzemeltetése</t>
  </si>
  <si>
    <t>Vízellátással kapcsolatos közmű építése, fenntartása, üzemeltetése</t>
  </si>
  <si>
    <t>Közutak,hidak,alagutak üzemeltetése</t>
  </si>
  <si>
    <t>Iskolai intézményi étkezés</t>
  </si>
  <si>
    <t>Önkormányzati vagyonnal való gazdálkodással kapcsolatos feladatok</t>
  </si>
  <si>
    <t>Lakossági hulladék vegyes begyűjtése, szállítása átrakása</t>
  </si>
  <si>
    <t>Zöldterület kezelés</t>
  </si>
  <si>
    <t>Kiemelt állami és Önkormányzati rendezvények</t>
  </si>
  <si>
    <t>Közvilágítás</t>
  </si>
  <si>
    <t>Közterület rendjének fenntartása</t>
  </si>
  <si>
    <t>Polgári honvédelem ágazati feladatai, a lakosság felkészítése</t>
  </si>
  <si>
    <t>Háziorvosi alapellátás</t>
  </si>
  <si>
    <t>Háziorvosi ügyeleti ellátás</t>
  </si>
  <si>
    <t>Család-és nővédelmi eü-i gondozás</t>
  </si>
  <si>
    <t>Ifjúsági-és eü-i gondozás</t>
  </si>
  <si>
    <t>Idősek nappali ellátása</t>
  </si>
  <si>
    <t>Egyéb szociális pénzbeli ellátások, támogatások</t>
  </si>
  <si>
    <t>Lakáshoz jutást segítő támogatások</t>
  </si>
  <si>
    <t xml:space="preserve">Civil szervezetek műk.támog. </t>
  </si>
  <si>
    <t>Általános gazdasági és kereskedelmi ügyek igazgatása</t>
  </si>
  <si>
    <t>Közfoglalkoztatás</t>
  </si>
  <si>
    <t>Közművelődési int.működtetése</t>
  </si>
  <si>
    <t>Könyvtári állomány gyarapítása, nyilvántartása</t>
  </si>
  <si>
    <t>Sportlétesítmények, edzőtáborok működtetése, fejlesztése</t>
  </si>
  <si>
    <t>Óvodai nevelés, ellátás működtetési feladatai</t>
  </si>
  <si>
    <t>Oktatási igazgatás</t>
  </si>
  <si>
    <t>Város.- községgazdálkodási egyéb szolgáltatások</t>
  </si>
  <si>
    <t>Önkormányzatok elszámolásai a központi ktg.vetéssel</t>
  </si>
  <si>
    <t>Vállalkozási tev.</t>
  </si>
  <si>
    <t>Ebes Községi Önkormányzat I. Összesen</t>
  </si>
  <si>
    <t>Út, autópálya épÍtés</t>
  </si>
  <si>
    <t>Önkormányzat igazgatási tevékenys.</t>
  </si>
  <si>
    <t>Adó,illeték kiszabása,beszedése</t>
  </si>
  <si>
    <t>Építésügy igazgatása</t>
  </si>
  <si>
    <t>Szociális szolgáltatások igazgatása</t>
  </si>
  <si>
    <t>Állampolgársági ügyek</t>
  </si>
  <si>
    <t>Gyermekvédelmi pénzbeli és természetbeni ell.</t>
  </si>
  <si>
    <t>Ebesi Polgármesteri Hivatal II. Összesen</t>
  </si>
  <si>
    <t>096015</t>
  </si>
  <si>
    <t>Óvodai intézményi étkeztetés</t>
  </si>
  <si>
    <t>096025</t>
  </si>
  <si>
    <t>Munkahelyi étkeztetés</t>
  </si>
  <si>
    <t>091110</t>
  </si>
  <si>
    <t>Óvodai nevelés</t>
  </si>
  <si>
    <t>091120</t>
  </si>
  <si>
    <t>Sajátos nevelési igényű gyermekek óvodai nevelésének, ellátásnak szakmai feladatai</t>
  </si>
  <si>
    <t>041233</t>
  </si>
  <si>
    <t>091140</t>
  </si>
  <si>
    <t>Óvoda működtetés</t>
  </si>
  <si>
    <t>Család és gyerm.jól.szolg.</t>
  </si>
  <si>
    <t>Házi segítségnyújtás</t>
  </si>
  <si>
    <t>Szociális étkeztetés</t>
  </si>
  <si>
    <t>Tanyagondnoki szolgálat</t>
  </si>
  <si>
    <t>Mindösszesen:</t>
  </si>
  <si>
    <t>Alapszolgáltatási Központ  IV. Összesen</t>
  </si>
  <si>
    <t>Önkormányzati feladatok</t>
  </si>
  <si>
    <t xml:space="preserve">         1. Óvodapedagógusok, és az óvodapedagógusok nevelő munkáját közvetlenül segítők bértámogatása</t>
  </si>
  <si>
    <t>önként vállalt feladat</t>
  </si>
  <si>
    <t>Előirányzat módosítás</t>
  </si>
  <si>
    <t>Módosítás</t>
  </si>
  <si>
    <t>Benedek Elek Óvoda és Mini Bölcsőde</t>
  </si>
  <si>
    <t>Gyermekek bölcsődei ellátása</t>
  </si>
  <si>
    <t>104031</t>
  </si>
  <si>
    <t>Gyermekétkeztetés bölcsődében</t>
  </si>
  <si>
    <t>Benedek Elek Óvoda és Mini Bölcsőde III. Összesen</t>
  </si>
  <si>
    <t>104035</t>
  </si>
  <si>
    <t>2. Szolidaritási hozzájárulás</t>
  </si>
  <si>
    <t>3. Nem közművel gyűjtött háztartási szennyvíz ártalmatlanítása</t>
  </si>
  <si>
    <t>3. Benedek Elek Óvoda és Mini Bölcsőde</t>
  </si>
  <si>
    <t>cofog: 900090+013350</t>
  </si>
  <si>
    <t>cofog:900090</t>
  </si>
  <si>
    <t>Áfa visszaigénylés</t>
  </si>
  <si>
    <t>Központi költségvetési befizetések</t>
  </si>
  <si>
    <t>5. A 2016. évről áthúzódó bérkompenzáció támogatása</t>
  </si>
  <si>
    <t>4.  Pedagógus II. kategóriába sorolt óvodapedagógusok kiegészítő támogatása</t>
  </si>
  <si>
    <t>Személyi jellegű</t>
  </si>
  <si>
    <t>Munkaadót terhelő befiz.kiadás</t>
  </si>
  <si>
    <t>Dologi kiadás</t>
  </si>
  <si>
    <t>Hiteltörlesztés,kölcsönnyújtás</t>
  </si>
  <si>
    <t>Támogatások, veszteség rendezés,     részvény, ép. vás.</t>
  </si>
  <si>
    <t>02</t>
  </si>
  <si>
    <t>Eredeti előirányzat        2018.</t>
  </si>
  <si>
    <t>Módosított előirányzat 2018.06.30</t>
  </si>
  <si>
    <t>Termékek és szolgáltatások adói (4.1.1.+4.1.2.)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</si>
  <si>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</si>
  <si>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</si>
  <si>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Bevétel-Kiadás</t>
  </si>
  <si>
    <t>7. Szakmai dolgozók bértámogatása bölcsőde, mini bölcsőde</t>
  </si>
  <si>
    <t>Ebes Községi Önkormányzat bevételei 2018. évben</t>
  </si>
  <si>
    <t>Ebes Községi Önkormányzat kiadásai 2018. évben</t>
  </si>
  <si>
    <t>Módosított ei. 06.30.</t>
  </si>
  <si>
    <t>Módosítot ei.
2018.06.30</t>
  </si>
  <si>
    <t>Kis traktor+ gréderező eszköz beszerzés önerő</t>
  </si>
  <si>
    <t>Rendezési terv</t>
  </si>
  <si>
    <t>Útépítés önerő (TSZ út pályázat)</t>
  </si>
  <si>
    <t xml:space="preserve">Idősek Otthona építése </t>
  </si>
  <si>
    <t>Víziközmű pótlás</t>
  </si>
  <si>
    <t>Óvoda eszköz beszerzés</t>
  </si>
  <si>
    <t>Számítógép, szoftver beszerzés</t>
  </si>
  <si>
    <t>Feltáró utcákban közvilágítás kiépítése</t>
  </si>
  <si>
    <t>Közvilágítás korszerűsítési terv</t>
  </si>
  <si>
    <t>Futókör építés</t>
  </si>
  <si>
    <t>Kerékpárúthoz kapcsolódó telekvásárlások</t>
  </si>
  <si>
    <t>Arany J., Jókai, Kölcsey utcák út és csapadékvíz elvezetés tervezése</t>
  </si>
  <si>
    <t>VP pályázat önerő</t>
  </si>
  <si>
    <t>Területértékesítés utáni Áfa befizetés</t>
  </si>
  <si>
    <t>Földterület értékesítés</t>
  </si>
  <si>
    <t>Helyi adóbevétel felhalmozási része</t>
  </si>
  <si>
    <t>Útépítés  önerő ( TSZ út pályázat)</t>
  </si>
  <si>
    <t>Előző évi maradvány felhasználása</t>
  </si>
  <si>
    <t xml:space="preserve">A helyi önkormányzatok általános müködésének és ágazati feladatainak támogatása (2017. évi C. törvény 2. melléklete szerint)  </t>
  </si>
  <si>
    <t>Eredeti támogatás összege 
2018. 01. 01.
( Ft)</t>
  </si>
  <si>
    <t>Módosított támogatás összege 
2018. 06. 30. 
( Ft)</t>
  </si>
  <si>
    <t>Központi támogatások összesen (2017. évi C. törvény 2. és 3. melléklete szerint):</t>
  </si>
  <si>
    <t>011130</t>
  </si>
  <si>
    <t>013350</t>
  </si>
  <si>
    <t>016080</t>
  </si>
  <si>
    <t>018010</t>
  </si>
  <si>
    <t>018020</t>
  </si>
  <si>
    <t>022010</t>
  </si>
  <si>
    <t>041110</t>
  </si>
  <si>
    <t>045120</t>
  </si>
  <si>
    <t>045160</t>
  </si>
  <si>
    <t>051030</t>
  </si>
  <si>
    <t>051050</t>
  </si>
  <si>
    <t>052080</t>
  </si>
  <si>
    <t>061030</t>
  </si>
  <si>
    <t>063080</t>
  </si>
  <si>
    <t>064010</t>
  </si>
  <si>
    <t>066010</t>
  </si>
  <si>
    <t>066020</t>
  </si>
  <si>
    <t>072111</t>
  </si>
  <si>
    <t>072112</t>
  </si>
  <si>
    <t>074031</t>
  </si>
  <si>
    <t>074032</t>
  </si>
  <si>
    <t>081030</t>
  </si>
  <si>
    <t>082042</t>
  </si>
  <si>
    <t>082091</t>
  </si>
  <si>
    <t>084031</t>
  </si>
  <si>
    <t>098010</t>
  </si>
  <si>
    <t>900090</t>
  </si>
  <si>
    <t>016010</t>
  </si>
  <si>
    <t>Országgyűlési, önkormányzati és európai parlamenti képviselőválasztásokhoz kapcsolódó tevékenységek</t>
  </si>
  <si>
    <t>011220</t>
  </si>
  <si>
    <t>044310</t>
  </si>
  <si>
    <t>016030</t>
  </si>
  <si>
    <t>031030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</si>
  <si>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</si>
  <si>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</si>
  <si>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</si>
  <si>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</si>
  <si>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</si>
  <si>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Tartalékok</t>
  </si>
  <si>
    <t>6.-ból EU-s támogatás (közvetlen)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</si>
  <si>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</si>
  <si>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</si>
  <si>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</si>
  <si>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</si>
  <si>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</si>
  <si>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</si>
  <si>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</si>
  <si>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</si>
  <si>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</si>
  <si>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</si>
  <si>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</si>
  <si>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</si>
  <si>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</si>
  <si>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</si>
  <si>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</si>
  <si>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</si>
  <si>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</si>
  <si>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</si>
  <si>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</si>
  <si>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</si>
  <si>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</si>
  <si>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</si>
  <si>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</si>
  <si>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</si>
  <si>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</si>
  <si>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</si>
  <si>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</si>
  <si>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</si>
  <si>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</si>
  <si>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</si>
  <si>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</si>
  <si>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</si>
  <si>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</si>
  <si>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</si>
  <si>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</si>
  <si>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</si>
  <si>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</si>
  <si>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</si>
  <si>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</si>
  <si>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</si>
  <si>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</si>
  <si>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</si>
  <si>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</si>
  <si>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</si>
  <si>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</si>
  <si>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</si>
  <si>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</si>
  <si>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</si>
  <si>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</si>
  <si>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</si>
  <si>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</si>
  <si>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</si>
  <si>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</si>
  <si>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</si>
  <si>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</si>
  <si>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</si>
  <si>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</si>
  <si>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</si>
  <si>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</si>
  <si>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</si>
  <si>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</si>
  <si>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</si>
  <si>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</si>
  <si>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</si>
  <si>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</si>
  <si>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</si>
  <si>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</si>
  <si>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</si>
  <si>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</si>
  <si>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</si>
  <si>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</si>
  <si>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</si>
  <si>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</si>
  <si>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</si>
  <si>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</si>
  <si>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Eredeti előirányzat
2018.01.01</t>
  </si>
  <si>
    <t>Módosított előirányzat
2018.06.30</t>
  </si>
  <si>
    <t>I. Működési célú bevételek és kiadások mérlege</t>
  </si>
  <si>
    <t>I. Felhalmozási célú bevételek és kiadások mérlege</t>
  </si>
  <si>
    <t>2018.06.30. felhalmozási bevételek</t>
  </si>
  <si>
    <t>e Ft-ban</t>
  </si>
  <si>
    <t>Eredeti ei.
2018.01.01.</t>
  </si>
  <si>
    <t>Módosítot ei.
2018.06.30.</t>
  </si>
  <si>
    <t>Terület értékesítés</t>
  </si>
  <si>
    <t>Közfoglalkoztatás eszköz beszerzés</t>
  </si>
  <si>
    <t>TSZ út pályázat - útépítés</t>
  </si>
  <si>
    <t>TSZ út pályázat - gép beszerzés</t>
  </si>
  <si>
    <t>2018.06.30. felhalmozási kiadásai</t>
  </si>
  <si>
    <t>Közfoglalkoztatás eszközbeszerzés</t>
  </si>
  <si>
    <t>Nemzetközi Sportközpont - futókör kialakítás önerő</t>
  </si>
  <si>
    <t>Rákóczi u.11. szám alatti lakóház megvásárlása</t>
  </si>
  <si>
    <t>Iskola kamerarendszer felújítás</t>
  </si>
  <si>
    <t>Óvoda beruházás</t>
  </si>
  <si>
    <t>Kerékpárút beruházás</t>
  </si>
  <si>
    <t>Ipari park beruházás - Szoboszlói utca</t>
  </si>
  <si>
    <t>Pénzmaradvány felhasználás - útépítés</t>
  </si>
  <si>
    <t>ASP pályázat fel nem használt része</t>
  </si>
  <si>
    <t>Matusek István ép. ért.  Sportcsarnok építése PM</t>
  </si>
  <si>
    <t>Ipari park beruházás - Ady Endre utca</t>
  </si>
  <si>
    <t>Tavasz utca útépítés jótállási biztosíték</t>
  </si>
  <si>
    <t>Eszközbeszerzés rendelők</t>
  </si>
  <si>
    <t>Ebes Községi  Önkormányzatának központilag szabályozott bevételei 2018.06.30</t>
  </si>
  <si>
    <t>Ebes Községi Ökormányzata saját bevételeinek összege és adósságot keletkeztető ügyleteinek értéke 2018-2021. években (E Ft)</t>
  </si>
  <si>
    <t>2018. évi költségvetési rendelet</t>
  </si>
  <si>
    <t>Középtávú terv 2018. 
(2017-ben prognosztizált adatok)</t>
  </si>
  <si>
    <t>Középtávú terv 
2019.</t>
  </si>
  <si>
    <t>Középtávú terv 
2020.</t>
  </si>
  <si>
    <t>Középtávú terv 
2021.</t>
  </si>
  <si>
    <t>Saját bevétel</t>
  </si>
  <si>
    <t>Helyi adóból származó bevétel</t>
  </si>
  <si>
    <t>Önk-i vagyon, vagyoni ért jog értékesítése, hasznosítása</t>
  </si>
  <si>
    <t>Osztalék, koncessziós díj és hozambevétel</t>
  </si>
  <si>
    <t>Tárgyi eszköz és imm j, részvény, részesedés értékesítés bevétele</t>
  </si>
  <si>
    <t>Bírság, pótlék és díjbevétel</t>
  </si>
  <si>
    <t>Kezességvállalás megtérülése</t>
  </si>
  <si>
    <t>Működési célú visszatérítendő támogatások, kölcsönök visszatérülése államháztartáson kívülről</t>
  </si>
  <si>
    <t>Saját bevétel 50%-a</t>
  </si>
  <si>
    <t>Fizetési kötelezettségek</t>
  </si>
  <si>
    <t>Hiteltörlesztések</t>
  </si>
  <si>
    <t>Kötvény törlesztések</t>
  </si>
  <si>
    <t>Adósságot keletkeztető ügyletek értéke (Stabilitási tv. 3.§)</t>
  </si>
  <si>
    <t>Db-i vízmű üzemeltetésből No bevétel
+ 013350 cofog bérleti díj összege
+ váll.tev értékesítés összege</t>
  </si>
  <si>
    <t>2018. évi módosított</t>
  </si>
  <si>
    <t>Módosított 
összesen:</t>
  </si>
  <si>
    <t xml:space="preserve">1. e)  Üdülőhelyi feladatok  támogatása </t>
  </si>
  <si>
    <t xml:space="preserve"> 4. melléklet a  14/2018. (IX. 28.) Ör. sz. rendelethez</t>
  </si>
  <si>
    <t xml:space="preserve"> 1. melléklet a 14/2018. (IX. 28.) Ör. sz. rendelethez</t>
  </si>
  <si>
    <t xml:space="preserve"> 2. melléklet a 14/2018. (IX. 28.) Ör. sz. rendelethez</t>
  </si>
  <si>
    <t xml:space="preserve"> 3. melléklet a  14/2018. (IX. 28.) Ör. sz. rendelethez</t>
  </si>
  <si>
    <t>5. melléklet a 14/2018. (IX. 28.) Ör. sz. rendelethez</t>
  </si>
  <si>
    <t xml:space="preserve"> 6. melléklet a 14/2018. (IX. 28.) Ör. sz. rendelethez</t>
  </si>
  <si>
    <t xml:space="preserve"> 7. melléklet a  14/2018. (IX. 28.) Ör. sz. rendelethez</t>
  </si>
  <si>
    <t>12. melléklet a  14/2018. (IX. 28.) Ör. sz. rendelethez</t>
  </si>
  <si>
    <t xml:space="preserve"> 14. melléklet a 14/2018. (IX. 28.) Ör. sz. rendelethez</t>
  </si>
  <si>
    <t>15. melléklet a 14/2018. (IX. 28.) Ör. sz.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</si>
</sst>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0.0"/>
    <numFmt numFmtId="166" formatCode="#,##0.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i/>
      <sz val="9"/>
      <name val="Times New Roman CE"/>
      <charset val="238"/>
    </font>
    <font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2" fillId="0" borderId="0"/>
    <xf numFmtId="0" fontId="17" fillId="0" borderId="0"/>
  </cellStyleXfs>
  <cellXfs count="32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2" fillId="0" borderId="0" xfId="1" applyFont="1" applyFill="1" applyBorder="1" applyAlignment="1">
      <alignment horizontal="left"/>
    </xf>
    <xf numFmtId="0" fontId="15" fillId="0" borderId="0" xfId="0" applyFont="1"/>
    <xf numFmtId="164" fontId="4" fillId="6" borderId="0" xfId="3" applyNumberFormat="1" applyFont="1" applyFill="1" applyBorder="1" applyAlignment="1" applyProtection="1">
      <alignment horizontal="right" vertical="center" wrapText="1"/>
    </xf>
    <xf numFmtId="164" fontId="4" fillId="0" borderId="1" xfId="3" applyNumberFormat="1" applyFont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0" fontId="11" fillId="0" borderId="2" xfId="0" applyFont="1" applyFill="1" applyBorder="1" applyAlignment="1">
      <alignment horizontal="right" vertical="center"/>
    </xf>
    <xf numFmtId="0" fontId="18" fillId="0" borderId="30" xfId="0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4" fillId="6" borderId="0" xfId="3" applyFont="1" applyFill="1" applyBorder="1" applyAlignment="1" applyProtection="1">
      <alignment horizontal="left" vertical="center" wrapText="1"/>
    </xf>
    <xf numFmtId="0" fontId="4" fillId="5" borderId="0" xfId="3" applyFont="1" applyFill="1" applyBorder="1" applyAlignment="1" applyProtection="1">
      <alignment horizontal="left" vertical="center" wrapText="1"/>
    </xf>
    <xf numFmtId="0" fontId="3" fillId="5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right" vertical="center"/>
    </xf>
    <xf numFmtId="164" fontId="16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164" fontId="4" fillId="0" borderId="2" xfId="6" applyNumberFormat="1" applyFont="1" applyBorder="1" applyAlignment="1">
      <alignment horizontal="left" vertical="center" wrapText="1"/>
    </xf>
    <xf numFmtId="164" fontId="4" fillId="0" borderId="2" xfId="6" applyNumberFormat="1" applyFont="1" applyBorder="1" applyAlignment="1">
      <alignment horizontal="center" vertical="center" wrapText="1"/>
    </xf>
    <xf numFmtId="3" fontId="4" fillId="0" borderId="2" xfId="4" applyNumberFormat="1" applyFont="1" applyBorder="1" applyAlignment="1" applyProtection="1">
      <alignment vertical="center" wrapText="1"/>
      <protection locked="0"/>
    </xf>
    <xf numFmtId="0" fontId="16" fillId="0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3" fontId="4" fillId="8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vertical="center"/>
    </xf>
    <xf numFmtId="3" fontId="20" fillId="8" borderId="2" xfId="0" applyNumberFormat="1" applyFont="1" applyFill="1" applyBorder="1" applyAlignment="1">
      <alignment vertical="center"/>
    </xf>
    <xf numFmtId="0" fontId="2" fillId="9" borderId="2" xfId="0" applyFont="1" applyFill="1" applyBorder="1" applyAlignment="1">
      <alignment vertical="center"/>
    </xf>
    <xf numFmtId="3" fontId="21" fillId="9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 shrinkToFit="1"/>
    </xf>
    <xf numFmtId="3" fontId="4" fillId="7" borderId="2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/>
    </xf>
    <xf numFmtId="0" fontId="22" fillId="0" borderId="22" xfId="0" applyFont="1" applyFill="1" applyBorder="1" applyAlignment="1" applyProtection="1">
      <alignment horizontal="center" vertical="center" wrapText="1"/>
    </xf>
    <xf numFmtId="3" fontId="22" fillId="0" borderId="11" xfId="0" quotePrefix="1" applyNumberFormat="1" applyFont="1" applyFill="1" applyBorder="1" applyAlignment="1" applyProtection="1">
      <alignment horizontal="right" vertical="center"/>
    </xf>
    <xf numFmtId="0" fontId="22" fillId="0" borderId="25" xfId="0" applyFont="1" applyFill="1" applyBorder="1" applyAlignment="1" applyProtection="1">
      <alignment horizontal="center" vertical="center" wrapText="1"/>
    </xf>
    <xf numFmtId="3" fontId="22" fillId="0" borderId="28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 applyProtection="1">
      <alignment vertical="center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3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31" xfId="0" applyFont="1" applyFill="1" applyBorder="1" applyAlignment="1" applyProtection="1">
      <alignment horizontal="center" vertical="center" wrapText="1"/>
    </xf>
    <xf numFmtId="0" fontId="23" fillId="0" borderId="16" xfId="3" applyFont="1" applyFill="1" applyBorder="1" applyAlignment="1" applyProtection="1">
      <alignment horizontal="center" vertical="center" wrapText="1"/>
    </xf>
    <xf numFmtId="0" fontId="23" fillId="0" borderId="17" xfId="3" applyFont="1" applyFill="1" applyBorder="1" applyAlignment="1" applyProtection="1">
      <alignment horizontal="left" vertical="center" wrapText="1"/>
    </xf>
    <xf numFmtId="3" fontId="23" fillId="7" borderId="17" xfId="3" applyNumberFormat="1" applyFont="1" applyFill="1" applyBorder="1" applyAlignment="1" applyProtection="1">
      <alignment horizontal="right" vertical="center" wrapText="1"/>
    </xf>
    <xf numFmtId="3" fontId="23" fillId="7" borderId="18" xfId="3" applyNumberFormat="1" applyFont="1" applyFill="1" applyBorder="1" applyAlignment="1" applyProtection="1">
      <alignment horizontal="right" vertical="center" wrapText="1"/>
    </xf>
    <xf numFmtId="49" fontId="24" fillId="0" borderId="19" xfId="3" applyNumberFormat="1" applyFont="1" applyFill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left" vertical="center" wrapText="1"/>
    </xf>
    <xf numFmtId="3" fontId="24" fillId="0" borderId="5" xfId="3" applyNumberFormat="1" applyFont="1" applyFill="1" applyBorder="1" applyAlignment="1" applyProtection="1">
      <alignment horizontal="right" vertical="center" wrapText="1"/>
      <protection locked="0"/>
    </xf>
    <xf numFmtId="49" fontId="24" fillId="0" borderId="12" xfId="3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left" vertical="center" wrapText="1"/>
    </xf>
    <xf numFmtId="49" fontId="24" fillId="0" borderId="33" xfId="3" applyNumberFormat="1" applyFont="1" applyFill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left" vertical="center" wrapText="1"/>
    </xf>
    <xf numFmtId="0" fontId="26" fillId="0" borderId="17" xfId="0" applyFont="1" applyBorder="1" applyAlignment="1" applyProtection="1">
      <alignment horizontal="left" vertical="center" wrapText="1"/>
    </xf>
    <xf numFmtId="3" fontId="25" fillId="7" borderId="5" xfId="0" applyNumberFormat="1" applyFont="1" applyFill="1" applyBorder="1" applyAlignment="1" applyProtection="1">
      <alignment horizontal="right" vertical="center" wrapText="1"/>
    </xf>
    <xf numFmtId="3" fontId="27" fillId="7" borderId="17" xfId="3" applyNumberFormat="1" applyFont="1" applyFill="1" applyBorder="1" applyAlignment="1" applyProtection="1">
      <alignment horizontal="right" vertical="center" wrapText="1"/>
    </xf>
    <xf numFmtId="0" fontId="28" fillId="0" borderId="10" xfId="3" applyFont="1" applyFill="1" applyBorder="1" applyAlignment="1" applyProtection="1">
      <alignment horizontal="left" vertical="center" wrapText="1"/>
    </xf>
    <xf numFmtId="49" fontId="25" fillId="0" borderId="2" xfId="0" applyNumberFormat="1" applyFont="1" applyBorder="1" applyAlignment="1" applyProtection="1">
      <alignment horizontal="left" vertical="center" wrapText="1"/>
    </xf>
    <xf numFmtId="3" fontId="23" fillId="0" borderId="17" xfId="3" applyNumberFormat="1" applyFont="1" applyFill="1" applyBorder="1" applyAlignment="1" applyProtection="1">
      <alignment horizontal="right" vertical="center" wrapText="1"/>
    </xf>
    <xf numFmtId="3" fontId="23" fillId="0" borderId="18" xfId="3" applyNumberFormat="1" applyFont="1" applyFill="1" applyBorder="1" applyAlignment="1" applyProtection="1">
      <alignment horizontal="right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vertical="center" wrapText="1"/>
    </xf>
    <xf numFmtId="3" fontId="23" fillId="7" borderId="17" xfId="3" applyNumberFormat="1" applyFont="1" applyFill="1" applyBorder="1" applyAlignment="1" applyProtection="1">
      <alignment horizontal="center" vertical="center" wrapText="1"/>
    </xf>
    <xf numFmtId="3" fontId="28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26" fillId="7" borderId="17" xfId="0" applyNumberFormat="1" applyFont="1" applyFill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center" vertical="center" wrapText="1"/>
    </xf>
    <xf numFmtId="164" fontId="23" fillId="0" borderId="17" xfId="3" applyNumberFormat="1" applyFont="1" applyFill="1" applyBorder="1" applyAlignment="1" applyProtection="1">
      <alignment horizontal="right" vertical="center" wrapText="1"/>
      <protection locked="0"/>
    </xf>
    <xf numFmtId="0" fontId="26" fillId="0" borderId="17" xfId="0" applyFont="1" applyBorder="1" applyAlignment="1" applyProtection="1">
      <alignment vertical="center" wrapText="1"/>
    </xf>
    <xf numFmtId="0" fontId="26" fillId="0" borderId="35" xfId="0" applyFont="1" applyBorder="1" applyAlignment="1" applyProtection="1">
      <alignment horizontal="center" vertical="center" wrapText="1"/>
    </xf>
    <xf numFmtId="0" fontId="26" fillId="0" borderId="36" xfId="0" applyFont="1" applyBorder="1" applyAlignment="1" applyProtection="1">
      <alignment vertical="center" wrapText="1"/>
    </xf>
    <xf numFmtId="164" fontId="27" fillId="7" borderId="17" xfId="3" applyNumberFormat="1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164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39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right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vertical="center" wrapText="1"/>
    </xf>
    <xf numFmtId="49" fontId="24" fillId="0" borderId="9" xfId="3" applyNumberFormat="1" applyFont="1" applyFill="1" applyBorder="1" applyAlignment="1" applyProtection="1">
      <alignment horizontal="center" vertical="center" wrapText="1"/>
    </xf>
    <xf numFmtId="0" fontId="24" fillId="0" borderId="10" xfId="3" applyFont="1" applyFill="1" applyBorder="1" applyAlignment="1" applyProtection="1">
      <alignment horizontal="left" vertical="center" wrapText="1"/>
    </xf>
    <xf numFmtId="0" fontId="24" fillId="0" borderId="2" xfId="3" applyFont="1" applyFill="1" applyBorder="1" applyAlignment="1" applyProtection="1">
      <alignment horizontal="left" vertical="center" wrapText="1"/>
    </xf>
    <xf numFmtId="0" fontId="24" fillId="0" borderId="6" xfId="3" applyFont="1" applyFill="1" applyBorder="1" applyAlignment="1" applyProtection="1">
      <alignment horizontal="left" vertical="center" wrapText="1"/>
    </xf>
    <xf numFmtId="0" fontId="24" fillId="0" borderId="0" xfId="3" applyFont="1" applyFill="1" applyBorder="1" applyAlignment="1" applyProtection="1">
      <alignment horizontal="left" vertical="center" wrapText="1"/>
    </xf>
    <xf numFmtId="0" fontId="24" fillId="0" borderId="2" xfId="3" applyFont="1" applyFill="1" applyBorder="1" applyAlignment="1" applyProtection="1">
      <alignment horizontal="left" vertical="center"/>
    </xf>
    <xf numFmtId="49" fontId="24" fillId="0" borderId="37" xfId="3" applyNumberFormat="1" applyFont="1" applyFill="1" applyBorder="1" applyAlignment="1" applyProtection="1">
      <alignment horizontal="center" vertical="center" wrapText="1"/>
    </xf>
    <xf numFmtId="0" fontId="24" fillId="0" borderId="4" xfId="3" applyFont="1" applyFill="1" applyBorder="1" applyAlignment="1" applyProtection="1">
      <alignment horizontal="left" vertical="center" wrapText="1"/>
    </xf>
    <xf numFmtId="49" fontId="24" fillId="0" borderId="13" xfId="3" applyNumberFormat="1" applyFont="1" applyFill="1" applyBorder="1" applyAlignment="1" applyProtection="1">
      <alignment horizontal="center" vertical="center" wrapText="1"/>
    </xf>
    <xf numFmtId="0" fontId="24" fillId="0" borderId="14" xfId="3" applyFont="1" applyFill="1" applyBorder="1" applyAlignment="1" applyProtection="1">
      <alignment horizontal="left" vertical="center" wrapText="1"/>
    </xf>
    <xf numFmtId="0" fontId="23" fillId="0" borderId="17" xfId="3" applyFont="1" applyFill="1" applyBorder="1" applyAlignment="1" applyProtection="1">
      <alignment vertical="center" wrapText="1"/>
    </xf>
    <xf numFmtId="0" fontId="24" fillId="0" borderId="5" xfId="3" applyFont="1" applyFill="1" applyBorder="1" applyAlignment="1" applyProtection="1">
      <alignment horizontal="left" vertical="center" wrapText="1"/>
    </xf>
    <xf numFmtId="0" fontId="27" fillId="0" borderId="17" xfId="3" applyFont="1" applyFill="1" applyBorder="1" applyAlignment="1" applyProtection="1">
      <alignment horizontal="left" vertical="center" wrapText="1"/>
    </xf>
    <xf numFmtId="3" fontId="27" fillId="7" borderId="20" xfId="3" applyNumberFormat="1" applyFont="1" applyFill="1" applyBorder="1" applyAlignment="1" applyProtection="1">
      <alignment horizontal="right" vertical="center" wrapText="1"/>
    </xf>
    <xf numFmtId="3" fontId="23" fillId="0" borderId="34" xfId="3" applyNumberFormat="1" applyFont="1" applyFill="1" applyBorder="1" applyAlignment="1" applyProtection="1">
      <alignment horizontal="right" vertical="center" wrapText="1"/>
    </xf>
    <xf numFmtId="3" fontId="24" fillId="0" borderId="21" xfId="3" applyNumberFormat="1" applyFont="1" applyFill="1" applyBorder="1" applyAlignment="1" applyProtection="1">
      <alignment horizontal="right" vertical="center" wrapText="1"/>
      <protection locked="0"/>
    </xf>
    <xf numFmtId="0" fontId="24" fillId="0" borderId="15" xfId="3" applyFont="1" applyFill="1" applyBorder="1" applyAlignment="1" applyProtection="1">
      <alignment horizontal="left" vertical="center" wrapText="1"/>
    </xf>
    <xf numFmtId="3" fontId="24" fillId="0" borderId="10" xfId="3" applyNumberFormat="1" applyFont="1" applyFill="1" applyBorder="1" applyAlignment="1" applyProtection="1">
      <alignment horizontal="right" vertical="center" wrapText="1"/>
      <protection locked="0"/>
    </xf>
    <xf numFmtId="3" fontId="24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24" fillId="0" borderId="14" xfId="3" applyNumberFormat="1" applyFont="1" applyFill="1" applyBorder="1" applyAlignment="1" applyProtection="1">
      <alignment horizontal="right" vertical="center" wrapText="1"/>
      <protection locked="0"/>
    </xf>
    <xf numFmtId="3" fontId="27" fillId="0" borderId="18" xfId="3" applyNumberFormat="1" applyFont="1" applyFill="1" applyBorder="1" applyAlignment="1" applyProtection="1">
      <alignment horizontal="right" vertical="center" wrapText="1"/>
    </xf>
    <xf numFmtId="3" fontId="26" fillId="0" borderId="18" xfId="0" applyNumberFormat="1" applyFont="1" applyBorder="1" applyAlignment="1" applyProtection="1">
      <alignment horizontal="right" vertical="center" wrapText="1"/>
    </xf>
    <xf numFmtId="164" fontId="29" fillId="7" borderId="18" xfId="0" quotePrefix="1" applyNumberFormat="1" applyFont="1" applyFill="1" applyBorder="1" applyAlignment="1" applyProtection="1">
      <alignment horizontal="right" vertical="center" wrapText="1"/>
    </xf>
    <xf numFmtId="0" fontId="29" fillId="0" borderId="36" xfId="0" applyFont="1" applyBorder="1" applyAlignment="1" applyProtection="1">
      <alignment horizontal="left" vertical="center" wrapText="1"/>
    </xf>
    <xf numFmtId="3" fontId="1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3" fillId="7" borderId="2" xfId="0" applyNumberFormat="1" applyFont="1" applyFill="1" applyBorder="1" applyAlignment="1">
      <alignment vertical="center" wrapText="1"/>
    </xf>
    <xf numFmtId="3" fontId="3" fillId="7" borderId="2" xfId="0" applyNumberFormat="1" applyFont="1" applyFill="1" applyBorder="1" applyAlignment="1">
      <alignment horizontal="right" vertical="center"/>
    </xf>
    <xf numFmtId="0" fontId="4" fillId="0" borderId="2" xfId="4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3" fontId="3" fillId="2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wrapText="1"/>
    </xf>
    <xf numFmtId="3" fontId="3" fillId="2" borderId="0" xfId="2" applyNumberFormat="1" applyFont="1" applyFill="1" applyAlignment="1">
      <alignment vertical="center"/>
    </xf>
    <xf numFmtId="0" fontId="5" fillId="0" borderId="0" xfId="2" applyFont="1" applyFill="1" applyBorder="1" applyAlignment="1">
      <alignment vertical="center" wrapText="1"/>
    </xf>
    <xf numFmtId="2" fontId="5" fillId="0" borderId="0" xfId="2" applyNumberFormat="1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vertical="center"/>
    </xf>
    <xf numFmtId="3" fontId="4" fillId="3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vertical="center"/>
    </xf>
    <xf numFmtId="3" fontId="4" fillId="4" borderId="0" xfId="2" applyNumberFormat="1" applyFont="1" applyFill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4" fillId="0" borderId="38" xfId="0" applyFont="1" applyBorder="1" applyAlignment="1">
      <alignment horizontal="left" vertical="center" wrapText="1" shrinkToFit="1"/>
    </xf>
    <xf numFmtId="0" fontId="20" fillId="0" borderId="0" xfId="0" applyFont="1" applyAlignment="1">
      <alignment vertical="center" wrapText="1"/>
    </xf>
    <xf numFmtId="3" fontId="25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166" fontId="4" fillId="0" borderId="2" xfId="0" applyNumberFormat="1" applyFont="1" applyBorder="1" applyAlignment="1">
      <alignment vertical="center"/>
    </xf>
    <xf numFmtId="166" fontId="4" fillId="0" borderId="2" xfId="0" applyNumberFormat="1" applyFont="1" applyFill="1" applyBorder="1" applyAlignment="1">
      <alignment vertical="center"/>
    </xf>
    <xf numFmtId="166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8" borderId="2" xfId="0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166" fontId="4" fillId="7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20" fillId="8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4" fontId="3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" fontId="21" fillId="9" borderId="2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164" fontId="4" fillId="0" borderId="34" xfId="0" applyNumberFormat="1" applyFont="1" applyFill="1" applyBorder="1" applyAlignment="1" applyProtection="1">
      <alignment horizontal="left" vertical="center" wrapText="1" indent="1"/>
    </xf>
    <xf numFmtId="164" fontId="3" fillId="0" borderId="44" xfId="0" applyNumberFormat="1" applyFont="1" applyFill="1" applyBorder="1" applyAlignment="1" applyProtection="1">
      <alignment horizontal="left" vertical="center" wrapText="1" indent="1"/>
    </xf>
    <xf numFmtId="164" fontId="4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4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/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16" fillId="0" borderId="42" xfId="0" applyNumberFormat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left" vertical="center" wrapText="1" indent="1"/>
    </xf>
    <xf numFmtId="164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9" xfId="0" applyNumberFormat="1" applyFont="1" applyFill="1" applyBorder="1" applyAlignment="1" applyProtection="1">
      <alignment horizontal="left" vertical="center" wrapText="1" indent="1"/>
    </xf>
    <xf numFmtId="164" fontId="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7" xfId="0" applyNumberFormat="1" applyFont="1" applyFill="1" applyBorder="1" applyAlignment="1" applyProtection="1">
      <alignment horizontal="right" vertical="center" wrapText="1" indent="1"/>
    </xf>
    <xf numFmtId="164" fontId="4" fillId="0" borderId="18" xfId="0" applyNumberFormat="1" applyFont="1" applyFill="1" applyBorder="1" applyAlignment="1" applyProtection="1">
      <alignment horizontal="right" vertical="center" wrapText="1" indent="1"/>
    </xf>
    <xf numFmtId="164" fontId="3" fillId="0" borderId="37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164" fontId="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7" xfId="0" applyNumberFormat="1" applyFont="1" applyFill="1" applyBorder="1" applyAlignment="1" applyProtection="1">
      <alignment horizontal="left" vertical="center" wrapText="1" indent="1"/>
    </xf>
    <xf numFmtId="164" fontId="3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2"/>
    </xf>
    <xf numFmtId="164" fontId="3" fillId="0" borderId="2" xfId="0" applyNumberFormat="1" applyFont="1" applyFill="1" applyBorder="1" applyAlignment="1" applyProtection="1">
      <alignment horizontal="left" vertical="center" wrapText="1" indent="2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3" xfId="0" applyNumberFormat="1" applyFont="1" applyFill="1" applyBorder="1" applyAlignment="1" applyProtection="1">
      <alignment horizontal="left" vertical="center" wrapText="1" indent="2"/>
    </xf>
    <xf numFmtId="164" fontId="4" fillId="0" borderId="31" xfId="0" applyNumberFormat="1" applyFont="1" applyFill="1" applyBorder="1" applyAlignment="1" applyProtection="1">
      <alignment horizontal="centerContinuous" vertical="center" wrapText="1"/>
    </xf>
    <xf numFmtId="164" fontId="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3" fillId="0" borderId="33" xfId="0" applyNumberFormat="1" applyFont="1" applyFill="1" applyBorder="1" applyAlignment="1" applyProtection="1">
      <alignment horizontal="left" vertical="center" wrapText="1" indent="1"/>
    </xf>
    <xf numFmtId="164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0" applyNumberFormat="1" applyFont="1" applyFill="1" applyBorder="1" applyAlignment="1" applyProtection="1">
      <alignment horizontal="left" vertical="center" wrapText="1" indent="1"/>
    </xf>
    <xf numFmtId="164" fontId="3" fillId="0" borderId="51" xfId="0" applyNumberFormat="1" applyFont="1" applyFill="1" applyBorder="1" applyAlignment="1" applyProtection="1">
      <alignment horizontal="left" vertical="center" wrapText="1" indent="1"/>
    </xf>
    <xf numFmtId="0" fontId="3" fillId="0" borderId="0" xfId="6" applyFont="1" applyAlignment="1">
      <alignment horizontal="right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Fill="1" applyAlignment="1" applyProtection="1">
      <alignment horizontal="right" vertical="center"/>
    </xf>
    <xf numFmtId="3" fontId="25" fillId="7" borderId="15" xfId="0" applyNumberFormat="1" applyFont="1" applyFill="1" applyBorder="1" applyAlignment="1" applyProtection="1">
      <alignment horizontal="right" vertical="center" wrapText="1"/>
    </xf>
    <xf numFmtId="3" fontId="24" fillId="0" borderId="15" xfId="3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horizontal="center" vertical="center"/>
    </xf>
    <xf numFmtId="0" fontId="22" fillId="0" borderId="27" xfId="0" applyFont="1" applyFill="1" applyBorder="1" applyAlignment="1" applyProtection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4" fillId="0" borderId="53" xfId="0" applyNumberFormat="1" applyFont="1" applyFill="1" applyBorder="1" applyAlignment="1" applyProtection="1">
      <alignment horizontal="center" vertical="center" wrapText="1"/>
    </xf>
    <xf numFmtId="164" fontId="4" fillId="0" borderId="52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Alignment="1" applyProtection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4" fillId="0" borderId="40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4" fillId="0" borderId="50" xfId="0" applyNumberFormat="1" applyFont="1" applyFill="1" applyBorder="1" applyAlignment="1" applyProtection="1">
      <alignment horizontal="center" vertical="center" wrapText="1"/>
    </xf>
    <xf numFmtId="164" fontId="4" fillId="0" borderId="51" xfId="0" applyNumberFormat="1" applyFont="1" applyFill="1" applyBorder="1" applyAlignment="1" applyProtection="1">
      <alignment horizontal="center" vertical="center" wrapText="1"/>
    </xf>
    <xf numFmtId="164" fontId="4" fillId="0" borderId="29" xfId="0" applyNumberFormat="1" applyFont="1" applyFill="1" applyBorder="1" applyAlignment="1" applyProtection="1">
      <alignment horizontal="center" vertical="center" wrapText="1"/>
    </xf>
    <xf numFmtId="164" fontId="4" fillId="0" borderId="32" xfId="0" applyNumberFormat="1" applyFont="1" applyFill="1" applyBorder="1" applyAlignment="1" applyProtection="1">
      <alignment horizontal="center" vertical="center" wrapText="1"/>
    </xf>
    <xf numFmtId="164" fontId="4" fillId="0" borderId="49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8">
    <cellStyle name="Normál" xfId="0" builtinId="0"/>
    <cellStyle name="Normál 2_mellékletek 2013. III. névi rendelethez Kőszeg" xfId="5" xr:uid="{00000000-0005-0000-0000-000001000000}"/>
    <cellStyle name="Normál 3" xfId="7" xr:uid="{00000000-0005-0000-0000-000002000000}"/>
    <cellStyle name="Normál_2013. költségvetés mell" xfId="2" xr:uid="{00000000-0005-0000-0000-000003000000}"/>
    <cellStyle name="Normál_KVRENMUNKA" xfId="3" xr:uid="{00000000-0005-0000-0000-000004000000}"/>
    <cellStyle name="Normál_Munka1" xfId="6" xr:uid="{00000000-0005-0000-0000-000005000000}"/>
    <cellStyle name="Normál_Munka2" xfId="4" xr:uid="{00000000-0005-0000-0000-000006000000}"/>
    <cellStyle name="Normál_R_2MELL" xfId="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ka/Ildik&#243;/ILDIKO%20(asztalr&#243;l)/2018/2018.%2009.%2026/Anik&#243;t&#243;l/2.mell&#233;klet%202018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vont"/>
      <sheetName val="Hivatal"/>
      <sheetName val="Ovi"/>
      <sheetName val="Alapszolg"/>
      <sheetName val="Önk"/>
    </sheetNames>
    <sheetDataSet>
      <sheetData sheetId="0" refreshError="1"/>
      <sheetData sheetId="1">
        <row r="27">
          <cell r="E27">
            <v>1155</v>
          </cell>
        </row>
        <row r="46">
          <cell r="C46">
            <v>800</v>
          </cell>
          <cell r="E46">
            <v>800</v>
          </cell>
        </row>
        <row r="83">
          <cell r="E83">
            <v>1504</v>
          </cell>
        </row>
        <row r="103">
          <cell r="C103">
            <v>47999</v>
          </cell>
          <cell r="E103">
            <v>50328</v>
          </cell>
        </row>
        <row r="104">
          <cell r="C104">
            <v>9720</v>
          </cell>
          <cell r="E104">
            <v>10611</v>
          </cell>
        </row>
        <row r="105">
          <cell r="C105">
            <v>13292</v>
          </cell>
          <cell r="E105">
            <v>13805</v>
          </cell>
        </row>
        <row r="119">
          <cell r="C119">
            <v>200</v>
          </cell>
          <cell r="E119">
            <v>200</v>
          </cell>
        </row>
      </sheetData>
      <sheetData sheetId="2">
        <row r="27">
          <cell r="E27">
            <v>1974</v>
          </cell>
        </row>
        <row r="49">
          <cell r="C49">
            <v>3946</v>
          </cell>
          <cell r="E49">
            <v>3946</v>
          </cell>
        </row>
        <row r="50">
          <cell r="C50">
            <v>966</v>
          </cell>
          <cell r="E50">
            <v>966</v>
          </cell>
        </row>
        <row r="52">
          <cell r="C52">
            <v>1</v>
          </cell>
          <cell r="E52">
            <v>1</v>
          </cell>
        </row>
        <row r="83">
          <cell r="E83">
            <v>1162</v>
          </cell>
        </row>
        <row r="103">
          <cell r="C103">
            <v>98459</v>
          </cell>
          <cell r="E103">
            <v>101493</v>
          </cell>
        </row>
        <row r="104">
          <cell r="C104">
            <v>19274</v>
          </cell>
          <cell r="E104">
            <v>19552</v>
          </cell>
        </row>
        <row r="105">
          <cell r="C105">
            <v>26711</v>
          </cell>
          <cell r="E105">
            <v>27182</v>
          </cell>
        </row>
        <row r="119">
          <cell r="C119">
            <v>450</v>
          </cell>
          <cell r="E119">
            <v>450</v>
          </cell>
        </row>
      </sheetData>
      <sheetData sheetId="3">
        <row r="49">
          <cell r="C49">
            <v>10185</v>
          </cell>
          <cell r="E49">
            <v>10185</v>
          </cell>
        </row>
        <row r="50">
          <cell r="C50">
            <v>2572</v>
          </cell>
          <cell r="E50">
            <v>2572</v>
          </cell>
        </row>
        <row r="83">
          <cell r="E83">
            <v>1854</v>
          </cell>
        </row>
        <row r="103">
          <cell r="C103">
            <v>23138</v>
          </cell>
          <cell r="E103">
            <v>25966</v>
          </cell>
        </row>
        <row r="104">
          <cell r="C104">
            <v>4543</v>
          </cell>
          <cell r="E104">
            <v>5330</v>
          </cell>
        </row>
        <row r="105">
          <cell r="C105">
            <v>27502</v>
          </cell>
          <cell r="E105">
            <v>27506</v>
          </cell>
        </row>
      </sheetData>
      <sheetData sheetId="4">
        <row r="16">
          <cell r="E16">
            <v>100</v>
          </cell>
        </row>
        <row r="17">
          <cell r="C17">
            <v>95396</v>
          </cell>
          <cell r="E17">
            <v>99400</v>
          </cell>
        </row>
        <row r="18">
          <cell r="C18">
            <v>57033</v>
          </cell>
          <cell r="E18">
            <v>60373</v>
          </cell>
        </row>
        <row r="19">
          <cell r="C19">
            <v>5714</v>
          </cell>
          <cell r="E19">
            <v>5874</v>
          </cell>
        </row>
        <row r="20">
          <cell r="E20">
            <v>1768</v>
          </cell>
        </row>
        <row r="27">
          <cell r="C27">
            <v>14070</v>
          </cell>
          <cell r="E27">
            <v>45220</v>
          </cell>
        </row>
        <row r="34">
          <cell r="E34">
            <v>16776</v>
          </cell>
        </row>
        <row r="35">
          <cell r="E35">
            <v>16776</v>
          </cell>
        </row>
        <row r="37">
          <cell r="C37">
            <v>100</v>
          </cell>
          <cell r="E37">
            <v>100</v>
          </cell>
        </row>
        <row r="38">
          <cell r="C38">
            <v>50000</v>
          </cell>
          <cell r="E38">
            <v>50000</v>
          </cell>
        </row>
        <row r="39">
          <cell r="C39">
            <v>354626</v>
          </cell>
          <cell r="E39">
            <v>366190</v>
          </cell>
        </row>
        <row r="40">
          <cell r="C40">
            <v>335626</v>
          </cell>
          <cell r="E40">
            <v>347190</v>
          </cell>
        </row>
        <row r="41">
          <cell r="C41">
            <v>19000</v>
          </cell>
          <cell r="E41">
            <v>19000</v>
          </cell>
        </row>
        <row r="43">
          <cell r="C43">
            <v>1500</v>
          </cell>
          <cell r="E43">
            <v>1500</v>
          </cell>
        </row>
        <row r="45">
          <cell r="C45">
            <v>21900</v>
          </cell>
          <cell r="E45">
            <v>21900</v>
          </cell>
        </row>
        <row r="46">
          <cell r="C46">
            <v>7407</v>
          </cell>
          <cell r="E46">
            <v>7407</v>
          </cell>
        </row>
        <row r="47">
          <cell r="C47">
            <v>2405</v>
          </cell>
          <cell r="E47">
            <v>3713</v>
          </cell>
        </row>
        <row r="48">
          <cell r="C48">
            <v>11243</v>
          </cell>
          <cell r="E48">
            <v>11243</v>
          </cell>
        </row>
        <row r="49">
          <cell r="C49">
            <v>8939</v>
          </cell>
          <cell r="E49">
            <v>8939</v>
          </cell>
        </row>
        <row r="50">
          <cell r="C50">
            <v>26883</v>
          </cell>
          <cell r="E50">
            <v>30106</v>
          </cell>
        </row>
        <row r="51">
          <cell r="C51">
            <v>8400</v>
          </cell>
          <cell r="E51">
            <v>8400</v>
          </cell>
        </row>
        <row r="55">
          <cell r="C55">
            <v>1553</v>
          </cell>
          <cell r="E55">
            <v>12183</v>
          </cell>
        </row>
        <row r="58">
          <cell r="C58">
            <v>80330</v>
          </cell>
          <cell r="E58">
            <v>80330</v>
          </cell>
        </row>
        <row r="64">
          <cell r="C64">
            <v>5000</v>
          </cell>
          <cell r="E64">
            <v>5000</v>
          </cell>
        </row>
        <row r="65">
          <cell r="C65">
            <v>3904</v>
          </cell>
          <cell r="E65">
            <v>0</v>
          </cell>
        </row>
        <row r="70">
          <cell r="E70">
            <v>5500</v>
          </cell>
        </row>
        <row r="83">
          <cell r="C83">
            <v>70000</v>
          </cell>
          <cell r="E83">
            <v>702489</v>
          </cell>
        </row>
        <row r="84">
          <cell r="E84">
            <v>10318</v>
          </cell>
        </row>
        <row r="87">
          <cell r="E87">
            <v>2302</v>
          </cell>
        </row>
        <row r="103">
          <cell r="C103">
            <v>37400</v>
          </cell>
          <cell r="E103">
            <v>71586</v>
          </cell>
        </row>
        <row r="104">
          <cell r="C104">
            <v>8486</v>
          </cell>
          <cell r="E104">
            <v>12712</v>
          </cell>
        </row>
        <row r="105">
          <cell r="C105">
            <v>164427</v>
          </cell>
          <cell r="E105">
            <v>254691</v>
          </cell>
        </row>
        <row r="106">
          <cell r="C106">
            <v>9331</v>
          </cell>
          <cell r="E106">
            <v>9331</v>
          </cell>
        </row>
        <row r="107">
          <cell r="C107">
            <v>53974</v>
          </cell>
          <cell r="E107">
            <v>54486</v>
          </cell>
        </row>
        <row r="108">
          <cell r="C108">
            <v>15292</v>
          </cell>
          <cell r="E108">
            <v>15292</v>
          </cell>
        </row>
        <row r="112">
          <cell r="C112">
            <v>420</v>
          </cell>
          <cell r="E112">
            <v>420</v>
          </cell>
        </row>
        <row r="117">
          <cell r="C117">
            <v>38262</v>
          </cell>
          <cell r="E117">
            <v>38774</v>
          </cell>
        </row>
        <row r="119">
          <cell r="C119">
            <v>272784</v>
          </cell>
          <cell r="E119">
            <v>860016</v>
          </cell>
        </row>
        <row r="121">
          <cell r="E121">
            <v>1648</v>
          </cell>
        </row>
        <row r="123">
          <cell r="C123">
            <v>2250</v>
          </cell>
          <cell r="E123">
            <v>9716</v>
          </cell>
        </row>
        <row r="127">
          <cell r="E127">
            <v>7466</v>
          </cell>
        </row>
        <row r="131">
          <cell r="C131">
            <v>2250</v>
          </cell>
          <cell r="E131">
            <v>2250</v>
          </cell>
        </row>
        <row r="134">
          <cell r="C134">
            <v>20000</v>
          </cell>
          <cell r="E134">
            <v>19406</v>
          </cell>
        </row>
        <row r="147">
          <cell r="C147">
            <v>4933</v>
          </cell>
          <cell r="E147">
            <v>7235</v>
          </cell>
        </row>
        <row r="148">
          <cell r="E148">
            <v>256304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zoomScale="60" zoomScaleNormal="100" workbookViewId="0">
      <selection activeCell="G12" sqref="A1:H12"/>
    </sheetView>
  </sheetViews>
  <sheetFormatPr defaultRowHeight="15" x14ac:dyDescent="0.25"/>
  <sheetData>
    <row r="1" spans="1:8" x14ac:dyDescent="0.25">
      <c r="A1" s="282" t="s">
        <v>621</v>
      </c>
      <c r="B1" s="282"/>
      <c r="C1" s="282"/>
      <c r="D1" s="282"/>
      <c r="E1" s="282"/>
      <c r="F1" s="282"/>
      <c r="G1" s="282"/>
      <c r="H1" s="9"/>
    </row>
    <row r="2" spans="1:8" x14ac:dyDescent="0.25">
      <c r="A2" s="8"/>
      <c r="B2" s="8"/>
      <c r="C2" s="8"/>
      <c r="D2" s="8"/>
      <c r="E2" s="8"/>
      <c r="F2" s="8"/>
      <c r="G2" s="8"/>
      <c r="H2" s="9"/>
    </row>
    <row r="3" spans="1:8" x14ac:dyDescent="0.25">
      <c r="A3" s="281" t="s">
        <v>320</v>
      </c>
      <c r="B3" s="281"/>
      <c r="C3" s="281"/>
      <c r="D3" s="281"/>
      <c r="E3" s="281"/>
      <c r="F3" s="281"/>
      <c r="G3" s="281"/>
      <c r="H3" s="281"/>
    </row>
    <row r="4" spans="1:8" x14ac:dyDescent="0.25">
      <c r="A4" s="1"/>
      <c r="B4" s="1"/>
      <c r="C4" s="2"/>
      <c r="D4" s="2"/>
      <c r="E4" s="2"/>
      <c r="F4" s="2"/>
      <c r="G4" s="9"/>
      <c r="H4" s="9"/>
    </row>
    <row r="5" spans="1:8" x14ac:dyDescent="0.25">
      <c r="A5" s="1"/>
      <c r="B5" s="1"/>
      <c r="C5" s="2"/>
      <c r="D5" s="2"/>
      <c r="E5" s="2"/>
      <c r="F5" s="2"/>
      <c r="G5" s="9"/>
      <c r="H5" s="9"/>
    </row>
    <row r="6" spans="1:8" x14ac:dyDescent="0.25">
      <c r="A6" s="3" t="s">
        <v>23</v>
      </c>
      <c r="B6" s="3"/>
      <c r="C6" s="2"/>
      <c r="D6" s="2"/>
      <c r="E6" s="2"/>
      <c r="F6" s="2"/>
      <c r="G6" s="9"/>
      <c r="H6" s="9"/>
    </row>
    <row r="7" spans="1:8" x14ac:dyDescent="0.25">
      <c r="A7" s="3"/>
      <c r="B7" s="3" t="s">
        <v>24</v>
      </c>
      <c r="C7" s="2"/>
      <c r="D7" s="2"/>
      <c r="E7" s="2"/>
      <c r="F7" s="2"/>
      <c r="G7" s="9"/>
      <c r="H7" s="9"/>
    </row>
    <row r="8" spans="1:8" x14ac:dyDescent="0.25">
      <c r="A8" s="3"/>
      <c r="B8" s="3" t="s">
        <v>25</v>
      </c>
      <c r="C8" s="4"/>
      <c r="D8" s="6" t="s">
        <v>32</v>
      </c>
      <c r="E8" s="2"/>
      <c r="F8" s="2"/>
      <c r="G8" s="9"/>
      <c r="H8" s="9"/>
    </row>
    <row r="9" spans="1:8" x14ac:dyDescent="0.25">
      <c r="A9" s="3"/>
      <c r="B9" s="3" t="s">
        <v>26</v>
      </c>
      <c r="C9" s="4"/>
      <c r="D9" s="7" t="s">
        <v>33</v>
      </c>
      <c r="E9" s="2"/>
      <c r="F9" s="2"/>
      <c r="G9" s="9"/>
      <c r="H9" s="9"/>
    </row>
    <row r="10" spans="1:8" x14ac:dyDescent="0.25">
      <c r="A10" s="3"/>
      <c r="B10" s="3" t="s">
        <v>27</v>
      </c>
      <c r="C10" s="4"/>
      <c r="D10" s="6" t="s">
        <v>401</v>
      </c>
      <c r="E10" s="2"/>
      <c r="F10" s="2"/>
      <c r="G10" s="9"/>
      <c r="H10" s="9"/>
    </row>
    <row r="11" spans="1:8" x14ac:dyDescent="0.25">
      <c r="A11" s="3"/>
      <c r="B11" s="3" t="s">
        <v>28</v>
      </c>
      <c r="C11" s="4"/>
      <c r="D11" s="5" t="s">
        <v>31</v>
      </c>
      <c r="E11" s="2"/>
      <c r="F11" s="2"/>
      <c r="G11" s="9"/>
      <c r="H11" s="9"/>
    </row>
    <row r="12" spans="1:8" x14ac:dyDescent="0.25">
      <c r="A12" s="3" t="s">
        <v>29</v>
      </c>
      <c r="B12" s="1"/>
      <c r="C12" s="2"/>
      <c r="D12" s="5" t="s">
        <v>30</v>
      </c>
      <c r="E12" s="2"/>
      <c r="F12" s="2"/>
      <c r="G12" s="9"/>
      <c r="H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x14ac:dyDescent="0.25">
      <c r="A14" s="9"/>
      <c r="B14" s="9"/>
      <c r="C14" s="9"/>
      <c r="D14" s="9"/>
      <c r="E14" s="9"/>
      <c r="F14" s="9"/>
      <c r="G14" s="9"/>
      <c r="H14" s="9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</sheetData>
  <mergeCells count="2">
    <mergeCell ref="A3:H3"/>
    <mergeCell ref="A1:G1"/>
  </mergeCells>
  <pageMargins left="0.70866141732283472" right="0.70866141732283472" top="0.74803149606299213" bottom="0.74803149606299213" header="0.31496062992125984" footer="0.31496062992125984"/>
  <pageSetup paperSize="9" scale="120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4"/>
  <sheetViews>
    <sheetView view="pageBreakPreview" zoomScale="60" zoomScaleNormal="100" workbookViewId="0">
      <selection activeCell="I23" sqref="A1:I23"/>
    </sheetView>
  </sheetViews>
  <sheetFormatPr defaultRowHeight="12.75" x14ac:dyDescent="0.25"/>
  <cols>
    <col min="1" max="1" width="39.42578125" style="33" customWidth="1"/>
    <col min="2" max="3" width="12.7109375" style="33" customWidth="1"/>
    <col min="4" max="4" width="18.85546875" style="33" customWidth="1"/>
    <col min="5" max="5" width="11.5703125" style="33" customWidth="1"/>
    <col min="6" max="6" width="10.42578125" style="33" customWidth="1"/>
    <col min="7" max="7" width="11.85546875" style="33" customWidth="1"/>
    <col min="8" max="9" width="10.85546875" style="33" customWidth="1"/>
    <col min="10" max="257" width="9.140625" style="33"/>
    <col min="258" max="258" width="39.42578125" style="33" customWidth="1"/>
    <col min="259" max="259" width="12.7109375" style="33" customWidth="1"/>
    <col min="260" max="260" width="18.85546875" style="33" customWidth="1"/>
    <col min="261" max="261" width="11.5703125" style="33" customWidth="1"/>
    <col min="262" max="262" width="10.42578125" style="33" customWidth="1"/>
    <col min="263" max="263" width="11.85546875" style="33" customWidth="1"/>
    <col min="264" max="264" width="10.85546875" style="33" customWidth="1"/>
    <col min="265" max="513" width="9.140625" style="33"/>
    <col min="514" max="514" width="39.42578125" style="33" customWidth="1"/>
    <col min="515" max="515" width="12.7109375" style="33" customWidth="1"/>
    <col min="516" max="516" width="18.85546875" style="33" customWidth="1"/>
    <col min="517" max="517" width="11.5703125" style="33" customWidth="1"/>
    <col min="518" max="518" width="10.42578125" style="33" customWidth="1"/>
    <col min="519" max="519" width="11.85546875" style="33" customWidth="1"/>
    <col min="520" max="520" width="10.85546875" style="33" customWidth="1"/>
    <col min="521" max="769" width="9.140625" style="33"/>
    <col min="770" max="770" width="39.42578125" style="33" customWidth="1"/>
    <col min="771" max="771" width="12.7109375" style="33" customWidth="1"/>
    <col min="772" max="772" width="18.85546875" style="33" customWidth="1"/>
    <col min="773" max="773" width="11.5703125" style="33" customWidth="1"/>
    <col min="774" max="774" width="10.42578125" style="33" customWidth="1"/>
    <col min="775" max="775" width="11.85546875" style="33" customWidth="1"/>
    <col min="776" max="776" width="10.85546875" style="33" customWidth="1"/>
    <col min="777" max="1025" width="9.140625" style="33"/>
    <col min="1026" max="1026" width="39.42578125" style="33" customWidth="1"/>
    <col min="1027" max="1027" width="12.7109375" style="33" customWidth="1"/>
    <col min="1028" max="1028" width="18.85546875" style="33" customWidth="1"/>
    <col min="1029" max="1029" width="11.5703125" style="33" customWidth="1"/>
    <col min="1030" max="1030" width="10.42578125" style="33" customWidth="1"/>
    <col min="1031" max="1031" width="11.85546875" style="33" customWidth="1"/>
    <col min="1032" max="1032" width="10.85546875" style="33" customWidth="1"/>
    <col min="1033" max="1281" width="9.140625" style="33"/>
    <col min="1282" max="1282" width="39.42578125" style="33" customWidth="1"/>
    <col min="1283" max="1283" width="12.7109375" style="33" customWidth="1"/>
    <col min="1284" max="1284" width="18.85546875" style="33" customWidth="1"/>
    <col min="1285" max="1285" width="11.5703125" style="33" customWidth="1"/>
    <col min="1286" max="1286" width="10.42578125" style="33" customWidth="1"/>
    <col min="1287" max="1287" width="11.85546875" style="33" customWidth="1"/>
    <col min="1288" max="1288" width="10.85546875" style="33" customWidth="1"/>
    <col min="1289" max="1537" width="9.140625" style="33"/>
    <col min="1538" max="1538" width="39.42578125" style="33" customWidth="1"/>
    <col min="1539" max="1539" width="12.7109375" style="33" customWidth="1"/>
    <col min="1540" max="1540" width="18.85546875" style="33" customWidth="1"/>
    <col min="1541" max="1541" width="11.5703125" style="33" customWidth="1"/>
    <col min="1542" max="1542" width="10.42578125" style="33" customWidth="1"/>
    <col min="1543" max="1543" width="11.85546875" style="33" customWidth="1"/>
    <col min="1544" max="1544" width="10.85546875" style="33" customWidth="1"/>
    <col min="1545" max="1793" width="9.140625" style="33"/>
    <col min="1794" max="1794" width="39.42578125" style="33" customWidth="1"/>
    <col min="1795" max="1795" width="12.7109375" style="33" customWidth="1"/>
    <col min="1796" max="1796" width="18.85546875" style="33" customWidth="1"/>
    <col min="1797" max="1797" width="11.5703125" style="33" customWidth="1"/>
    <col min="1798" max="1798" width="10.42578125" style="33" customWidth="1"/>
    <col min="1799" max="1799" width="11.85546875" style="33" customWidth="1"/>
    <col min="1800" max="1800" width="10.85546875" style="33" customWidth="1"/>
    <col min="1801" max="2049" width="9.140625" style="33"/>
    <col min="2050" max="2050" width="39.42578125" style="33" customWidth="1"/>
    <col min="2051" max="2051" width="12.7109375" style="33" customWidth="1"/>
    <col min="2052" max="2052" width="18.85546875" style="33" customWidth="1"/>
    <col min="2053" max="2053" width="11.5703125" style="33" customWidth="1"/>
    <col min="2054" max="2054" width="10.42578125" style="33" customWidth="1"/>
    <col min="2055" max="2055" width="11.85546875" style="33" customWidth="1"/>
    <col min="2056" max="2056" width="10.85546875" style="33" customWidth="1"/>
    <col min="2057" max="2305" width="9.140625" style="33"/>
    <col min="2306" max="2306" width="39.42578125" style="33" customWidth="1"/>
    <col min="2307" max="2307" width="12.7109375" style="33" customWidth="1"/>
    <col min="2308" max="2308" width="18.85546875" style="33" customWidth="1"/>
    <col min="2309" max="2309" width="11.5703125" style="33" customWidth="1"/>
    <col min="2310" max="2310" width="10.42578125" style="33" customWidth="1"/>
    <col min="2311" max="2311" width="11.85546875" style="33" customWidth="1"/>
    <col min="2312" max="2312" width="10.85546875" style="33" customWidth="1"/>
    <col min="2313" max="2561" width="9.140625" style="33"/>
    <col min="2562" max="2562" width="39.42578125" style="33" customWidth="1"/>
    <col min="2563" max="2563" width="12.7109375" style="33" customWidth="1"/>
    <col min="2564" max="2564" width="18.85546875" style="33" customWidth="1"/>
    <col min="2565" max="2565" width="11.5703125" style="33" customWidth="1"/>
    <col min="2566" max="2566" width="10.42578125" style="33" customWidth="1"/>
    <col min="2567" max="2567" width="11.85546875" style="33" customWidth="1"/>
    <col min="2568" max="2568" width="10.85546875" style="33" customWidth="1"/>
    <col min="2569" max="2817" width="9.140625" style="33"/>
    <col min="2818" max="2818" width="39.42578125" style="33" customWidth="1"/>
    <col min="2819" max="2819" width="12.7109375" style="33" customWidth="1"/>
    <col min="2820" max="2820" width="18.85546875" style="33" customWidth="1"/>
    <col min="2821" max="2821" width="11.5703125" style="33" customWidth="1"/>
    <col min="2822" max="2822" width="10.42578125" style="33" customWidth="1"/>
    <col min="2823" max="2823" width="11.85546875" style="33" customWidth="1"/>
    <col min="2824" max="2824" width="10.85546875" style="33" customWidth="1"/>
    <col min="2825" max="3073" width="9.140625" style="33"/>
    <col min="3074" max="3074" width="39.42578125" style="33" customWidth="1"/>
    <col min="3075" max="3075" width="12.7109375" style="33" customWidth="1"/>
    <col min="3076" max="3076" width="18.85546875" style="33" customWidth="1"/>
    <col min="3077" max="3077" width="11.5703125" style="33" customWidth="1"/>
    <col min="3078" max="3078" width="10.42578125" style="33" customWidth="1"/>
    <col min="3079" max="3079" width="11.85546875" style="33" customWidth="1"/>
    <col min="3080" max="3080" width="10.85546875" style="33" customWidth="1"/>
    <col min="3081" max="3329" width="9.140625" style="33"/>
    <col min="3330" max="3330" width="39.42578125" style="33" customWidth="1"/>
    <col min="3331" max="3331" width="12.7109375" style="33" customWidth="1"/>
    <col min="3332" max="3332" width="18.85546875" style="33" customWidth="1"/>
    <col min="3333" max="3333" width="11.5703125" style="33" customWidth="1"/>
    <col min="3334" max="3334" width="10.42578125" style="33" customWidth="1"/>
    <col min="3335" max="3335" width="11.85546875" style="33" customWidth="1"/>
    <col min="3336" max="3336" width="10.85546875" style="33" customWidth="1"/>
    <col min="3337" max="3585" width="9.140625" style="33"/>
    <col min="3586" max="3586" width="39.42578125" style="33" customWidth="1"/>
    <col min="3587" max="3587" width="12.7109375" style="33" customWidth="1"/>
    <col min="3588" max="3588" width="18.85546875" style="33" customWidth="1"/>
    <col min="3589" max="3589" width="11.5703125" style="33" customWidth="1"/>
    <col min="3590" max="3590" width="10.42578125" style="33" customWidth="1"/>
    <col min="3591" max="3591" width="11.85546875" style="33" customWidth="1"/>
    <col min="3592" max="3592" width="10.85546875" style="33" customWidth="1"/>
    <col min="3593" max="3841" width="9.140625" style="33"/>
    <col min="3842" max="3842" width="39.42578125" style="33" customWidth="1"/>
    <col min="3843" max="3843" width="12.7109375" style="33" customWidth="1"/>
    <col min="3844" max="3844" width="18.85546875" style="33" customWidth="1"/>
    <col min="3845" max="3845" width="11.5703125" style="33" customWidth="1"/>
    <col min="3846" max="3846" width="10.42578125" style="33" customWidth="1"/>
    <col min="3847" max="3847" width="11.85546875" style="33" customWidth="1"/>
    <col min="3848" max="3848" width="10.85546875" style="33" customWidth="1"/>
    <col min="3849" max="4097" width="9.140625" style="33"/>
    <col min="4098" max="4098" width="39.42578125" style="33" customWidth="1"/>
    <col min="4099" max="4099" width="12.7109375" style="33" customWidth="1"/>
    <col min="4100" max="4100" width="18.85546875" style="33" customWidth="1"/>
    <col min="4101" max="4101" width="11.5703125" style="33" customWidth="1"/>
    <col min="4102" max="4102" width="10.42578125" style="33" customWidth="1"/>
    <col min="4103" max="4103" width="11.85546875" style="33" customWidth="1"/>
    <col min="4104" max="4104" width="10.85546875" style="33" customWidth="1"/>
    <col min="4105" max="4353" width="9.140625" style="33"/>
    <col min="4354" max="4354" width="39.42578125" style="33" customWidth="1"/>
    <col min="4355" max="4355" width="12.7109375" style="33" customWidth="1"/>
    <col min="4356" max="4356" width="18.85546875" style="33" customWidth="1"/>
    <col min="4357" max="4357" width="11.5703125" style="33" customWidth="1"/>
    <col min="4358" max="4358" width="10.42578125" style="33" customWidth="1"/>
    <col min="4359" max="4359" width="11.85546875" style="33" customWidth="1"/>
    <col min="4360" max="4360" width="10.85546875" style="33" customWidth="1"/>
    <col min="4361" max="4609" width="9.140625" style="33"/>
    <col min="4610" max="4610" width="39.42578125" style="33" customWidth="1"/>
    <col min="4611" max="4611" width="12.7109375" style="33" customWidth="1"/>
    <col min="4612" max="4612" width="18.85546875" style="33" customWidth="1"/>
    <col min="4613" max="4613" width="11.5703125" style="33" customWidth="1"/>
    <col min="4614" max="4614" width="10.42578125" style="33" customWidth="1"/>
    <col min="4615" max="4615" width="11.85546875" style="33" customWidth="1"/>
    <col min="4616" max="4616" width="10.85546875" style="33" customWidth="1"/>
    <col min="4617" max="4865" width="9.140625" style="33"/>
    <col min="4866" max="4866" width="39.42578125" style="33" customWidth="1"/>
    <col min="4867" max="4867" width="12.7109375" style="33" customWidth="1"/>
    <col min="4868" max="4868" width="18.85546875" style="33" customWidth="1"/>
    <col min="4869" max="4869" width="11.5703125" style="33" customWidth="1"/>
    <col min="4870" max="4870" width="10.42578125" style="33" customWidth="1"/>
    <col min="4871" max="4871" width="11.85546875" style="33" customWidth="1"/>
    <col min="4872" max="4872" width="10.85546875" style="33" customWidth="1"/>
    <col min="4873" max="5121" width="9.140625" style="33"/>
    <col min="5122" max="5122" width="39.42578125" style="33" customWidth="1"/>
    <col min="5123" max="5123" width="12.7109375" style="33" customWidth="1"/>
    <col min="5124" max="5124" width="18.85546875" style="33" customWidth="1"/>
    <col min="5125" max="5125" width="11.5703125" style="33" customWidth="1"/>
    <col min="5126" max="5126" width="10.42578125" style="33" customWidth="1"/>
    <col min="5127" max="5127" width="11.85546875" style="33" customWidth="1"/>
    <col min="5128" max="5128" width="10.85546875" style="33" customWidth="1"/>
    <col min="5129" max="5377" width="9.140625" style="33"/>
    <col min="5378" max="5378" width="39.42578125" style="33" customWidth="1"/>
    <col min="5379" max="5379" width="12.7109375" style="33" customWidth="1"/>
    <col min="5380" max="5380" width="18.85546875" style="33" customWidth="1"/>
    <col min="5381" max="5381" width="11.5703125" style="33" customWidth="1"/>
    <col min="5382" max="5382" width="10.42578125" style="33" customWidth="1"/>
    <col min="5383" max="5383" width="11.85546875" style="33" customWidth="1"/>
    <col min="5384" max="5384" width="10.85546875" style="33" customWidth="1"/>
    <col min="5385" max="5633" width="9.140625" style="33"/>
    <col min="5634" max="5634" width="39.42578125" style="33" customWidth="1"/>
    <col min="5635" max="5635" width="12.7109375" style="33" customWidth="1"/>
    <col min="5636" max="5636" width="18.85546875" style="33" customWidth="1"/>
    <col min="5637" max="5637" width="11.5703125" style="33" customWidth="1"/>
    <col min="5638" max="5638" width="10.42578125" style="33" customWidth="1"/>
    <col min="5639" max="5639" width="11.85546875" style="33" customWidth="1"/>
    <col min="5640" max="5640" width="10.85546875" style="33" customWidth="1"/>
    <col min="5641" max="5889" width="9.140625" style="33"/>
    <col min="5890" max="5890" width="39.42578125" style="33" customWidth="1"/>
    <col min="5891" max="5891" width="12.7109375" style="33" customWidth="1"/>
    <col min="5892" max="5892" width="18.85546875" style="33" customWidth="1"/>
    <col min="5893" max="5893" width="11.5703125" style="33" customWidth="1"/>
    <col min="5894" max="5894" width="10.42578125" style="33" customWidth="1"/>
    <col min="5895" max="5895" width="11.85546875" style="33" customWidth="1"/>
    <col min="5896" max="5896" width="10.85546875" style="33" customWidth="1"/>
    <col min="5897" max="6145" width="9.140625" style="33"/>
    <col min="6146" max="6146" width="39.42578125" style="33" customWidth="1"/>
    <col min="6147" max="6147" width="12.7109375" style="33" customWidth="1"/>
    <col min="6148" max="6148" width="18.85546875" style="33" customWidth="1"/>
    <col min="6149" max="6149" width="11.5703125" style="33" customWidth="1"/>
    <col min="6150" max="6150" width="10.42578125" style="33" customWidth="1"/>
    <col min="6151" max="6151" width="11.85546875" style="33" customWidth="1"/>
    <col min="6152" max="6152" width="10.85546875" style="33" customWidth="1"/>
    <col min="6153" max="6401" width="9.140625" style="33"/>
    <col min="6402" max="6402" width="39.42578125" style="33" customWidth="1"/>
    <col min="6403" max="6403" width="12.7109375" style="33" customWidth="1"/>
    <col min="6404" max="6404" width="18.85546875" style="33" customWidth="1"/>
    <col min="6405" max="6405" width="11.5703125" style="33" customWidth="1"/>
    <col min="6406" max="6406" width="10.42578125" style="33" customWidth="1"/>
    <col min="6407" max="6407" width="11.85546875" style="33" customWidth="1"/>
    <col min="6408" max="6408" width="10.85546875" style="33" customWidth="1"/>
    <col min="6409" max="6657" width="9.140625" style="33"/>
    <col min="6658" max="6658" width="39.42578125" style="33" customWidth="1"/>
    <col min="6659" max="6659" width="12.7109375" style="33" customWidth="1"/>
    <col min="6660" max="6660" width="18.85546875" style="33" customWidth="1"/>
    <col min="6661" max="6661" width="11.5703125" style="33" customWidth="1"/>
    <col min="6662" max="6662" width="10.42578125" style="33" customWidth="1"/>
    <col min="6663" max="6663" width="11.85546875" style="33" customWidth="1"/>
    <col min="6664" max="6664" width="10.85546875" style="33" customWidth="1"/>
    <col min="6665" max="6913" width="9.140625" style="33"/>
    <col min="6914" max="6914" width="39.42578125" style="33" customWidth="1"/>
    <col min="6915" max="6915" width="12.7109375" style="33" customWidth="1"/>
    <col min="6916" max="6916" width="18.85546875" style="33" customWidth="1"/>
    <col min="6917" max="6917" width="11.5703125" style="33" customWidth="1"/>
    <col min="6918" max="6918" width="10.42578125" style="33" customWidth="1"/>
    <col min="6919" max="6919" width="11.85546875" style="33" customWidth="1"/>
    <col min="6920" max="6920" width="10.85546875" style="33" customWidth="1"/>
    <col min="6921" max="7169" width="9.140625" style="33"/>
    <col min="7170" max="7170" width="39.42578125" style="33" customWidth="1"/>
    <col min="7171" max="7171" width="12.7109375" style="33" customWidth="1"/>
    <col min="7172" max="7172" width="18.85546875" style="33" customWidth="1"/>
    <col min="7173" max="7173" width="11.5703125" style="33" customWidth="1"/>
    <col min="7174" max="7174" width="10.42578125" style="33" customWidth="1"/>
    <col min="7175" max="7175" width="11.85546875" style="33" customWidth="1"/>
    <col min="7176" max="7176" width="10.85546875" style="33" customWidth="1"/>
    <col min="7177" max="7425" width="9.140625" style="33"/>
    <col min="7426" max="7426" width="39.42578125" style="33" customWidth="1"/>
    <col min="7427" max="7427" width="12.7109375" style="33" customWidth="1"/>
    <col min="7428" max="7428" width="18.85546875" style="33" customWidth="1"/>
    <col min="7429" max="7429" width="11.5703125" style="33" customWidth="1"/>
    <col min="7430" max="7430" width="10.42578125" style="33" customWidth="1"/>
    <col min="7431" max="7431" width="11.85546875" style="33" customWidth="1"/>
    <col min="7432" max="7432" width="10.85546875" style="33" customWidth="1"/>
    <col min="7433" max="7681" width="9.140625" style="33"/>
    <col min="7682" max="7682" width="39.42578125" style="33" customWidth="1"/>
    <col min="7683" max="7683" width="12.7109375" style="33" customWidth="1"/>
    <col min="7684" max="7684" width="18.85546875" style="33" customWidth="1"/>
    <col min="7685" max="7685" width="11.5703125" style="33" customWidth="1"/>
    <col min="7686" max="7686" width="10.42578125" style="33" customWidth="1"/>
    <col min="7687" max="7687" width="11.85546875" style="33" customWidth="1"/>
    <col min="7688" max="7688" width="10.85546875" style="33" customWidth="1"/>
    <col min="7689" max="7937" width="9.140625" style="33"/>
    <col min="7938" max="7938" width="39.42578125" style="33" customWidth="1"/>
    <col min="7939" max="7939" width="12.7109375" style="33" customWidth="1"/>
    <col min="7940" max="7940" width="18.85546875" style="33" customWidth="1"/>
    <col min="7941" max="7941" width="11.5703125" style="33" customWidth="1"/>
    <col min="7942" max="7942" width="10.42578125" style="33" customWidth="1"/>
    <col min="7943" max="7943" width="11.85546875" style="33" customWidth="1"/>
    <col min="7944" max="7944" width="10.85546875" style="33" customWidth="1"/>
    <col min="7945" max="8193" width="9.140625" style="33"/>
    <col min="8194" max="8194" width="39.42578125" style="33" customWidth="1"/>
    <col min="8195" max="8195" width="12.7109375" style="33" customWidth="1"/>
    <col min="8196" max="8196" width="18.85546875" style="33" customWidth="1"/>
    <col min="8197" max="8197" width="11.5703125" style="33" customWidth="1"/>
    <col min="8198" max="8198" width="10.42578125" style="33" customWidth="1"/>
    <col min="8199" max="8199" width="11.85546875" style="33" customWidth="1"/>
    <col min="8200" max="8200" width="10.85546875" style="33" customWidth="1"/>
    <col min="8201" max="8449" width="9.140625" style="33"/>
    <col min="8450" max="8450" width="39.42578125" style="33" customWidth="1"/>
    <col min="8451" max="8451" width="12.7109375" style="33" customWidth="1"/>
    <col min="8452" max="8452" width="18.85546875" style="33" customWidth="1"/>
    <col min="8453" max="8453" width="11.5703125" style="33" customWidth="1"/>
    <col min="8454" max="8454" width="10.42578125" style="33" customWidth="1"/>
    <col min="8455" max="8455" width="11.85546875" style="33" customWidth="1"/>
    <col min="8456" max="8456" width="10.85546875" style="33" customWidth="1"/>
    <col min="8457" max="8705" width="9.140625" style="33"/>
    <col min="8706" max="8706" width="39.42578125" style="33" customWidth="1"/>
    <col min="8707" max="8707" width="12.7109375" style="33" customWidth="1"/>
    <col min="8708" max="8708" width="18.85546875" style="33" customWidth="1"/>
    <col min="8709" max="8709" width="11.5703125" style="33" customWidth="1"/>
    <col min="8710" max="8710" width="10.42578125" style="33" customWidth="1"/>
    <col min="8711" max="8711" width="11.85546875" style="33" customWidth="1"/>
    <col min="8712" max="8712" width="10.85546875" style="33" customWidth="1"/>
    <col min="8713" max="8961" width="9.140625" style="33"/>
    <col min="8962" max="8962" width="39.42578125" style="33" customWidth="1"/>
    <col min="8963" max="8963" width="12.7109375" style="33" customWidth="1"/>
    <col min="8964" max="8964" width="18.85546875" style="33" customWidth="1"/>
    <col min="8965" max="8965" width="11.5703125" style="33" customWidth="1"/>
    <col min="8966" max="8966" width="10.42578125" style="33" customWidth="1"/>
    <col min="8967" max="8967" width="11.85546875" style="33" customWidth="1"/>
    <col min="8968" max="8968" width="10.85546875" style="33" customWidth="1"/>
    <col min="8969" max="9217" width="9.140625" style="33"/>
    <col min="9218" max="9218" width="39.42578125" style="33" customWidth="1"/>
    <col min="9219" max="9219" width="12.7109375" style="33" customWidth="1"/>
    <col min="9220" max="9220" width="18.85546875" style="33" customWidth="1"/>
    <col min="9221" max="9221" width="11.5703125" style="33" customWidth="1"/>
    <col min="9222" max="9222" width="10.42578125" style="33" customWidth="1"/>
    <col min="9223" max="9223" width="11.85546875" style="33" customWidth="1"/>
    <col min="9224" max="9224" width="10.85546875" style="33" customWidth="1"/>
    <col min="9225" max="9473" width="9.140625" style="33"/>
    <col min="9474" max="9474" width="39.42578125" style="33" customWidth="1"/>
    <col min="9475" max="9475" width="12.7109375" style="33" customWidth="1"/>
    <col min="9476" max="9476" width="18.85546875" style="33" customWidth="1"/>
    <col min="9477" max="9477" width="11.5703125" style="33" customWidth="1"/>
    <col min="9478" max="9478" width="10.42578125" style="33" customWidth="1"/>
    <col min="9479" max="9479" width="11.85546875" style="33" customWidth="1"/>
    <col min="9480" max="9480" width="10.85546875" style="33" customWidth="1"/>
    <col min="9481" max="9729" width="9.140625" style="33"/>
    <col min="9730" max="9730" width="39.42578125" style="33" customWidth="1"/>
    <col min="9731" max="9731" width="12.7109375" style="33" customWidth="1"/>
    <col min="9732" max="9732" width="18.85546875" style="33" customWidth="1"/>
    <col min="9733" max="9733" width="11.5703125" style="33" customWidth="1"/>
    <col min="9734" max="9734" width="10.42578125" style="33" customWidth="1"/>
    <col min="9735" max="9735" width="11.85546875" style="33" customWidth="1"/>
    <col min="9736" max="9736" width="10.85546875" style="33" customWidth="1"/>
    <col min="9737" max="9985" width="9.140625" style="33"/>
    <col min="9986" max="9986" width="39.42578125" style="33" customWidth="1"/>
    <col min="9987" max="9987" width="12.7109375" style="33" customWidth="1"/>
    <col min="9988" max="9988" width="18.85546875" style="33" customWidth="1"/>
    <col min="9989" max="9989" width="11.5703125" style="33" customWidth="1"/>
    <col min="9990" max="9990" width="10.42578125" style="33" customWidth="1"/>
    <col min="9991" max="9991" width="11.85546875" style="33" customWidth="1"/>
    <col min="9992" max="9992" width="10.85546875" style="33" customWidth="1"/>
    <col min="9993" max="10241" width="9.140625" style="33"/>
    <col min="10242" max="10242" width="39.42578125" style="33" customWidth="1"/>
    <col min="10243" max="10243" width="12.7109375" style="33" customWidth="1"/>
    <col min="10244" max="10244" width="18.85546875" style="33" customWidth="1"/>
    <col min="10245" max="10245" width="11.5703125" style="33" customWidth="1"/>
    <col min="10246" max="10246" width="10.42578125" style="33" customWidth="1"/>
    <col min="10247" max="10247" width="11.85546875" style="33" customWidth="1"/>
    <col min="10248" max="10248" width="10.85546875" style="33" customWidth="1"/>
    <col min="10249" max="10497" width="9.140625" style="33"/>
    <col min="10498" max="10498" width="39.42578125" style="33" customWidth="1"/>
    <col min="10499" max="10499" width="12.7109375" style="33" customWidth="1"/>
    <col min="10500" max="10500" width="18.85546875" style="33" customWidth="1"/>
    <col min="10501" max="10501" width="11.5703125" style="33" customWidth="1"/>
    <col min="10502" max="10502" width="10.42578125" style="33" customWidth="1"/>
    <col min="10503" max="10503" width="11.85546875" style="33" customWidth="1"/>
    <col min="10504" max="10504" width="10.85546875" style="33" customWidth="1"/>
    <col min="10505" max="10753" width="9.140625" style="33"/>
    <col min="10754" max="10754" width="39.42578125" style="33" customWidth="1"/>
    <col min="10755" max="10755" width="12.7109375" style="33" customWidth="1"/>
    <col min="10756" max="10756" width="18.85546875" style="33" customWidth="1"/>
    <col min="10757" max="10757" width="11.5703125" style="33" customWidth="1"/>
    <col min="10758" max="10758" width="10.42578125" style="33" customWidth="1"/>
    <col min="10759" max="10759" width="11.85546875" style="33" customWidth="1"/>
    <col min="10760" max="10760" width="10.85546875" style="33" customWidth="1"/>
    <col min="10761" max="11009" width="9.140625" style="33"/>
    <col min="11010" max="11010" width="39.42578125" style="33" customWidth="1"/>
    <col min="11011" max="11011" width="12.7109375" style="33" customWidth="1"/>
    <col min="11012" max="11012" width="18.85546875" style="33" customWidth="1"/>
    <col min="11013" max="11013" width="11.5703125" style="33" customWidth="1"/>
    <col min="11014" max="11014" width="10.42578125" style="33" customWidth="1"/>
    <col min="11015" max="11015" width="11.85546875" style="33" customWidth="1"/>
    <col min="11016" max="11016" width="10.85546875" style="33" customWidth="1"/>
    <col min="11017" max="11265" width="9.140625" style="33"/>
    <col min="11266" max="11266" width="39.42578125" style="33" customWidth="1"/>
    <col min="11267" max="11267" width="12.7109375" style="33" customWidth="1"/>
    <col min="11268" max="11268" width="18.85546875" style="33" customWidth="1"/>
    <col min="11269" max="11269" width="11.5703125" style="33" customWidth="1"/>
    <col min="11270" max="11270" width="10.42578125" style="33" customWidth="1"/>
    <col min="11271" max="11271" width="11.85546875" style="33" customWidth="1"/>
    <col min="11272" max="11272" width="10.85546875" style="33" customWidth="1"/>
    <col min="11273" max="11521" width="9.140625" style="33"/>
    <col min="11522" max="11522" width="39.42578125" style="33" customWidth="1"/>
    <col min="11523" max="11523" width="12.7109375" style="33" customWidth="1"/>
    <col min="11524" max="11524" width="18.85546875" style="33" customWidth="1"/>
    <col min="11525" max="11525" width="11.5703125" style="33" customWidth="1"/>
    <col min="11526" max="11526" width="10.42578125" style="33" customWidth="1"/>
    <col min="11527" max="11527" width="11.85546875" style="33" customWidth="1"/>
    <col min="11528" max="11528" width="10.85546875" style="33" customWidth="1"/>
    <col min="11529" max="11777" width="9.140625" style="33"/>
    <col min="11778" max="11778" width="39.42578125" style="33" customWidth="1"/>
    <col min="11779" max="11779" width="12.7109375" style="33" customWidth="1"/>
    <col min="11780" max="11780" width="18.85546875" style="33" customWidth="1"/>
    <col min="11781" max="11781" width="11.5703125" style="33" customWidth="1"/>
    <col min="11782" max="11782" width="10.42578125" style="33" customWidth="1"/>
    <col min="11783" max="11783" width="11.85546875" style="33" customWidth="1"/>
    <col min="11784" max="11784" width="10.85546875" style="33" customWidth="1"/>
    <col min="11785" max="12033" width="9.140625" style="33"/>
    <col min="12034" max="12034" width="39.42578125" style="33" customWidth="1"/>
    <col min="12035" max="12035" width="12.7109375" style="33" customWidth="1"/>
    <col min="12036" max="12036" width="18.85546875" style="33" customWidth="1"/>
    <col min="12037" max="12037" width="11.5703125" style="33" customWidth="1"/>
    <col min="12038" max="12038" width="10.42578125" style="33" customWidth="1"/>
    <col min="12039" max="12039" width="11.85546875" style="33" customWidth="1"/>
    <col min="12040" max="12040" width="10.85546875" style="33" customWidth="1"/>
    <col min="12041" max="12289" width="9.140625" style="33"/>
    <col min="12290" max="12290" width="39.42578125" style="33" customWidth="1"/>
    <col min="12291" max="12291" width="12.7109375" style="33" customWidth="1"/>
    <col min="12292" max="12292" width="18.85546875" style="33" customWidth="1"/>
    <col min="12293" max="12293" width="11.5703125" style="33" customWidth="1"/>
    <col min="12294" max="12294" width="10.42578125" style="33" customWidth="1"/>
    <col min="12295" max="12295" width="11.85546875" style="33" customWidth="1"/>
    <col min="12296" max="12296" width="10.85546875" style="33" customWidth="1"/>
    <col min="12297" max="12545" width="9.140625" style="33"/>
    <col min="12546" max="12546" width="39.42578125" style="33" customWidth="1"/>
    <col min="12547" max="12547" width="12.7109375" style="33" customWidth="1"/>
    <col min="12548" max="12548" width="18.85546875" style="33" customWidth="1"/>
    <col min="12549" max="12549" width="11.5703125" style="33" customWidth="1"/>
    <col min="12550" max="12550" width="10.42578125" style="33" customWidth="1"/>
    <col min="12551" max="12551" width="11.85546875" style="33" customWidth="1"/>
    <col min="12552" max="12552" width="10.85546875" style="33" customWidth="1"/>
    <col min="12553" max="12801" width="9.140625" style="33"/>
    <col min="12802" max="12802" width="39.42578125" style="33" customWidth="1"/>
    <col min="12803" max="12803" width="12.7109375" style="33" customWidth="1"/>
    <col min="12804" max="12804" width="18.85546875" style="33" customWidth="1"/>
    <col min="12805" max="12805" width="11.5703125" style="33" customWidth="1"/>
    <col min="12806" max="12806" width="10.42578125" style="33" customWidth="1"/>
    <col min="12807" max="12807" width="11.85546875" style="33" customWidth="1"/>
    <col min="12808" max="12808" width="10.85546875" style="33" customWidth="1"/>
    <col min="12809" max="13057" width="9.140625" style="33"/>
    <col min="13058" max="13058" width="39.42578125" style="33" customWidth="1"/>
    <col min="13059" max="13059" width="12.7109375" style="33" customWidth="1"/>
    <col min="13060" max="13060" width="18.85546875" style="33" customWidth="1"/>
    <col min="13061" max="13061" width="11.5703125" style="33" customWidth="1"/>
    <col min="13062" max="13062" width="10.42578125" style="33" customWidth="1"/>
    <col min="13063" max="13063" width="11.85546875" style="33" customWidth="1"/>
    <col min="13064" max="13064" width="10.85546875" style="33" customWidth="1"/>
    <col min="13065" max="13313" width="9.140625" style="33"/>
    <col min="13314" max="13314" width="39.42578125" style="33" customWidth="1"/>
    <col min="13315" max="13315" width="12.7109375" style="33" customWidth="1"/>
    <col min="13316" max="13316" width="18.85546875" style="33" customWidth="1"/>
    <col min="13317" max="13317" width="11.5703125" style="33" customWidth="1"/>
    <col min="13318" max="13318" width="10.42578125" style="33" customWidth="1"/>
    <col min="13319" max="13319" width="11.85546875" style="33" customWidth="1"/>
    <col min="13320" max="13320" width="10.85546875" style="33" customWidth="1"/>
    <col min="13321" max="13569" width="9.140625" style="33"/>
    <col min="13570" max="13570" width="39.42578125" style="33" customWidth="1"/>
    <col min="13571" max="13571" width="12.7109375" style="33" customWidth="1"/>
    <col min="13572" max="13572" width="18.85546875" style="33" customWidth="1"/>
    <col min="13573" max="13573" width="11.5703125" style="33" customWidth="1"/>
    <col min="13574" max="13574" width="10.42578125" style="33" customWidth="1"/>
    <col min="13575" max="13575" width="11.85546875" style="33" customWidth="1"/>
    <col min="13576" max="13576" width="10.85546875" style="33" customWidth="1"/>
    <col min="13577" max="13825" width="9.140625" style="33"/>
    <col min="13826" max="13826" width="39.42578125" style="33" customWidth="1"/>
    <col min="13827" max="13827" width="12.7109375" style="33" customWidth="1"/>
    <col min="13828" max="13828" width="18.85546875" style="33" customWidth="1"/>
    <col min="13829" max="13829" width="11.5703125" style="33" customWidth="1"/>
    <col min="13830" max="13830" width="10.42578125" style="33" customWidth="1"/>
    <col min="13831" max="13831" width="11.85546875" style="33" customWidth="1"/>
    <col min="13832" max="13832" width="10.85546875" style="33" customWidth="1"/>
    <col min="13833" max="14081" width="9.140625" style="33"/>
    <col min="14082" max="14082" width="39.42578125" style="33" customWidth="1"/>
    <col min="14083" max="14083" width="12.7109375" style="33" customWidth="1"/>
    <col min="14084" max="14084" width="18.85546875" style="33" customWidth="1"/>
    <col min="14085" max="14085" width="11.5703125" style="33" customWidth="1"/>
    <col min="14086" max="14086" width="10.42578125" style="33" customWidth="1"/>
    <col min="14087" max="14087" width="11.85546875" style="33" customWidth="1"/>
    <col min="14088" max="14088" width="10.85546875" style="33" customWidth="1"/>
    <col min="14089" max="14337" width="9.140625" style="33"/>
    <col min="14338" max="14338" width="39.42578125" style="33" customWidth="1"/>
    <col min="14339" max="14339" width="12.7109375" style="33" customWidth="1"/>
    <col min="14340" max="14340" width="18.85546875" style="33" customWidth="1"/>
    <col min="14341" max="14341" width="11.5703125" style="33" customWidth="1"/>
    <col min="14342" max="14342" width="10.42578125" style="33" customWidth="1"/>
    <col min="14343" max="14343" width="11.85546875" style="33" customWidth="1"/>
    <col min="14344" max="14344" width="10.85546875" style="33" customWidth="1"/>
    <col min="14345" max="14593" width="9.140625" style="33"/>
    <col min="14594" max="14594" width="39.42578125" style="33" customWidth="1"/>
    <col min="14595" max="14595" width="12.7109375" style="33" customWidth="1"/>
    <col min="14596" max="14596" width="18.85546875" style="33" customWidth="1"/>
    <col min="14597" max="14597" width="11.5703125" style="33" customWidth="1"/>
    <col min="14598" max="14598" width="10.42578125" style="33" customWidth="1"/>
    <col min="14599" max="14599" width="11.85546875" style="33" customWidth="1"/>
    <col min="14600" max="14600" width="10.85546875" style="33" customWidth="1"/>
    <col min="14601" max="14849" width="9.140625" style="33"/>
    <col min="14850" max="14850" width="39.42578125" style="33" customWidth="1"/>
    <col min="14851" max="14851" width="12.7109375" style="33" customWidth="1"/>
    <col min="14852" max="14852" width="18.85546875" style="33" customWidth="1"/>
    <col min="14853" max="14853" width="11.5703125" style="33" customWidth="1"/>
    <col min="14854" max="14854" width="10.42578125" style="33" customWidth="1"/>
    <col min="14855" max="14855" width="11.85546875" style="33" customWidth="1"/>
    <col min="14856" max="14856" width="10.85546875" style="33" customWidth="1"/>
    <col min="14857" max="15105" width="9.140625" style="33"/>
    <col min="15106" max="15106" width="39.42578125" style="33" customWidth="1"/>
    <col min="15107" max="15107" width="12.7109375" style="33" customWidth="1"/>
    <col min="15108" max="15108" width="18.85546875" style="33" customWidth="1"/>
    <col min="15109" max="15109" width="11.5703125" style="33" customWidth="1"/>
    <col min="15110" max="15110" width="10.42578125" style="33" customWidth="1"/>
    <col min="15111" max="15111" width="11.85546875" style="33" customWidth="1"/>
    <col min="15112" max="15112" width="10.85546875" style="33" customWidth="1"/>
    <col min="15113" max="15361" width="9.140625" style="33"/>
    <col min="15362" max="15362" width="39.42578125" style="33" customWidth="1"/>
    <col min="15363" max="15363" width="12.7109375" style="33" customWidth="1"/>
    <col min="15364" max="15364" width="18.85546875" style="33" customWidth="1"/>
    <col min="15365" max="15365" width="11.5703125" style="33" customWidth="1"/>
    <col min="15366" max="15366" width="10.42578125" style="33" customWidth="1"/>
    <col min="15367" max="15367" width="11.85546875" style="33" customWidth="1"/>
    <col min="15368" max="15368" width="10.85546875" style="33" customWidth="1"/>
    <col min="15369" max="15617" width="9.140625" style="33"/>
    <col min="15618" max="15618" width="39.42578125" style="33" customWidth="1"/>
    <col min="15619" max="15619" width="12.7109375" style="33" customWidth="1"/>
    <col min="15620" max="15620" width="18.85546875" style="33" customWidth="1"/>
    <col min="15621" max="15621" width="11.5703125" style="33" customWidth="1"/>
    <col min="15622" max="15622" width="10.42578125" style="33" customWidth="1"/>
    <col min="15623" max="15623" width="11.85546875" style="33" customWidth="1"/>
    <col min="15624" max="15624" width="10.85546875" style="33" customWidth="1"/>
    <col min="15625" max="15873" width="9.140625" style="33"/>
    <col min="15874" max="15874" width="39.42578125" style="33" customWidth="1"/>
    <col min="15875" max="15875" width="12.7109375" style="33" customWidth="1"/>
    <col min="15876" max="15876" width="18.85546875" style="33" customWidth="1"/>
    <col min="15877" max="15877" width="11.5703125" style="33" customWidth="1"/>
    <col min="15878" max="15878" width="10.42578125" style="33" customWidth="1"/>
    <col min="15879" max="15879" width="11.85546875" style="33" customWidth="1"/>
    <col min="15880" max="15880" width="10.85546875" style="33" customWidth="1"/>
    <col min="15881" max="16129" width="9.140625" style="33"/>
    <col min="16130" max="16130" width="39.42578125" style="33" customWidth="1"/>
    <col min="16131" max="16131" width="12.7109375" style="33" customWidth="1"/>
    <col min="16132" max="16132" width="18.85546875" style="33" customWidth="1"/>
    <col min="16133" max="16133" width="11.5703125" style="33" customWidth="1"/>
    <col min="16134" max="16134" width="10.42578125" style="33" customWidth="1"/>
    <col min="16135" max="16135" width="11.85546875" style="33" customWidth="1"/>
    <col min="16136" max="16136" width="10.85546875" style="33" customWidth="1"/>
    <col min="16137" max="16384" width="9.140625" style="33"/>
  </cols>
  <sheetData>
    <row r="2" spans="1:9" ht="13.5" x14ac:dyDescent="0.25">
      <c r="A2" s="320" t="s">
        <v>629</v>
      </c>
      <c r="B2" s="320"/>
      <c r="C2" s="320"/>
      <c r="D2" s="320"/>
      <c r="E2" s="275"/>
      <c r="F2" s="275"/>
      <c r="G2" s="275"/>
      <c r="H2" s="275"/>
      <c r="I2" s="275"/>
    </row>
    <row r="3" spans="1:9" ht="13.5" x14ac:dyDescent="0.25">
      <c r="A3" s="280"/>
      <c r="B3" s="280"/>
      <c r="C3" s="280"/>
      <c r="D3" s="280"/>
      <c r="E3" s="275"/>
      <c r="F3" s="275"/>
      <c r="G3" s="275"/>
      <c r="H3" s="275"/>
      <c r="I3" s="275"/>
    </row>
    <row r="4" spans="1:9" x14ac:dyDescent="0.25">
      <c r="A4" s="321" t="s">
        <v>597</v>
      </c>
      <c r="B4" s="321"/>
      <c r="C4" s="321"/>
      <c r="D4" s="321"/>
      <c r="E4" s="321"/>
      <c r="F4" s="321"/>
      <c r="G4" s="321"/>
      <c r="H4" s="321"/>
    </row>
    <row r="5" spans="1:9" x14ac:dyDescent="0.25">
      <c r="A5" s="275"/>
      <c r="B5" s="275"/>
      <c r="C5" s="275"/>
      <c r="D5" s="275"/>
      <c r="E5" s="275"/>
      <c r="F5" s="275"/>
      <c r="G5" s="275"/>
      <c r="H5" s="275"/>
      <c r="I5" s="275"/>
    </row>
    <row r="6" spans="1:9" ht="38.25" x14ac:dyDescent="0.25">
      <c r="A6" s="50"/>
      <c r="B6" s="276" t="s">
        <v>598</v>
      </c>
      <c r="C6" s="276" t="s">
        <v>617</v>
      </c>
      <c r="D6" s="276" t="s">
        <v>599</v>
      </c>
      <c r="E6" s="276" t="s">
        <v>600</v>
      </c>
      <c r="F6" s="276" t="s">
        <v>601</v>
      </c>
      <c r="G6" s="276" t="s">
        <v>602</v>
      </c>
      <c r="H6" s="277" t="s">
        <v>72</v>
      </c>
      <c r="I6" s="276" t="s">
        <v>618</v>
      </c>
    </row>
    <row r="7" spans="1:9" x14ac:dyDescent="0.25">
      <c r="A7" s="69" t="s">
        <v>603</v>
      </c>
      <c r="B7" s="156"/>
      <c r="C7" s="156"/>
      <c r="D7" s="156"/>
      <c r="E7" s="156"/>
      <c r="F7" s="156"/>
      <c r="G7" s="156"/>
      <c r="H7" s="156"/>
      <c r="I7" s="156"/>
    </row>
    <row r="8" spans="1:9" x14ac:dyDescent="0.25">
      <c r="A8" s="50" t="s">
        <v>604</v>
      </c>
      <c r="B8" s="52">
        <v>405226</v>
      </c>
      <c r="C8" s="52">
        <v>416790</v>
      </c>
      <c r="D8" s="52">
        <v>383000</v>
      </c>
      <c r="E8" s="52">
        <v>404000</v>
      </c>
      <c r="F8" s="52">
        <v>404000</v>
      </c>
      <c r="G8" s="52">
        <v>404000</v>
      </c>
      <c r="H8" s="64">
        <f t="shared" ref="H8:H15" si="0">B8+E8+F8+G8</f>
        <v>1617226</v>
      </c>
      <c r="I8" s="64">
        <f>C8+E8+F8+G8</f>
        <v>1628790</v>
      </c>
    </row>
    <row r="9" spans="1:9" ht="25.5" x14ac:dyDescent="0.25">
      <c r="A9" s="278" t="s">
        <v>605</v>
      </c>
      <c r="B9" s="23">
        <v>40438</v>
      </c>
      <c r="C9" s="23">
        <v>40438</v>
      </c>
      <c r="D9" s="52">
        <v>41000</v>
      </c>
      <c r="E9" s="52">
        <v>41000</v>
      </c>
      <c r="F9" s="52">
        <v>41000</v>
      </c>
      <c r="G9" s="52">
        <v>41000</v>
      </c>
      <c r="H9" s="64">
        <f t="shared" si="0"/>
        <v>163438</v>
      </c>
      <c r="I9" s="64">
        <f t="shared" ref="I9:I15" si="1">C9+E9+F9+G9</f>
        <v>163438</v>
      </c>
    </row>
    <row r="10" spans="1:9" x14ac:dyDescent="0.25">
      <c r="A10" s="50" t="s">
        <v>606</v>
      </c>
      <c r="B10" s="52"/>
      <c r="C10" s="52"/>
      <c r="D10" s="52"/>
      <c r="E10" s="52"/>
      <c r="F10" s="52"/>
      <c r="G10" s="52"/>
      <c r="H10" s="64">
        <f t="shared" si="0"/>
        <v>0</v>
      </c>
      <c r="I10" s="64">
        <f t="shared" si="1"/>
        <v>0</v>
      </c>
    </row>
    <row r="11" spans="1:9" ht="25.5" x14ac:dyDescent="0.25">
      <c r="A11" s="278" t="s">
        <v>607</v>
      </c>
      <c r="B11" s="52">
        <v>80330</v>
      </c>
      <c r="C11" s="52">
        <v>80330</v>
      </c>
      <c r="D11" s="52"/>
      <c r="E11" s="52"/>
      <c r="F11" s="52"/>
      <c r="G11" s="52"/>
      <c r="H11" s="64">
        <f t="shared" si="0"/>
        <v>80330</v>
      </c>
      <c r="I11" s="64">
        <f t="shared" si="1"/>
        <v>80330</v>
      </c>
    </row>
    <row r="12" spans="1:9" x14ac:dyDescent="0.25">
      <c r="A12" s="50" t="s">
        <v>608</v>
      </c>
      <c r="B12" s="52">
        <v>1000</v>
      </c>
      <c r="C12" s="52">
        <v>1000</v>
      </c>
      <c r="D12" s="52">
        <v>1000</v>
      </c>
      <c r="E12" s="52">
        <v>1000</v>
      </c>
      <c r="F12" s="52">
        <v>1000</v>
      </c>
      <c r="G12" s="52">
        <v>1000</v>
      </c>
      <c r="H12" s="64">
        <f t="shared" si="0"/>
        <v>4000</v>
      </c>
      <c r="I12" s="64">
        <f t="shared" si="1"/>
        <v>4000</v>
      </c>
    </row>
    <row r="13" spans="1:9" x14ac:dyDescent="0.25">
      <c r="A13" s="50" t="s">
        <v>609</v>
      </c>
      <c r="B13" s="52"/>
      <c r="C13" s="52"/>
      <c r="D13" s="52"/>
      <c r="E13" s="52"/>
      <c r="F13" s="52"/>
      <c r="G13" s="52"/>
      <c r="H13" s="64">
        <f t="shared" si="0"/>
        <v>0</v>
      </c>
      <c r="I13" s="64">
        <f t="shared" si="1"/>
        <v>0</v>
      </c>
    </row>
    <row r="14" spans="1:9" ht="38.25" x14ac:dyDescent="0.25">
      <c r="A14" s="278" t="s">
        <v>610</v>
      </c>
      <c r="B14" s="52">
        <v>5000</v>
      </c>
      <c r="C14" s="52">
        <v>5000</v>
      </c>
      <c r="D14" s="52">
        <v>2000</v>
      </c>
      <c r="E14" s="52">
        <v>2000</v>
      </c>
      <c r="F14" s="52">
        <v>2000</v>
      </c>
      <c r="G14" s="52">
        <v>2000</v>
      </c>
      <c r="H14" s="64">
        <f t="shared" si="0"/>
        <v>11000</v>
      </c>
      <c r="I14" s="64">
        <f t="shared" si="1"/>
        <v>11000</v>
      </c>
    </row>
    <row r="15" spans="1:9" x14ac:dyDescent="0.25">
      <c r="A15" s="69" t="s">
        <v>72</v>
      </c>
      <c r="B15" s="64">
        <f t="shared" ref="B15:G15" si="2">SUM(B8:B14)</f>
        <v>531994</v>
      </c>
      <c r="C15" s="64">
        <f t="shared" si="2"/>
        <v>543558</v>
      </c>
      <c r="D15" s="64">
        <f t="shared" si="2"/>
        <v>427000</v>
      </c>
      <c r="E15" s="64">
        <f t="shared" si="2"/>
        <v>448000</v>
      </c>
      <c r="F15" s="64">
        <f t="shared" si="2"/>
        <v>448000</v>
      </c>
      <c r="G15" s="64">
        <f t="shared" si="2"/>
        <v>448000</v>
      </c>
      <c r="H15" s="64">
        <f t="shared" si="0"/>
        <v>1875994</v>
      </c>
      <c r="I15" s="64">
        <f t="shared" si="1"/>
        <v>1887558</v>
      </c>
    </row>
    <row r="16" spans="1:9" x14ac:dyDescent="0.25">
      <c r="A16" s="69" t="s">
        <v>611</v>
      </c>
      <c r="B16" s="64">
        <f t="shared" ref="B16:G16" si="3">B15/2</f>
        <v>265997</v>
      </c>
      <c r="C16" s="64">
        <f t="shared" si="3"/>
        <v>271779</v>
      </c>
      <c r="D16" s="64">
        <f t="shared" si="3"/>
        <v>213500</v>
      </c>
      <c r="E16" s="64">
        <f t="shared" si="3"/>
        <v>224000</v>
      </c>
      <c r="F16" s="64">
        <f t="shared" si="3"/>
        <v>224000</v>
      </c>
      <c r="G16" s="64">
        <f t="shared" si="3"/>
        <v>224000</v>
      </c>
      <c r="H16" s="64"/>
      <c r="I16" s="64"/>
    </row>
    <row r="17" spans="1:9" x14ac:dyDescent="0.25">
      <c r="A17" s="69" t="s">
        <v>612</v>
      </c>
      <c r="B17" s="52"/>
      <c r="C17" s="52"/>
      <c r="D17" s="52"/>
      <c r="E17" s="52"/>
      <c r="F17" s="52"/>
      <c r="G17" s="52"/>
      <c r="H17" s="64"/>
      <c r="I17" s="64"/>
    </row>
    <row r="18" spans="1:9" x14ac:dyDescent="0.25">
      <c r="A18" s="50" t="s">
        <v>613</v>
      </c>
      <c r="B18" s="52"/>
      <c r="C18" s="52"/>
      <c r="D18" s="52"/>
      <c r="E18" s="52"/>
      <c r="F18" s="52"/>
      <c r="G18" s="52"/>
      <c r="H18" s="64">
        <f t="shared" ref="H18:I21" si="4">B18+E18+F18+G18</f>
        <v>0</v>
      </c>
      <c r="I18" s="64">
        <f t="shared" si="4"/>
        <v>0</v>
      </c>
    </row>
    <row r="19" spans="1:9" x14ac:dyDescent="0.25">
      <c r="A19" s="50" t="s">
        <v>614</v>
      </c>
      <c r="B19" s="52"/>
      <c r="C19" s="52"/>
      <c r="D19" s="52"/>
      <c r="E19" s="52"/>
      <c r="F19" s="52"/>
      <c r="G19" s="52"/>
      <c r="H19" s="64">
        <f t="shared" si="4"/>
        <v>0</v>
      </c>
      <c r="I19" s="64">
        <f t="shared" si="4"/>
        <v>0</v>
      </c>
    </row>
    <row r="20" spans="1:9" x14ac:dyDescent="0.25">
      <c r="A20" s="69" t="s">
        <v>72</v>
      </c>
      <c r="B20" s="64">
        <f>SUM(B18:B19)</f>
        <v>0</v>
      </c>
      <c r="C20" s="64"/>
      <c r="D20" s="64">
        <f>SUM(D18:D19)</f>
        <v>0</v>
      </c>
      <c r="E20" s="64">
        <f>SUM(E18:E19)</f>
        <v>0</v>
      </c>
      <c r="F20" s="64">
        <f>SUM(F18:F19)</f>
        <v>0</v>
      </c>
      <c r="G20" s="64">
        <f>SUM(G18:G19)</f>
        <v>0</v>
      </c>
      <c r="H20" s="64">
        <f t="shared" si="4"/>
        <v>0</v>
      </c>
      <c r="I20" s="64">
        <f t="shared" si="4"/>
        <v>0</v>
      </c>
    </row>
    <row r="21" spans="1:9" ht="25.5" x14ac:dyDescent="0.25">
      <c r="A21" s="68" t="s">
        <v>615</v>
      </c>
      <c r="B21" s="64">
        <v>0</v>
      </c>
      <c r="C21" s="64"/>
      <c r="D21" s="64">
        <v>0</v>
      </c>
      <c r="E21" s="64">
        <v>0</v>
      </c>
      <c r="F21" s="64">
        <v>0</v>
      </c>
      <c r="G21" s="64">
        <v>0</v>
      </c>
      <c r="H21" s="64">
        <f t="shared" si="4"/>
        <v>0</v>
      </c>
      <c r="I21" s="64">
        <f t="shared" si="4"/>
        <v>0</v>
      </c>
    </row>
    <row r="24" spans="1:9" ht="114.75" x14ac:dyDescent="0.25">
      <c r="A24" s="278" t="s">
        <v>605</v>
      </c>
      <c r="B24" s="279" t="s">
        <v>616</v>
      </c>
      <c r="C24" s="279"/>
    </row>
  </sheetData>
  <mergeCells count="2">
    <mergeCell ref="A2:D2"/>
    <mergeCell ref="A4:H4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9"/>
  <sheetViews>
    <sheetView view="pageBreakPreview" zoomScale="85" zoomScaleNormal="100" zoomScaleSheetLayoutView="85" workbookViewId="0">
      <selection activeCell="E157" sqref="A1:E157"/>
    </sheetView>
  </sheetViews>
  <sheetFormatPr defaultRowHeight="12.75" x14ac:dyDescent="0.25"/>
  <cols>
    <col min="1" max="1" width="14.5703125" style="33" customWidth="1"/>
    <col min="2" max="2" width="44" style="33" customWidth="1"/>
    <col min="3" max="3" width="10.42578125" style="33" customWidth="1"/>
    <col min="4" max="4" width="12.140625" style="33" customWidth="1"/>
    <col min="5" max="5" width="11.28515625" style="33" customWidth="1"/>
    <col min="6" max="16384" width="9.140625" style="33"/>
  </cols>
  <sheetData>
    <row r="2" spans="1:5" ht="13.5" x14ac:dyDescent="0.25">
      <c r="A2" s="285" t="s">
        <v>622</v>
      </c>
      <c r="B2" s="285"/>
      <c r="C2" s="285"/>
      <c r="D2" s="285"/>
      <c r="E2" s="285"/>
    </row>
    <row r="4" spans="1:5" x14ac:dyDescent="0.25">
      <c r="A4" s="283" t="s">
        <v>77</v>
      </c>
      <c r="B4" s="283"/>
      <c r="C4" s="283"/>
      <c r="D4" s="283"/>
      <c r="E4" s="283"/>
    </row>
    <row r="5" spans="1:5" x14ac:dyDescent="0.25">
      <c r="A5" s="284">
        <v>43281</v>
      </c>
      <c r="B5" s="283"/>
      <c r="C5" s="283"/>
      <c r="D5" s="283"/>
      <c r="E5" s="283"/>
    </row>
    <row r="7" spans="1:5" x14ac:dyDescent="0.25">
      <c r="A7" s="35"/>
      <c r="B7" s="35"/>
      <c r="C7" s="36"/>
      <c r="D7" s="35"/>
      <c r="E7" s="10"/>
    </row>
    <row r="8" spans="1:5" ht="13.5" thickBot="1" x14ac:dyDescent="0.3">
      <c r="A8" s="11"/>
      <c r="B8" s="12"/>
      <c r="C8" s="37"/>
      <c r="D8" s="38"/>
      <c r="E8" s="38"/>
    </row>
    <row r="9" spans="1:5" ht="15" customHeight="1" x14ac:dyDescent="0.25">
      <c r="A9" s="75" t="s">
        <v>78</v>
      </c>
      <c r="B9" s="288" t="s">
        <v>79</v>
      </c>
      <c r="C9" s="289"/>
      <c r="D9" s="289"/>
      <c r="E9" s="76" t="s">
        <v>421</v>
      </c>
    </row>
    <row r="10" spans="1:5" ht="24.75" thickBot="1" x14ac:dyDescent="0.3">
      <c r="A10" s="77" t="s">
        <v>80</v>
      </c>
      <c r="B10" s="290" t="s">
        <v>81</v>
      </c>
      <c r="C10" s="291"/>
      <c r="D10" s="291"/>
      <c r="E10" s="78" t="s">
        <v>421</v>
      </c>
    </row>
    <row r="11" spans="1:5" ht="14.25" thickBot="1" x14ac:dyDescent="0.3">
      <c r="A11" s="79"/>
      <c r="B11" s="79"/>
      <c r="C11" s="79"/>
      <c r="D11" s="39"/>
      <c r="E11" s="271" t="s">
        <v>575</v>
      </c>
    </row>
    <row r="12" spans="1:5" ht="36.75" thickBot="1" x14ac:dyDescent="0.3">
      <c r="A12" s="80" t="s">
        <v>82</v>
      </c>
      <c r="B12" s="81" t="s">
        <v>83</v>
      </c>
      <c r="C12" s="82" t="s">
        <v>422</v>
      </c>
      <c r="D12" s="82" t="s">
        <v>423</v>
      </c>
      <c r="E12" s="82" t="s">
        <v>399</v>
      </c>
    </row>
    <row r="13" spans="1:5" ht="13.5" thickBot="1" x14ac:dyDescent="0.3">
      <c r="A13" s="83" t="s">
        <v>84</v>
      </c>
      <c r="B13" s="84" t="s">
        <v>85</v>
      </c>
      <c r="C13" s="84" t="s">
        <v>86</v>
      </c>
      <c r="D13" s="85" t="s">
        <v>87</v>
      </c>
      <c r="E13" s="84" t="s">
        <v>88</v>
      </c>
    </row>
    <row r="14" spans="1:5" ht="13.5" thickBot="1" x14ac:dyDescent="0.3">
      <c r="A14" s="286" t="s">
        <v>89</v>
      </c>
      <c r="B14" s="287"/>
      <c r="C14" s="287"/>
      <c r="D14" s="287"/>
      <c r="E14" s="287"/>
    </row>
    <row r="15" spans="1:5" ht="13.5" thickBot="1" x14ac:dyDescent="0.3">
      <c r="A15" s="86" t="s">
        <v>25</v>
      </c>
      <c r="B15" s="87" t="s">
        <v>90</v>
      </c>
      <c r="C15" s="88">
        <f>SUM(C16:C21)</f>
        <v>158143</v>
      </c>
      <c r="D15" s="88">
        <f t="shared" ref="D15:E15" si="0">SUM(D16:D21)</f>
        <v>167515</v>
      </c>
      <c r="E15" s="88">
        <f t="shared" si="0"/>
        <v>9372</v>
      </c>
    </row>
    <row r="16" spans="1:5" x14ac:dyDescent="0.25">
      <c r="A16" s="90" t="s">
        <v>91</v>
      </c>
      <c r="B16" s="91" t="s">
        <v>92</v>
      </c>
      <c r="C16" s="92">
        <f>[1]Hivatal!C16+[1]Ovi!C16+[1]Alapszolg!C16+[1]Önk!C16</f>
        <v>0</v>
      </c>
      <c r="D16" s="92">
        <f>[1]Hivatal!E16+[1]Ovi!E16+[1]Alapszolg!E16+[1]Önk!E16</f>
        <v>100</v>
      </c>
      <c r="E16" s="92">
        <f>D16-C16</f>
        <v>100</v>
      </c>
    </row>
    <row r="17" spans="1:5" x14ac:dyDescent="0.25">
      <c r="A17" s="93" t="s">
        <v>93</v>
      </c>
      <c r="B17" s="94" t="s">
        <v>94</v>
      </c>
      <c r="C17" s="92">
        <f>[1]Hivatal!C17+[1]Ovi!C17+[1]Alapszolg!C17+[1]Önk!C17</f>
        <v>95396</v>
      </c>
      <c r="D17" s="92">
        <f>[1]Hivatal!E17+[1]Ovi!E17+[1]Alapszolg!E17+[1]Önk!E17</f>
        <v>99400</v>
      </c>
      <c r="E17" s="92">
        <f t="shared" ref="E17:E21" si="1">D17-C17</f>
        <v>4004</v>
      </c>
    </row>
    <row r="18" spans="1:5" ht="22.5" x14ac:dyDescent="0.25">
      <c r="A18" s="93" t="s">
        <v>95</v>
      </c>
      <c r="B18" s="94" t="s">
        <v>96</v>
      </c>
      <c r="C18" s="92">
        <f>[1]Hivatal!C18+[1]Ovi!C18+[1]Alapszolg!C18+[1]Önk!C18</f>
        <v>57033</v>
      </c>
      <c r="D18" s="92">
        <f>[1]Hivatal!E18+[1]Ovi!E18+[1]Alapszolg!E18+[1]Önk!E18</f>
        <v>60373</v>
      </c>
      <c r="E18" s="92">
        <f t="shared" si="1"/>
        <v>3340</v>
      </c>
    </row>
    <row r="19" spans="1:5" x14ac:dyDescent="0.25">
      <c r="A19" s="93" t="s">
        <v>97</v>
      </c>
      <c r="B19" s="94" t="s">
        <v>98</v>
      </c>
      <c r="C19" s="92">
        <f>[1]Hivatal!C19+[1]Ovi!C19+[1]Alapszolg!C19+[1]Önk!C19</f>
        <v>5714</v>
      </c>
      <c r="D19" s="92">
        <f>[1]Hivatal!E19+[1]Ovi!E19+[1]Alapszolg!E19+[1]Önk!E19</f>
        <v>5874</v>
      </c>
      <c r="E19" s="92">
        <f t="shared" si="1"/>
        <v>160</v>
      </c>
    </row>
    <row r="20" spans="1:5" x14ac:dyDescent="0.25">
      <c r="A20" s="93" t="s">
        <v>99</v>
      </c>
      <c r="B20" s="94" t="s">
        <v>326</v>
      </c>
      <c r="C20" s="92">
        <f>[1]Hivatal!C20+[1]Ovi!C20+[1]Alapszolg!C20+[1]Önk!C20</f>
        <v>0</v>
      </c>
      <c r="D20" s="92">
        <f>[1]Hivatal!E20+[1]Ovi!E20+[1]Alapszolg!E20+[1]Önk!E20</f>
        <v>1768</v>
      </c>
      <c r="E20" s="92">
        <f t="shared" si="1"/>
        <v>1768</v>
      </c>
    </row>
    <row r="21" spans="1:5" ht="13.5" thickBot="1" x14ac:dyDescent="0.3">
      <c r="A21" s="95" t="s">
        <v>100</v>
      </c>
      <c r="B21" s="96" t="s">
        <v>101</v>
      </c>
      <c r="C21" s="92">
        <f>[1]Hivatal!C21+[1]Ovi!C21+[1]Alapszolg!C21+[1]Önk!C21</f>
        <v>0</v>
      </c>
      <c r="D21" s="92">
        <f>[1]Hivatal!E21+[1]Ovi!E21+[1]Alapszolg!E21+[1]Önk!E21</f>
        <v>0</v>
      </c>
      <c r="E21" s="92">
        <f t="shared" si="1"/>
        <v>0</v>
      </c>
    </row>
    <row r="22" spans="1:5" ht="21.75" thickBot="1" x14ac:dyDescent="0.3">
      <c r="A22" s="86" t="s">
        <v>26</v>
      </c>
      <c r="B22" s="97" t="s">
        <v>102</v>
      </c>
      <c r="C22" s="88">
        <f>SUM(C23:C27)</f>
        <v>14070</v>
      </c>
      <c r="D22" s="88">
        <f>SUM(D23:D27)</f>
        <v>48349</v>
      </c>
      <c r="E22" s="88">
        <f>SUM(E23:E27)</f>
        <v>34279</v>
      </c>
    </row>
    <row r="23" spans="1:5" x14ac:dyDescent="0.25">
      <c r="A23" s="90" t="s">
        <v>103</v>
      </c>
      <c r="B23" s="91" t="s">
        <v>104</v>
      </c>
      <c r="C23" s="98">
        <f>[1]Hivatal!C23+[1]Ovi!C23+[1]Alapszolg!C23+[1]Önk!C23</f>
        <v>0</v>
      </c>
      <c r="D23" s="92">
        <f>[1]Hivatal!E23+[1]Ovi!E23+[1]Alapszolg!E23+[1]Önk!E23</f>
        <v>0</v>
      </c>
      <c r="E23" s="92">
        <f t="shared" ref="E23:E28" si="2">D23-C23</f>
        <v>0</v>
      </c>
    </row>
    <row r="24" spans="1:5" x14ac:dyDescent="0.25">
      <c r="A24" s="93" t="s">
        <v>105</v>
      </c>
      <c r="B24" s="94" t="s">
        <v>106</v>
      </c>
      <c r="C24" s="98">
        <f>[1]Hivatal!C24+[1]Ovi!C24+[1]Alapszolg!C24+[1]Önk!C24</f>
        <v>0</v>
      </c>
      <c r="D24" s="92">
        <f>[1]Hivatal!E24+[1]Ovi!E24+[1]Alapszolg!E24+[1]Önk!E24</f>
        <v>0</v>
      </c>
      <c r="E24" s="92">
        <f t="shared" si="2"/>
        <v>0</v>
      </c>
    </row>
    <row r="25" spans="1:5" ht="22.5" x14ac:dyDescent="0.25">
      <c r="A25" s="93" t="s">
        <v>107</v>
      </c>
      <c r="B25" s="94" t="s">
        <v>108</v>
      </c>
      <c r="C25" s="98">
        <f>[1]Hivatal!C25+[1]Ovi!C25+[1]Alapszolg!C25+[1]Önk!C25</f>
        <v>0</v>
      </c>
      <c r="D25" s="92">
        <f>[1]Hivatal!E25+[1]Ovi!E25+[1]Alapszolg!E25+[1]Önk!E25</f>
        <v>0</v>
      </c>
      <c r="E25" s="92">
        <f t="shared" si="2"/>
        <v>0</v>
      </c>
    </row>
    <row r="26" spans="1:5" ht="22.5" x14ac:dyDescent="0.25">
      <c r="A26" s="93" t="s">
        <v>109</v>
      </c>
      <c r="B26" s="94" t="s">
        <v>110</v>
      </c>
      <c r="C26" s="98">
        <f>[1]Hivatal!C26+[1]Ovi!C26+[1]Alapszolg!C26+[1]Önk!C26</f>
        <v>0</v>
      </c>
      <c r="D26" s="92">
        <f>[1]Hivatal!E26+[1]Ovi!E26+[1]Alapszolg!E26+[1]Önk!E26</f>
        <v>0</v>
      </c>
      <c r="E26" s="92">
        <f t="shared" si="2"/>
        <v>0</v>
      </c>
    </row>
    <row r="27" spans="1:5" x14ac:dyDescent="0.25">
      <c r="A27" s="93" t="s">
        <v>111</v>
      </c>
      <c r="B27" s="94" t="s">
        <v>112</v>
      </c>
      <c r="C27" s="98">
        <f>[1]Hivatal!C27+[1]Ovi!C27+[1]Alapszolg!C27+[1]Önk!C27</f>
        <v>14070</v>
      </c>
      <c r="D27" s="92">
        <f>[1]Hivatal!E27+[1]Ovi!E27+[1]Alapszolg!E27+[1]Önk!E27</f>
        <v>48349</v>
      </c>
      <c r="E27" s="92">
        <f t="shared" si="2"/>
        <v>34279</v>
      </c>
    </row>
    <row r="28" spans="1:5" ht="13.5" thickBot="1" x14ac:dyDescent="0.3">
      <c r="A28" s="95" t="s">
        <v>113</v>
      </c>
      <c r="B28" s="96" t="s">
        <v>114</v>
      </c>
      <c r="C28" s="98">
        <v>4200</v>
      </c>
      <c r="D28" s="92">
        <v>4847</v>
      </c>
      <c r="E28" s="92">
        <f t="shared" si="2"/>
        <v>647</v>
      </c>
    </row>
    <row r="29" spans="1:5" ht="21.75" thickBot="1" x14ac:dyDescent="0.3">
      <c r="A29" s="86" t="s">
        <v>27</v>
      </c>
      <c r="B29" s="87" t="s">
        <v>115</v>
      </c>
      <c r="C29" s="88">
        <f>SUM(C30:C34)</f>
        <v>0</v>
      </c>
      <c r="D29" s="88">
        <f t="shared" ref="D29:E29" si="3">SUM(D30:D34)</f>
        <v>16776</v>
      </c>
      <c r="E29" s="88">
        <f t="shared" si="3"/>
        <v>16776</v>
      </c>
    </row>
    <row r="30" spans="1:5" x14ac:dyDescent="0.25">
      <c r="A30" s="90" t="s">
        <v>116</v>
      </c>
      <c r="B30" s="91" t="s">
        <v>117</v>
      </c>
      <c r="C30" s="98">
        <f>[1]Hivatal!C30+[1]Ovi!C30+[1]Alapszolg!C30+[1]Önk!C30</f>
        <v>0</v>
      </c>
      <c r="D30" s="92">
        <f>[1]Hivatal!E30+[1]Ovi!E30+[1]Alapszolg!E30+[1]Önk!E30</f>
        <v>0</v>
      </c>
      <c r="E30" s="92">
        <f t="shared" ref="E30:E35" si="4">D30-C30</f>
        <v>0</v>
      </c>
    </row>
    <row r="31" spans="1:5" x14ac:dyDescent="0.25">
      <c r="A31" s="93" t="s">
        <v>118</v>
      </c>
      <c r="B31" s="94" t="s">
        <v>119</v>
      </c>
      <c r="C31" s="98">
        <f>[1]Hivatal!C31+[1]Ovi!C31+[1]Alapszolg!C31+[1]Önk!C31</f>
        <v>0</v>
      </c>
      <c r="D31" s="92">
        <f>[1]Hivatal!E31+[1]Ovi!E31+[1]Alapszolg!E31+[1]Önk!E31</f>
        <v>0</v>
      </c>
      <c r="E31" s="92">
        <f t="shared" si="4"/>
        <v>0</v>
      </c>
    </row>
    <row r="32" spans="1:5" ht="22.5" x14ac:dyDescent="0.25">
      <c r="A32" s="93" t="s">
        <v>120</v>
      </c>
      <c r="B32" s="94" t="s">
        <v>121</v>
      </c>
      <c r="C32" s="98">
        <f>[1]Hivatal!C32+[1]Ovi!C32+[1]Alapszolg!C32+[1]Önk!C32</f>
        <v>0</v>
      </c>
      <c r="D32" s="92">
        <f>[1]Hivatal!E32+[1]Ovi!E32+[1]Alapszolg!E32+[1]Önk!E32</f>
        <v>0</v>
      </c>
      <c r="E32" s="92">
        <f t="shared" si="4"/>
        <v>0</v>
      </c>
    </row>
    <row r="33" spans="1:5" ht="22.5" x14ac:dyDescent="0.25">
      <c r="A33" s="93" t="s">
        <v>122</v>
      </c>
      <c r="B33" s="94" t="s">
        <v>123</v>
      </c>
      <c r="C33" s="98">
        <f>[1]Hivatal!C33+[1]Ovi!C33+[1]Alapszolg!C33+[1]Önk!C33</f>
        <v>0</v>
      </c>
      <c r="D33" s="92">
        <f>[1]Hivatal!E33+[1]Ovi!E33+[1]Alapszolg!E33+[1]Önk!E33</f>
        <v>0</v>
      </c>
      <c r="E33" s="92">
        <f t="shared" si="4"/>
        <v>0</v>
      </c>
    </row>
    <row r="34" spans="1:5" x14ac:dyDescent="0.25">
      <c r="A34" s="93" t="s">
        <v>124</v>
      </c>
      <c r="B34" s="94" t="s">
        <v>125</v>
      </c>
      <c r="C34" s="98">
        <f>[1]Hivatal!C34+[1]Ovi!C34+[1]Alapszolg!C34+[1]Önk!C34</f>
        <v>0</v>
      </c>
      <c r="D34" s="92">
        <f>[1]Hivatal!E34+[1]Ovi!E34+[1]Alapszolg!E34+[1]Önk!E34</f>
        <v>16776</v>
      </c>
      <c r="E34" s="92">
        <f t="shared" si="4"/>
        <v>16776</v>
      </c>
    </row>
    <row r="35" spans="1:5" ht="13.5" thickBot="1" x14ac:dyDescent="0.3">
      <c r="A35" s="95" t="s">
        <v>126</v>
      </c>
      <c r="B35" s="96" t="s">
        <v>127</v>
      </c>
      <c r="C35" s="98">
        <f>[1]Hivatal!C35+[1]Ovi!C35+[1]Alapszolg!C35+[1]Önk!C35</f>
        <v>0</v>
      </c>
      <c r="D35" s="92">
        <f>[1]Hivatal!E35+[1]Ovi!E35+[1]Alapszolg!E35+[1]Önk!E35</f>
        <v>16776</v>
      </c>
      <c r="E35" s="92">
        <f t="shared" si="4"/>
        <v>16776</v>
      </c>
    </row>
    <row r="36" spans="1:5" ht="13.5" thickBot="1" x14ac:dyDescent="0.3">
      <c r="A36" s="86" t="s">
        <v>128</v>
      </c>
      <c r="B36" s="87" t="s">
        <v>129</v>
      </c>
      <c r="C36" s="99">
        <f>C37+C38+C39+C43</f>
        <v>406226</v>
      </c>
      <c r="D36" s="99">
        <f t="shared" ref="D36:E36" si="5">D37+D38+D39+D43</f>
        <v>417790</v>
      </c>
      <c r="E36" s="99">
        <f t="shared" si="5"/>
        <v>11564</v>
      </c>
    </row>
    <row r="37" spans="1:5" x14ac:dyDescent="0.25">
      <c r="A37" s="90" t="s">
        <v>130</v>
      </c>
      <c r="B37" s="100" t="s">
        <v>131</v>
      </c>
      <c r="C37" s="98">
        <f>[1]Hivatal!C37+[1]Ovi!C37+[1]Alapszolg!C37+[1]Önk!C37</f>
        <v>100</v>
      </c>
      <c r="D37" s="92">
        <f>[1]Hivatal!E37+[1]Ovi!E37+[1]Alapszolg!E37+[1]Önk!E37</f>
        <v>100</v>
      </c>
      <c r="E37" s="92">
        <f t="shared" ref="E37:E43" si="6">D37-C37</f>
        <v>0</v>
      </c>
    </row>
    <row r="38" spans="1:5" x14ac:dyDescent="0.25">
      <c r="A38" s="93" t="s">
        <v>132</v>
      </c>
      <c r="B38" s="94" t="s">
        <v>133</v>
      </c>
      <c r="C38" s="98">
        <f>[1]Hivatal!C38+[1]Ovi!C38+[1]Alapszolg!C38+[1]Önk!C38</f>
        <v>50000</v>
      </c>
      <c r="D38" s="92">
        <f>[1]Hivatal!E38+[1]Ovi!E38+[1]Alapszolg!E38+[1]Önk!E38</f>
        <v>50000</v>
      </c>
      <c r="E38" s="92">
        <f t="shared" si="6"/>
        <v>0</v>
      </c>
    </row>
    <row r="39" spans="1:5" x14ac:dyDescent="0.25">
      <c r="A39" s="90" t="s">
        <v>134</v>
      </c>
      <c r="B39" s="91" t="s">
        <v>424</v>
      </c>
      <c r="C39" s="98">
        <f>[1]Hivatal!C39+[1]Ovi!C39+[1]Alapszolg!C39+[1]Önk!C39</f>
        <v>354626</v>
      </c>
      <c r="D39" s="92">
        <f>[1]Hivatal!E39+[1]Ovi!E39+[1]Alapszolg!E39+[1]Önk!E39</f>
        <v>366190</v>
      </c>
      <c r="E39" s="92">
        <f t="shared" si="6"/>
        <v>11564</v>
      </c>
    </row>
    <row r="40" spans="1:5" x14ac:dyDescent="0.25">
      <c r="A40" s="93" t="s">
        <v>135</v>
      </c>
      <c r="B40" s="101" t="s">
        <v>136</v>
      </c>
      <c r="C40" s="98">
        <f>[1]Hivatal!C40+[1]Ovi!C40+[1]Alapszolg!C40+[1]Önk!C40</f>
        <v>335626</v>
      </c>
      <c r="D40" s="92">
        <f>[1]Hivatal!E40+[1]Ovi!E40+[1]Alapszolg!E40+[1]Önk!E40</f>
        <v>347190</v>
      </c>
      <c r="E40" s="92">
        <f t="shared" si="6"/>
        <v>11564</v>
      </c>
    </row>
    <row r="41" spans="1:5" x14ac:dyDescent="0.25">
      <c r="A41" s="93" t="s">
        <v>137</v>
      </c>
      <c r="B41" s="94" t="s">
        <v>138</v>
      </c>
      <c r="C41" s="98">
        <f>[1]Hivatal!C41+[1]Ovi!C41+[1]Alapszolg!C41+[1]Önk!C41</f>
        <v>19000</v>
      </c>
      <c r="D41" s="92">
        <f>[1]Hivatal!E41+[1]Ovi!E41+[1]Alapszolg!E41+[1]Önk!E41</f>
        <v>19000</v>
      </c>
      <c r="E41" s="92">
        <f t="shared" si="6"/>
        <v>0</v>
      </c>
    </row>
    <row r="42" spans="1:5" x14ac:dyDescent="0.25">
      <c r="A42" s="93" t="s">
        <v>139</v>
      </c>
      <c r="B42" s="94" t="s">
        <v>140</v>
      </c>
      <c r="C42" s="98">
        <f>[1]Hivatal!C42+[1]Ovi!C42+[1]Alapszolg!C42+[1]Önk!C42</f>
        <v>0</v>
      </c>
      <c r="D42" s="92">
        <f>[1]Hivatal!E42+[1]Ovi!E42+[1]Alapszolg!E42+[1]Önk!E42</f>
        <v>0</v>
      </c>
      <c r="E42" s="92">
        <f t="shared" si="6"/>
        <v>0</v>
      </c>
    </row>
    <row r="43" spans="1:5" ht="13.5" thickBot="1" x14ac:dyDescent="0.3">
      <c r="A43" s="95" t="s">
        <v>141</v>
      </c>
      <c r="B43" s="96" t="s">
        <v>142</v>
      </c>
      <c r="C43" s="98">
        <f>[1]Hivatal!C43+[1]Ovi!C43+[1]Alapszolg!C43+[1]Önk!C43</f>
        <v>1500</v>
      </c>
      <c r="D43" s="92">
        <f>[1]Hivatal!E43+[1]Ovi!E43+[1]Alapszolg!E43+[1]Önk!E43</f>
        <v>1500</v>
      </c>
      <c r="E43" s="92">
        <f t="shared" si="6"/>
        <v>0</v>
      </c>
    </row>
    <row r="44" spans="1:5" ht="13.5" thickBot="1" x14ac:dyDescent="0.3">
      <c r="A44" s="86" t="s">
        <v>143</v>
      </c>
      <c r="B44" s="87" t="s">
        <v>144</v>
      </c>
      <c r="C44" s="88">
        <f>SUM(C45:C55)</f>
        <v>107200</v>
      </c>
      <c r="D44" s="88">
        <f t="shared" ref="D44:E44" si="7">SUM(D45:D55)</f>
        <v>122361</v>
      </c>
      <c r="E44" s="88">
        <f t="shared" si="7"/>
        <v>15161</v>
      </c>
    </row>
    <row r="45" spans="1:5" x14ac:dyDescent="0.25">
      <c r="A45" s="90" t="s">
        <v>145</v>
      </c>
      <c r="B45" s="91" t="s">
        <v>146</v>
      </c>
      <c r="C45" s="98">
        <f>[1]Hivatal!C45+[1]Ovi!C45+[1]Alapszolg!C45+[1]Önk!C45</f>
        <v>21900</v>
      </c>
      <c r="D45" s="92">
        <f>[1]Hivatal!E45+[1]Ovi!E45+[1]Alapszolg!E45+[1]Önk!E45</f>
        <v>21900</v>
      </c>
      <c r="E45" s="92">
        <f t="shared" ref="E45:E55" si="8">D45-C45</f>
        <v>0</v>
      </c>
    </row>
    <row r="46" spans="1:5" x14ac:dyDescent="0.25">
      <c r="A46" s="93" t="s">
        <v>147</v>
      </c>
      <c r="B46" s="94" t="s">
        <v>148</v>
      </c>
      <c r="C46" s="98">
        <f>[1]Hivatal!C46+[1]Ovi!C46+[1]Alapszolg!C46+[1]Önk!C46</f>
        <v>8207</v>
      </c>
      <c r="D46" s="92">
        <f>[1]Hivatal!E46+[1]Ovi!E46+[1]Alapszolg!E46+[1]Önk!E46</f>
        <v>8207</v>
      </c>
      <c r="E46" s="92">
        <f t="shared" si="8"/>
        <v>0</v>
      </c>
    </row>
    <row r="47" spans="1:5" x14ac:dyDescent="0.25">
      <c r="A47" s="93" t="s">
        <v>149</v>
      </c>
      <c r="B47" s="94" t="s">
        <v>150</v>
      </c>
      <c r="C47" s="98">
        <f>[1]Hivatal!C47+[1]Ovi!C47+[1]Alapszolg!C47+[1]Önk!C47</f>
        <v>2405</v>
      </c>
      <c r="D47" s="92">
        <f>[1]Hivatal!E47+[1]Ovi!E47+[1]Alapszolg!E47+[1]Önk!E47</f>
        <v>3713</v>
      </c>
      <c r="E47" s="92">
        <f t="shared" si="8"/>
        <v>1308</v>
      </c>
    </row>
    <row r="48" spans="1:5" x14ac:dyDescent="0.25">
      <c r="A48" s="93" t="s">
        <v>151</v>
      </c>
      <c r="B48" s="94" t="s">
        <v>152</v>
      </c>
      <c r="C48" s="98">
        <f>[1]Hivatal!C48+[1]Ovi!C48+[1]Alapszolg!C48+[1]Önk!C48</f>
        <v>11243</v>
      </c>
      <c r="D48" s="92">
        <f>[1]Hivatal!E48+[1]Ovi!E48+[1]Alapszolg!E48+[1]Önk!E48</f>
        <v>11243</v>
      </c>
      <c r="E48" s="92">
        <f t="shared" si="8"/>
        <v>0</v>
      </c>
    </row>
    <row r="49" spans="1:5" x14ac:dyDescent="0.25">
      <c r="A49" s="93" t="s">
        <v>153</v>
      </c>
      <c r="B49" s="94" t="s">
        <v>154</v>
      </c>
      <c r="C49" s="98">
        <f>[1]Hivatal!C49+[1]Ovi!C49+[1]Alapszolg!C49+[1]Önk!C49</f>
        <v>23070</v>
      </c>
      <c r="D49" s="92">
        <f>[1]Hivatal!E49+[1]Ovi!E49+[1]Alapszolg!E49+[1]Önk!E49</f>
        <v>23070</v>
      </c>
      <c r="E49" s="92">
        <f t="shared" si="8"/>
        <v>0</v>
      </c>
    </row>
    <row r="50" spans="1:5" x14ac:dyDescent="0.25">
      <c r="A50" s="93" t="s">
        <v>155</v>
      </c>
      <c r="B50" s="94" t="s">
        <v>156</v>
      </c>
      <c r="C50" s="98">
        <f>[1]Hivatal!C50+[1]Ovi!C50+[1]Alapszolg!C50+[1]Önk!C50</f>
        <v>30421</v>
      </c>
      <c r="D50" s="92">
        <f>[1]Hivatal!E50+[1]Ovi!E50+[1]Alapszolg!E50+[1]Önk!E50</f>
        <v>33644</v>
      </c>
      <c r="E50" s="92">
        <f t="shared" si="8"/>
        <v>3223</v>
      </c>
    </row>
    <row r="51" spans="1:5" x14ac:dyDescent="0.25">
      <c r="A51" s="93" t="s">
        <v>157</v>
      </c>
      <c r="B51" s="94" t="s">
        <v>158</v>
      </c>
      <c r="C51" s="98">
        <f>[1]Hivatal!C51+[1]Ovi!C51+[1]Alapszolg!C51+[1]Önk!C51</f>
        <v>8400</v>
      </c>
      <c r="D51" s="92">
        <f>[1]Hivatal!E51+[1]Ovi!E51+[1]Alapszolg!E51+[1]Önk!E51</f>
        <v>8400</v>
      </c>
      <c r="E51" s="92">
        <f t="shared" si="8"/>
        <v>0</v>
      </c>
    </row>
    <row r="52" spans="1:5" x14ac:dyDescent="0.25">
      <c r="A52" s="93" t="s">
        <v>159</v>
      </c>
      <c r="B52" s="94" t="s">
        <v>160</v>
      </c>
      <c r="C52" s="98">
        <f>[1]Hivatal!C52+[1]Ovi!C52+[1]Alapszolg!C52+[1]Önk!C52</f>
        <v>1</v>
      </c>
      <c r="D52" s="92">
        <f>[1]Hivatal!E52+[1]Ovi!E52+[1]Alapszolg!E52+[1]Önk!E52</f>
        <v>1</v>
      </c>
      <c r="E52" s="92">
        <f t="shared" si="8"/>
        <v>0</v>
      </c>
    </row>
    <row r="53" spans="1:5" x14ac:dyDescent="0.25">
      <c r="A53" s="93" t="s">
        <v>161</v>
      </c>
      <c r="B53" s="94" t="s">
        <v>162</v>
      </c>
      <c r="C53" s="98">
        <f>[1]Hivatal!C53+[1]Ovi!C53+[1]Alapszolg!C53+[1]Önk!C53</f>
        <v>0</v>
      </c>
      <c r="D53" s="92">
        <f>[1]Hivatal!E53+[1]Ovi!E53+[1]Alapszolg!E53+[1]Önk!E53</f>
        <v>0</v>
      </c>
      <c r="E53" s="92">
        <f t="shared" si="8"/>
        <v>0</v>
      </c>
    </row>
    <row r="54" spans="1:5" x14ac:dyDescent="0.25">
      <c r="A54" s="95" t="s">
        <v>327</v>
      </c>
      <c r="B54" s="96" t="s">
        <v>163</v>
      </c>
      <c r="C54" s="98">
        <f>[1]Hivatal!C54+[1]Ovi!C54+[1]Alapszolg!C54+[1]Önk!C54</f>
        <v>0</v>
      </c>
      <c r="D54" s="92">
        <f>[1]Hivatal!E54+[1]Ovi!E54+[1]Alapszolg!E54+[1]Önk!E54</f>
        <v>0</v>
      </c>
      <c r="E54" s="92">
        <f t="shared" si="8"/>
        <v>0</v>
      </c>
    </row>
    <row r="55" spans="1:5" ht="13.5" thickBot="1" x14ac:dyDescent="0.3">
      <c r="A55" s="95" t="s">
        <v>164</v>
      </c>
      <c r="B55" s="96" t="s">
        <v>165</v>
      </c>
      <c r="C55" s="98">
        <f>[1]Hivatal!C55+[1]Ovi!C55+[1]Alapszolg!C55+[1]Önk!C55</f>
        <v>1553</v>
      </c>
      <c r="D55" s="92">
        <f>[1]Hivatal!E55+[1]Ovi!E55+[1]Alapszolg!E55+[1]Önk!E55</f>
        <v>12183</v>
      </c>
      <c r="E55" s="92">
        <f t="shared" si="8"/>
        <v>10630</v>
      </c>
    </row>
    <row r="56" spans="1:5" ht="13.5" thickBot="1" x14ac:dyDescent="0.3">
      <c r="A56" s="86" t="s">
        <v>166</v>
      </c>
      <c r="B56" s="87" t="s">
        <v>167</v>
      </c>
      <c r="C56" s="88">
        <f>SUM(C57:C61)</f>
        <v>80330</v>
      </c>
      <c r="D56" s="88">
        <f t="shared" ref="D56:E56" si="9">SUM(D57:D61)</f>
        <v>80330</v>
      </c>
      <c r="E56" s="88">
        <f t="shared" si="9"/>
        <v>0</v>
      </c>
    </row>
    <row r="57" spans="1:5" x14ac:dyDescent="0.25">
      <c r="A57" s="90" t="s">
        <v>168</v>
      </c>
      <c r="B57" s="91" t="s">
        <v>169</v>
      </c>
      <c r="C57" s="98">
        <f>[1]Hivatal!C57+[1]Ovi!C57+[1]Alapszolg!C57+[1]Önk!C57</f>
        <v>0</v>
      </c>
      <c r="D57" s="92">
        <f>[1]Hivatal!E57+[1]Ovi!E57+[1]Alapszolg!E57+[1]Önk!E57</f>
        <v>0</v>
      </c>
      <c r="E57" s="92">
        <f t="shared" ref="E57:E61" si="10">D57-C57</f>
        <v>0</v>
      </c>
    </row>
    <row r="58" spans="1:5" x14ac:dyDescent="0.25">
      <c r="A58" s="93" t="s">
        <v>170</v>
      </c>
      <c r="B58" s="94" t="s">
        <v>171</v>
      </c>
      <c r="C58" s="98">
        <f>[1]Hivatal!C58+[1]Ovi!C58+[1]Alapszolg!C58+[1]Önk!C58</f>
        <v>80330</v>
      </c>
      <c r="D58" s="92">
        <f>[1]Hivatal!E58+[1]Ovi!E58+[1]Alapszolg!E58+[1]Önk!E58</f>
        <v>80330</v>
      </c>
      <c r="E58" s="92">
        <f t="shared" si="10"/>
        <v>0</v>
      </c>
    </row>
    <row r="59" spans="1:5" x14ac:dyDescent="0.25">
      <c r="A59" s="93" t="s">
        <v>172</v>
      </c>
      <c r="B59" s="94" t="s">
        <v>173</v>
      </c>
      <c r="C59" s="98">
        <f>[1]Hivatal!C59+[1]Ovi!C59+[1]Alapszolg!C59+[1]Önk!C59</f>
        <v>0</v>
      </c>
      <c r="D59" s="92">
        <f>[1]Hivatal!E59+[1]Ovi!E59+[1]Alapszolg!E59+[1]Önk!E59</f>
        <v>0</v>
      </c>
      <c r="E59" s="92">
        <f t="shared" si="10"/>
        <v>0</v>
      </c>
    </row>
    <row r="60" spans="1:5" x14ac:dyDescent="0.25">
      <c r="A60" s="93" t="s">
        <v>174</v>
      </c>
      <c r="B60" s="94" t="s">
        <v>175</v>
      </c>
      <c r="C60" s="98">
        <f>[1]Hivatal!C60+[1]Ovi!C60+[1]Alapszolg!C60+[1]Önk!C60</f>
        <v>0</v>
      </c>
      <c r="D60" s="92">
        <f>[1]Hivatal!E60+[1]Ovi!E60+[1]Alapszolg!E60+[1]Önk!E60</f>
        <v>0</v>
      </c>
      <c r="E60" s="92">
        <f t="shared" si="10"/>
        <v>0</v>
      </c>
    </row>
    <row r="61" spans="1:5" ht="13.5" thickBot="1" x14ac:dyDescent="0.3">
      <c r="A61" s="95" t="s">
        <v>176</v>
      </c>
      <c r="B61" s="96" t="s">
        <v>177</v>
      </c>
      <c r="C61" s="272">
        <f>[1]Hivatal!C61+[1]Ovi!C61+[1]Alapszolg!C61+[1]Önk!C61</f>
        <v>0</v>
      </c>
      <c r="D61" s="273">
        <f>[1]Hivatal!E61+[1]Ovi!E61+[1]Alapszolg!E61+[1]Önk!E61</f>
        <v>0</v>
      </c>
      <c r="E61" s="273">
        <f t="shared" si="10"/>
        <v>0</v>
      </c>
    </row>
    <row r="62" spans="1:5" ht="13.5" thickBot="1" x14ac:dyDescent="0.3">
      <c r="A62" s="86" t="s">
        <v>178</v>
      </c>
      <c r="B62" s="87" t="s">
        <v>179</v>
      </c>
      <c r="C62" s="88">
        <f>SUM(C63:C65)</f>
        <v>8904</v>
      </c>
      <c r="D62" s="88">
        <f t="shared" ref="D62:E62" si="11">SUM(D63:D65)</f>
        <v>5000</v>
      </c>
      <c r="E62" s="88">
        <f t="shared" si="11"/>
        <v>-3904</v>
      </c>
    </row>
    <row r="63" spans="1:5" ht="22.5" x14ac:dyDescent="0.25">
      <c r="A63" s="90" t="s">
        <v>180</v>
      </c>
      <c r="B63" s="91" t="s">
        <v>181</v>
      </c>
      <c r="C63" s="98">
        <f>[1]Hivatal!C63+[1]Ovi!C63+[1]Alapszolg!C63+[1]Önk!C63</f>
        <v>0</v>
      </c>
      <c r="D63" s="92">
        <f>[1]Hivatal!E63+[1]Ovi!E63+[1]Alapszolg!E63+[1]Önk!E63</f>
        <v>0</v>
      </c>
      <c r="E63" s="92">
        <f t="shared" ref="E63:E66" si="12">D63-C63</f>
        <v>0</v>
      </c>
    </row>
    <row r="64" spans="1:5" ht="22.5" x14ac:dyDescent="0.25">
      <c r="A64" s="93" t="s">
        <v>182</v>
      </c>
      <c r="B64" s="94" t="s">
        <v>183</v>
      </c>
      <c r="C64" s="98">
        <f>[1]Hivatal!C64+[1]Ovi!C64+[1]Alapszolg!C64+[1]Önk!C64</f>
        <v>5000</v>
      </c>
      <c r="D64" s="92">
        <f>[1]Hivatal!E64+[1]Ovi!E64+[1]Alapszolg!E64+[1]Önk!E64</f>
        <v>5000</v>
      </c>
      <c r="E64" s="92">
        <f t="shared" si="12"/>
        <v>0</v>
      </c>
    </row>
    <row r="65" spans="1:5" x14ac:dyDescent="0.25">
      <c r="A65" s="93" t="s">
        <v>184</v>
      </c>
      <c r="B65" s="94" t="s">
        <v>185</v>
      </c>
      <c r="C65" s="98">
        <f>[1]Hivatal!C65+[1]Ovi!C65+[1]Alapszolg!C65+[1]Önk!C65</f>
        <v>3904</v>
      </c>
      <c r="D65" s="92">
        <f>[1]Hivatal!E65+[1]Ovi!E65+[1]Alapszolg!E65+[1]Önk!E65</f>
        <v>0</v>
      </c>
      <c r="E65" s="92">
        <f t="shared" si="12"/>
        <v>-3904</v>
      </c>
    </row>
    <row r="66" spans="1:5" ht="13.5" thickBot="1" x14ac:dyDescent="0.3">
      <c r="A66" s="95" t="s">
        <v>186</v>
      </c>
      <c r="B66" s="96" t="s">
        <v>187</v>
      </c>
      <c r="C66" s="98">
        <f>[1]Hivatal!C66+[1]Ovi!C66+[1]Alapszolg!C66+[1]Önk!C66</f>
        <v>0</v>
      </c>
      <c r="D66" s="92">
        <f>[1]Hivatal!E66+[1]Ovi!E66+[1]Alapszolg!E66+[1]Önk!E66</f>
        <v>0</v>
      </c>
      <c r="E66" s="92">
        <f t="shared" si="12"/>
        <v>0</v>
      </c>
    </row>
    <row r="67" spans="1:5" ht="13.5" thickBot="1" x14ac:dyDescent="0.3">
      <c r="A67" s="86" t="s">
        <v>188</v>
      </c>
      <c r="B67" s="97" t="s">
        <v>189</v>
      </c>
      <c r="C67" s="88">
        <f>SUM(C68:C70)</f>
        <v>0</v>
      </c>
      <c r="D67" s="102">
        <f>SUM(D68:D70)</f>
        <v>5500</v>
      </c>
      <c r="E67" s="102">
        <f>SUM(E68:E70)</f>
        <v>5500</v>
      </c>
    </row>
    <row r="68" spans="1:5" ht="22.5" x14ac:dyDescent="0.25">
      <c r="A68" s="90" t="s">
        <v>190</v>
      </c>
      <c r="B68" s="91" t="s">
        <v>191</v>
      </c>
      <c r="C68" s="98">
        <f>[1]Hivatal!C68+[1]Ovi!C68+[1]Alapszolg!C68+[1]Önk!C68</f>
        <v>0</v>
      </c>
      <c r="D68" s="92">
        <f>[1]Hivatal!E68+[1]Ovi!E68+[1]Alapszolg!E68+[1]Önk!E68</f>
        <v>0</v>
      </c>
      <c r="E68" s="92">
        <f t="shared" ref="E68:E71" si="13">D68-C68</f>
        <v>0</v>
      </c>
    </row>
    <row r="69" spans="1:5" ht="22.5" x14ac:dyDescent="0.25">
      <c r="A69" s="93" t="s">
        <v>192</v>
      </c>
      <c r="B69" s="94" t="s">
        <v>193</v>
      </c>
      <c r="C69" s="98">
        <f>[1]Hivatal!C69+[1]Ovi!C69+[1]Alapszolg!C69+[1]Önk!C69</f>
        <v>0</v>
      </c>
      <c r="D69" s="92">
        <f>[1]Hivatal!E69+[1]Ovi!E69+[1]Alapszolg!E69+[1]Önk!E69</f>
        <v>0</v>
      </c>
      <c r="E69" s="92">
        <f t="shared" si="13"/>
        <v>0</v>
      </c>
    </row>
    <row r="70" spans="1:5" x14ac:dyDescent="0.25">
      <c r="A70" s="93" t="s">
        <v>194</v>
      </c>
      <c r="B70" s="94" t="s">
        <v>195</v>
      </c>
      <c r="C70" s="98">
        <f>[1]Hivatal!C70+[1]Ovi!C70+[1]Alapszolg!C70+[1]Önk!C70</f>
        <v>0</v>
      </c>
      <c r="D70" s="92">
        <f>[1]Hivatal!E70+[1]Ovi!E70+[1]Alapszolg!E70+[1]Önk!E70</f>
        <v>5500</v>
      </c>
      <c r="E70" s="92">
        <f t="shared" si="13"/>
        <v>5500</v>
      </c>
    </row>
    <row r="71" spans="1:5" ht="13.5" thickBot="1" x14ac:dyDescent="0.3">
      <c r="A71" s="95" t="s">
        <v>196</v>
      </c>
      <c r="B71" s="96" t="s">
        <v>197</v>
      </c>
      <c r="C71" s="98">
        <f>[1]Hivatal!C71+[1]Ovi!C71+[1]Alapszolg!C71+[1]Önk!C71</f>
        <v>0</v>
      </c>
      <c r="D71" s="92">
        <f>[1]Hivatal!E71+[1]Ovi!E71+[1]Alapszolg!E71+[1]Önk!E71</f>
        <v>0</v>
      </c>
      <c r="E71" s="92">
        <f t="shared" si="13"/>
        <v>0</v>
      </c>
    </row>
    <row r="72" spans="1:5" ht="13.5" thickBot="1" x14ac:dyDescent="0.3">
      <c r="A72" s="86" t="s">
        <v>198</v>
      </c>
      <c r="B72" s="87" t="s">
        <v>199</v>
      </c>
      <c r="C72" s="99">
        <f>C67+C62+C56+C44+C36+C29+C22+C15</f>
        <v>774873</v>
      </c>
      <c r="D72" s="99">
        <f t="shared" ref="D72:E72" si="14">D67+D62+D56+D44+D36+D29+D22+D15</f>
        <v>863621</v>
      </c>
      <c r="E72" s="99">
        <f t="shared" si="14"/>
        <v>88748</v>
      </c>
    </row>
    <row r="73" spans="1:5" ht="21.75" thickBot="1" x14ac:dyDescent="0.3">
      <c r="A73" s="104" t="s">
        <v>200</v>
      </c>
      <c r="B73" s="97" t="s">
        <v>201</v>
      </c>
      <c r="C73" s="88"/>
      <c r="D73" s="102"/>
      <c r="E73" s="102"/>
    </row>
    <row r="74" spans="1:5" x14ac:dyDescent="0.25">
      <c r="A74" s="90" t="s">
        <v>202</v>
      </c>
      <c r="B74" s="91" t="s">
        <v>203</v>
      </c>
      <c r="C74" s="98">
        <f>[1]Hivatal!C74+[1]Ovi!C74+[1]Alapszolg!C74+[1]Önk!C74</f>
        <v>0</v>
      </c>
      <c r="D74" s="92">
        <f>[1]Hivatal!E74+[1]Ovi!E74+[1]Alapszolg!E74+[1]Önk!E74</f>
        <v>0</v>
      </c>
      <c r="E74" s="92">
        <f t="shared" ref="E74:E76" si="15">D74-C74</f>
        <v>0</v>
      </c>
    </row>
    <row r="75" spans="1:5" ht="22.5" x14ac:dyDescent="0.25">
      <c r="A75" s="93" t="s">
        <v>204</v>
      </c>
      <c r="B75" s="94" t="s">
        <v>205</v>
      </c>
      <c r="C75" s="98">
        <f>[1]Hivatal!C75+[1]Ovi!C75+[1]Alapszolg!C75+[1]Önk!C75</f>
        <v>0</v>
      </c>
      <c r="D75" s="92">
        <f>[1]Hivatal!E75+[1]Ovi!E75+[1]Alapszolg!E75+[1]Önk!E75</f>
        <v>0</v>
      </c>
      <c r="E75" s="92">
        <f t="shared" si="15"/>
        <v>0</v>
      </c>
    </row>
    <row r="76" spans="1:5" ht="13.5" thickBot="1" x14ac:dyDescent="0.3">
      <c r="A76" s="95" t="s">
        <v>206</v>
      </c>
      <c r="B76" s="105" t="s">
        <v>207</v>
      </c>
      <c r="C76" s="98">
        <f>[1]Hivatal!C76+[1]Ovi!C76+[1]Alapszolg!C76+[1]Önk!C76</f>
        <v>0</v>
      </c>
      <c r="D76" s="92">
        <f>[1]Hivatal!E76+[1]Ovi!E76+[1]Alapszolg!E76+[1]Önk!E76</f>
        <v>0</v>
      </c>
      <c r="E76" s="92">
        <f t="shared" si="15"/>
        <v>0</v>
      </c>
    </row>
    <row r="77" spans="1:5" ht="13.5" thickBot="1" x14ac:dyDescent="0.3">
      <c r="A77" s="104" t="s">
        <v>208</v>
      </c>
      <c r="B77" s="97" t="s">
        <v>209</v>
      </c>
      <c r="C77" s="106"/>
      <c r="D77" s="102"/>
      <c r="E77" s="102"/>
    </row>
    <row r="78" spans="1:5" x14ac:dyDescent="0.25">
      <c r="A78" s="90" t="s">
        <v>210</v>
      </c>
      <c r="B78" s="91" t="s">
        <v>211</v>
      </c>
      <c r="C78" s="98">
        <f>[1]Hivatal!C78+[1]Ovi!C78+[1]Alapszolg!C78+[1]Önk!C78</f>
        <v>0</v>
      </c>
      <c r="D78" s="92">
        <f>[1]Hivatal!E78+[1]Ovi!E78+[1]Alapszolg!E78+[1]Önk!E78</f>
        <v>0</v>
      </c>
      <c r="E78" s="107"/>
    </row>
    <row r="79" spans="1:5" x14ac:dyDescent="0.25">
      <c r="A79" s="93" t="s">
        <v>212</v>
      </c>
      <c r="B79" s="94" t="s">
        <v>213</v>
      </c>
      <c r="C79" s="98">
        <f>[1]Hivatal!C79+[1]Ovi!C79+[1]Alapszolg!C79+[1]Önk!C79</f>
        <v>0</v>
      </c>
      <c r="D79" s="92">
        <f>[1]Hivatal!E79+[1]Ovi!E79+[1]Alapszolg!E79+[1]Önk!E79</f>
        <v>0</v>
      </c>
      <c r="E79" s="107"/>
    </row>
    <row r="80" spans="1:5" x14ac:dyDescent="0.25">
      <c r="A80" s="93" t="s">
        <v>214</v>
      </c>
      <c r="B80" s="94" t="s">
        <v>215</v>
      </c>
      <c r="C80" s="98">
        <f>[1]Hivatal!C80+[1]Ovi!C80+[1]Alapszolg!C80+[1]Önk!C80</f>
        <v>0</v>
      </c>
      <c r="D80" s="92">
        <f>[1]Hivatal!E80+[1]Ovi!E80+[1]Alapszolg!E80+[1]Önk!E80</f>
        <v>0</v>
      </c>
      <c r="E80" s="107"/>
    </row>
    <row r="81" spans="1:5" ht="13.5" thickBot="1" x14ac:dyDescent="0.3">
      <c r="A81" s="95" t="s">
        <v>216</v>
      </c>
      <c r="B81" s="96" t="s">
        <v>217</v>
      </c>
      <c r="C81" s="98">
        <f>[1]Hivatal!C81+[1]Ovi!C81+[1]Alapszolg!C81+[1]Önk!C81</f>
        <v>0</v>
      </c>
      <c r="D81" s="92">
        <f>[1]Hivatal!E81+[1]Ovi!E81+[1]Alapszolg!E81+[1]Önk!E81</f>
        <v>0</v>
      </c>
      <c r="E81" s="107"/>
    </row>
    <row r="82" spans="1:5" ht="13.5" thickBot="1" x14ac:dyDescent="0.3">
      <c r="A82" s="104" t="s">
        <v>218</v>
      </c>
      <c r="B82" s="97" t="s">
        <v>219</v>
      </c>
      <c r="C82" s="88">
        <f>SUM(C83:C84)</f>
        <v>70000</v>
      </c>
      <c r="D82" s="88">
        <f t="shared" ref="D82:E82" si="16">SUM(D83:D84)</f>
        <v>717327</v>
      </c>
      <c r="E82" s="88">
        <f t="shared" si="16"/>
        <v>647327</v>
      </c>
    </row>
    <row r="83" spans="1:5" x14ac:dyDescent="0.25">
      <c r="A83" s="90" t="s">
        <v>220</v>
      </c>
      <c r="B83" s="91" t="s">
        <v>221</v>
      </c>
      <c r="C83" s="98">
        <f>[1]Hivatal!C83+[1]Ovi!C83+[1]Alapszolg!C83+[1]Önk!C83</f>
        <v>70000</v>
      </c>
      <c r="D83" s="92">
        <f>[1]Hivatal!E83+[1]Ovi!E83+[1]Alapszolg!E83+[1]Önk!E83</f>
        <v>707009</v>
      </c>
      <c r="E83" s="92">
        <f t="shared" ref="E83:E84" si="17">D83-C83</f>
        <v>637009</v>
      </c>
    </row>
    <row r="84" spans="1:5" ht="13.5" thickBot="1" x14ac:dyDescent="0.3">
      <c r="A84" s="95" t="s">
        <v>222</v>
      </c>
      <c r="B84" s="96" t="s">
        <v>223</v>
      </c>
      <c r="C84" s="98">
        <f>[1]Hivatal!C84+[1]Ovi!C84+[1]Alapszolg!C84+[1]Önk!C84</f>
        <v>0</v>
      </c>
      <c r="D84" s="92">
        <f>[1]Hivatal!E84+[1]Ovi!E84+[1]Alapszolg!E84+[1]Önk!E84</f>
        <v>10318</v>
      </c>
      <c r="E84" s="92">
        <f t="shared" si="17"/>
        <v>10318</v>
      </c>
    </row>
    <row r="85" spans="1:5" ht="13.5" thickBot="1" x14ac:dyDescent="0.3">
      <c r="A85" s="104" t="s">
        <v>224</v>
      </c>
      <c r="B85" s="97" t="s">
        <v>225</v>
      </c>
      <c r="C85" s="88">
        <f>C86</f>
        <v>0</v>
      </c>
      <c r="D85" s="102">
        <f>SUM(D86:D88)</f>
        <v>2302</v>
      </c>
      <c r="E85" s="102">
        <f>SUM(E86:E88)</f>
        <v>2302</v>
      </c>
    </row>
    <row r="86" spans="1:5" x14ac:dyDescent="0.25">
      <c r="A86" s="90" t="s">
        <v>226</v>
      </c>
      <c r="B86" s="91" t="s">
        <v>227</v>
      </c>
      <c r="C86" s="98">
        <f>[1]Hivatal!C86+[1]Ovi!C86+[1]Alapszolg!C86+[1]Önk!C86</f>
        <v>0</v>
      </c>
      <c r="D86" s="92">
        <f>[1]Hivatal!E86+[1]Ovi!E86+[1]Alapszolg!E86+[1]Önk!E86</f>
        <v>0</v>
      </c>
      <c r="E86" s="92">
        <f t="shared" ref="E86:E88" si="18">D86-C86</f>
        <v>0</v>
      </c>
    </row>
    <row r="87" spans="1:5" x14ac:dyDescent="0.25">
      <c r="A87" s="93" t="s">
        <v>228</v>
      </c>
      <c r="B87" s="94" t="s">
        <v>229</v>
      </c>
      <c r="C87" s="98">
        <f>[1]Hivatal!C87+[1]Ovi!C87+[1]Alapszolg!C87+[1]Önk!C87</f>
        <v>0</v>
      </c>
      <c r="D87" s="92">
        <f>[1]Hivatal!E87+[1]Ovi!E87+[1]Alapszolg!E87+[1]Önk!E87</f>
        <v>2302</v>
      </c>
      <c r="E87" s="92">
        <f t="shared" si="18"/>
        <v>2302</v>
      </c>
    </row>
    <row r="88" spans="1:5" ht="13.5" thickBot="1" x14ac:dyDescent="0.3">
      <c r="A88" s="95" t="s">
        <v>230</v>
      </c>
      <c r="B88" s="96" t="s">
        <v>231</v>
      </c>
      <c r="C88" s="98">
        <f>[1]Hivatal!C88+[1]Ovi!C88+[1]Alapszolg!C88+[1]Önk!C88</f>
        <v>0</v>
      </c>
      <c r="D88" s="92">
        <f>[1]Hivatal!E88+[1]Ovi!E88+[1]Alapszolg!E88+[1]Önk!E88</f>
        <v>0</v>
      </c>
      <c r="E88" s="92">
        <f t="shared" si="18"/>
        <v>0</v>
      </c>
    </row>
    <row r="89" spans="1:5" ht="13.5" thickBot="1" x14ac:dyDescent="0.3">
      <c r="A89" s="104" t="s">
        <v>232</v>
      </c>
      <c r="B89" s="97" t="s">
        <v>233</v>
      </c>
      <c r="C89" s="108"/>
      <c r="D89" s="102"/>
      <c r="E89" s="102"/>
    </row>
    <row r="90" spans="1:5" x14ac:dyDescent="0.25">
      <c r="A90" s="109" t="s">
        <v>234</v>
      </c>
      <c r="B90" s="91" t="s">
        <v>235</v>
      </c>
      <c r="C90" s="98">
        <f>[1]Hivatal!C90+[1]Ovi!C90+[1]Alapszolg!C90+[1]Önk!C90</f>
        <v>0</v>
      </c>
      <c r="D90" s="92">
        <f>[1]Hivatal!E90+[1]Ovi!E90+[1]Alapszolg!E90+[1]Önk!E90</f>
        <v>0</v>
      </c>
      <c r="E90" s="107"/>
    </row>
    <row r="91" spans="1:5" x14ac:dyDescent="0.25">
      <c r="A91" s="110" t="s">
        <v>236</v>
      </c>
      <c r="B91" s="94" t="s">
        <v>237</v>
      </c>
      <c r="C91" s="98">
        <f>[1]Hivatal!C91+[1]Ovi!C91+[1]Alapszolg!C91+[1]Önk!C91</f>
        <v>0</v>
      </c>
      <c r="D91" s="92">
        <f>[1]Hivatal!E91+[1]Ovi!E91+[1]Alapszolg!E91+[1]Önk!E91</f>
        <v>0</v>
      </c>
      <c r="E91" s="107"/>
    </row>
    <row r="92" spans="1:5" x14ac:dyDescent="0.25">
      <c r="A92" s="110" t="s">
        <v>238</v>
      </c>
      <c r="B92" s="94" t="s">
        <v>239</v>
      </c>
      <c r="C92" s="98">
        <f>[1]Hivatal!C92+[1]Ovi!C92+[1]Alapszolg!C92+[1]Önk!C92</f>
        <v>0</v>
      </c>
      <c r="D92" s="92">
        <f>[1]Hivatal!E92+[1]Ovi!E92+[1]Alapszolg!E92+[1]Önk!E92</f>
        <v>0</v>
      </c>
      <c r="E92" s="107"/>
    </row>
    <row r="93" spans="1:5" ht="13.5" thickBot="1" x14ac:dyDescent="0.3">
      <c r="A93" s="111" t="s">
        <v>240</v>
      </c>
      <c r="B93" s="96" t="s">
        <v>241</v>
      </c>
      <c r="C93" s="98">
        <f>[1]Hivatal!C93+[1]Ovi!C93+[1]Alapszolg!C93+[1]Önk!C93</f>
        <v>0</v>
      </c>
      <c r="D93" s="92">
        <f>[1]Hivatal!E93+[1]Ovi!E93+[1]Alapszolg!E93+[1]Önk!E93</f>
        <v>0</v>
      </c>
      <c r="E93" s="107"/>
    </row>
    <row r="94" spans="1:5" ht="21.75" thickBot="1" x14ac:dyDescent="0.3">
      <c r="A94" s="104" t="s">
        <v>242</v>
      </c>
      <c r="B94" s="97" t="s">
        <v>243</v>
      </c>
      <c r="C94" s="108"/>
      <c r="D94" s="112"/>
      <c r="E94" s="112"/>
    </row>
    <row r="95" spans="1:5" ht="21.75" thickBot="1" x14ac:dyDescent="0.3">
      <c r="A95" s="104" t="s">
        <v>244</v>
      </c>
      <c r="B95" s="113" t="s">
        <v>245</v>
      </c>
      <c r="C95" s="99">
        <f>C73+C77+C82+C85+C89+C94</f>
        <v>70000</v>
      </c>
      <c r="D95" s="99">
        <f t="shared" ref="D95:E95" si="19">D73+D77+D82+D85+D89+D94</f>
        <v>719629</v>
      </c>
      <c r="E95" s="99">
        <f t="shared" si="19"/>
        <v>649629</v>
      </c>
    </row>
    <row r="96" spans="1:5" ht="13.5" thickBot="1" x14ac:dyDescent="0.3">
      <c r="A96" s="114" t="s">
        <v>246</v>
      </c>
      <c r="B96" s="115" t="s">
        <v>247</v>
      </c>
      <c r="C96" s="116">
        <f>C95+C72</f>
        <v>844873</v>
      </c>
      <c r="D96" s="116">
        <f t="shared" ref="D96:E96" si="20">D95+D72</f>
        <v>1583250</v>
      </c>
      <c r="E96" s="116">
        <f t="shared" si="20"/>
        <v>738377</v>
      </c>
    </row>
    <row r="97" spans="1:5" ht="13.5" thickBot="1" x14ac:dyDescent="0.3">
      <c r="A97" s="117"/>
      <c r="B97" s="118"/>
      <c r="C97" s="119"/>
      <c r="D97" s="120"/>
      <c r="E97" s="120"/>
    </row>
    <row r="98" spans="1:5" ht="36.75" thickBot="1" x14ac:dyDescent="0.3">
      <c r="A98" s="80" t="s">
        <v>82</v>
      </c>
      <c r="B98" s="81" t="s">
        <v>83</v>
      </c>
      <c r="C98" s="82" t="s">
        <v>422</v>
      </c>
      <c r="D98" s="82" t="s">
        <v>423</v>
      </c>
      <c r="E98" s="82" t="s">
        <v>399</v>
      </c>
    </row>
    <row r="99" spans="1:5" ht="13.5" thickBot="1" x14ac:dyDescent="0.3">
      <c r="A99" s="83" t="s">
        <v>84</v>
      </c>
      <c r="B99" s="84" t="s">
        <v>85</v>
      </c>
      <c r="C99" s="84" t="s">
        <v>86</v>
      </c>
      <c r="D99" s="85" t="s">
        <v>87</v>
      </c>
      <c r="E99" s="84" t="s">
        <v>88</v>
      </c>
    </row>
    <row r="100" spans="1:5" ht="13.5" thickBot="1" x14ac:dyDescent="0.3">
      <c r="A100" s="121"/>
      <c r="B100" s="122"/>
      <c r="C100" s="122"/>
      <c r="D100" s="123"/>
      <c r="E100" s="123"/>
    </row>
    <row r="101" spans="1:5" ht="13.5" thickBot="1" x14ac:dyDescent="0.3">
      <c r="A101" s="286" t="s">
        <v>248</v>
      </c>
      <c r="B101" s="287"/>
      <c r="C101" s="287"/>
      <c r="D101" s="287"/>
      <c r="E101" s="287"/>
    </row>
    <row r="102" spans="1:5" ht="13.5" thickBot="1" x14ac:dyDescent="0.3">
      <c r="A102" s="124" t="s">
        <v>25</v>
      </c>
      <c r="B102" s="125" t="s">
        <v>425</v>
      </c>
      <c r="C102" s="103">
        <f>SUM(C103:C107)</f>
        <v>544256</v>
      </c>
      <c r="D102" s="103">
        <f t="shared" ref="D102:E102" si="21">SUM(D103:D107)</f>
        <v>684579</v>
      </c>
      <c r="E102" s="103">
        <f t="shared" si="21"/>
        <v>140323</v>
      </c>
    </row>
    <row r="103" spans="1:5" x14ac:dyDescent="0.25">
      <c r="A103" s="126" t="s">
        <v>91</v>
      </c>
      <c r="B103" s="127" t="s">
        <v>249</v>
      </c>
      <c r="C103" s="92">
        <f>[1]Hivatal!C103+[1]Ovi!C103+[1]Alapszolg!C103+[1]Önk!C103</f>
        <v>206996</v>
      </c>
      <c r="D103" s="92">
        <f>[1]Hivatal!E103+[1]Ovi!E103+[1]Alapszolg!E103+[1]Önk!E103</f>
        <v>249373</v>
      </c>
      <c r="E103" s="92">
        <f t="shared" ref="E103:E117" si="22">D103-C103</f>
        <v>42377</v>
      </c>
    </row>
    <row r="104" spans="1:5" x14ac:dyDescent="0.25">
      <c r="A104" s="93" t="s">
        <v>93</v>
      </c>
      <c r="B104" s="128" t="s">
        <v>250</v>
      </c>
      <c r="C104" s="92">
        <f>[1]Hivatal!C104+[1]Ovi!C104+[1]Alapszolg!C104+[1]Önk!C104</f>
        <v>42023</v>
      </c>
      <c r="D104" s="92">
        <f>[1]Hivatal!E104+[1]Ovi!E104+[1]Alapszolg!E104+[1]Önk!E104</f>
        <v>48205</v>
      </c>
      <c r="E104" s="92">
        <f t="shared" si="22"/>
        <v>6182</v>
      </c>
    </row>
    <row r="105" spans="1:5" x14ac:dyDescent="0.25">
      <c r="A105" s="93" t="s">
        <v>95</v>
      </c>
      <c r="B105" s="128" t="s">
        <v>251</v>
      </c>
      <c r="C105" s="92">
        <f>[1]Hivatal!C105+[1]Ovi!C105+[1]Alapszolg!C105+[1]Önk!C105</f>
        <v>231932</v>
      </c>
      <c r="D105" s="92">
        <f>[1]Hivatal!E105+[1]Ovi!E105+[1]Alapszolg!E105+[1]Önk!E105</f>
        <v>323184</v>
      </c>
      <c r="E105" s="92">
        <f t="shared" si="22"/>
        <v>91252</v>
      </c>
    </row>
    <row r="106" spans="1:5" x14ac:dyDescent="0.25">
      <c r="A106" s="93" t="s">
        <v>97</v>
      </c>
      <c r="B106" s="129" t="s">
        <v>48</v>
      </c>
      <c r="C106" s="92">
        <f>[1]Hivatal!C106+[1]Ovi!C106+[1]Alapszolg!C106+[1]Önk!C106</f>
        <v>9331</v>
      </c>
      <c r="D106" s="92">
        <f>[1]Hivatal!E106+[1]Ovi!E106+[1]Alapszolg!E106+[1]Önk!E106</f>
        <v>9331</v>
      </c>
      <c r="E106" s="92">
        <f t="shared" si="22"/>
        <v>0</v>
      </c>
    </row>
    <row r="107" spans="1:5" x14ac:dyDescent="0.25">
      <c r="A107" s="93" t="s">
        <v>252</v>
      </c>
      <c r="B107" s="130" t="s">
        <v>253</v>
      </c>
      <c r="C107" s="92">
        <f>[1]Hivatal!C107+[1]Ovi!C107+[1]Alapszolg!C107+[1]Önk!C107</f>
        <v>53974</v>
      </c>
      <c r="D107" s="92">
        <f>[1]Hivatal!E107+[1]Ovi!E107+[1]Alapszolg!E107+[1]Önk!E107</f>
        <v>54486</v>
      </c>
      <c r="E107" s="92">
        <f t="shared" si="22"/>
        <v>512</v>
      </c>
    </row>
    <row r="108" spans="1:5" x14ac:dyDescent="0.25">
      <c r="A108" s="93" t="s">
        <v>100</v>
      </c>
      <c r="B108" s="128" t="s">
        <v>254</v>
      </c>
      <c r="C108" s="92">
        <f>[1]Hivatal!C108+[1]Ovi!C108+[1]Alapszolg!C108+[1]Önk!C108</f>
        <v>15292</v>
      </c>
      <c r="D108" s="92">
        <f>[1]Hivatal!E108+[1]Ovi!E108+[1]Alapszolg!E108+[1]Önk!E108</f>
        <v>15292</v>
      </c>
      <c r="E108" s="92">
        <f t="shared" si="22"/>
        <v>0</v>
      </c>
    </row>
    <row r="109" spans="1:5" x14ac:dyDescent="0.25">
      <c r="A109" s="93" t="s">
        <v>255</v>
      </c>
      <c r="B109" s="131" t="s">
        <v>256</v>
      </c>
      <c r="C109" s="92">
        <f>[1]Hivatal!C109+[1]Ovi!C109+[1]Alapszolg!C109+[1]Önk!C109</f>
        <v>0</v>
      </c>
      <c r="D109" s="92">
        <f>[1]Hivatal!E109+[1]Ovi!E109+[1]Alapszolg!E109+[1]Önk!E109</f>
        <v>0</v>
      </c>
      <c r="E109" s="92">
        <f t="shared" si="22"/>
        <v>0</v>
      </c>
    </row>
    <row r="110" spans="1:5" ht="22.5" x14ac:dyDescent="0.25">
      <c r="A110" s="93" t="s">
        <v>257</v>
      </c>
      <c r="B110" s="128" t="s">
        <v>258</v>
      </c>
      <c r="C110" s="92">
        <f>[1]Hivatal!C110+[1]Ovi!C110+[1]Alapszolg!C110+[1]Önk!C110</f>
        <v>0</v>
      </c>
      <c r="D110" s="92">
        <f>[1]Hivatal!E110+[1]Ovi!E110+[1]Alapszolg!E110+[1]Önk!E110</f>
        <v>0</v>
      </c>
      <c r="E110" s="92">
        <f t="shared" si="22"/>
        <v>0</v>
      </c>
    </row>
    <row r="111" spans="1:5" ht="22.5" x14ac:dyDescent="0.25">
      <c r="A111" s="93" t="s">
        <v>259</v>
      </c>
      <c r="B111" s="128" t="s">
        <v>260</v>
      </c>
      <c r="C111" s="92">
        <f>[1]Hivatal!C111+[1]Ovi!C111+[1]Alapszolg!C111+[1]Önk!C111</f>
        <v>0</v>
      </c>
      <c r="D111" s="92">
        <f>[1]Hivatal!E111+[1]Ovi!E111+[1]Alapszolg!E111+[1]Önk!E111</f>
        <v>0</v>
      </c>
      <c r="E111" s="92">
        <f t="shared" si="22"/>
        <v>0</v>
      </c>
    </row>
    <row r="112" spans="1:5" x14ac:dyDescent="0.25">
      <c r="A112" s="93" t="s">
        <v>261</v>
      </c>
      <c r="B112" s="131" t="s">
        <v>262</v>
      </c>
      <c r="C112" s="92">
        <f>[1]Hivatal!C112+[1]Ovi!C112+[1]Alapszolg!C112+[1]Önk!C112</f>
        <v>420</v>
      </c>
      <c r="D112" s="92">
        <f>[1]Hivatal!E112+[1]Ovi!E112+[1]Alapszolg!E112+[1]Önk!E112</f>
        <v>420</v>
      </c>
      <c r="E112" s="92">
        <f t="shared" si="22"/>
        <v>0</v>
      </c>
    </row>
    <row r="113" spans="1:5" x14ac:dyDescent="0.25">
      <c r="A113" s="93" t="s">
        <v>263</v>
      </c>
      <c r="B113" s="131" t="s">
        <v>264</v>
      </c>
      <c r="C113" s="92">
        <f>[1]Hivatal!C113+[1]Ovi!C113+[1]Alapszolg!C113+[1]Önk!C113</f>
        <v>0</v>
      </c>
      <c r="D113" s="92">
        <f>[1]Hivatal!E113+[1]Ovi!E113+[1]Alapszolg!E113+[1]Önk!E113</f>
        <v>0</v>
      </c>
      <c r="E113" s="92">
        <f t="shared" si="22"/>
        <v>0</v>
      </c>
    </row>
    <row r="114" spans="1:5" ht="22.5" x14ac:dyDescent="0.25">
      <c r="A114" s="93" t="s">
        <v>265</v>
      </c>
      <c r="B114" s="128" t="s">
        <v>266</v>
      </c>
      <c r="C114" s="92">
        <f>[1]Hivatal!C114+[1]Ovi!C114+[1]Alapszolg!C114+[1]Önk!C114</f>
        <v>0</v>
      </c>
      <c r="D114" s="92">
        <f>[1]Hivatal!E114+[1]Ovi!E114+[1]Alapszolg!E114+[1]Önk!E114</f>
        <v>0</v>
      </c>
      <c r="E114" s="92">
        <f t="shared" si="22"/>
        <v>0</v>
      </c>
    </row>
    <row r="115" spans="1:5" x14ac:dyDescent="0.25">
      <c r="A115" s="132" t="s">
        <v>267</v>
      </c>
      <c r="B115" s="133" t="s">
        <v>268</v>
      </c>
      <c r="C115" s="92">
        <f>[1]Hivatal!C115+[1]Ovi!C115+[1]Alapszolg!C115+[1]Önk!C115</f>
        <v>0</v>
      </c>
      <c r="D115" s="92">
        <f>[1]Hivatal!E115+[1]Ovi!E115+[1]Alapszolg!E115+[1]Önk!E115</f>
        <v>0</v>
      </c>
      <c r="E115" s="92">
        <f t="shared" si="22"/>
        <v>0</v>
      </c>
    </row>
    <row r="116" spans="1:5" x14ac:dyDescent="0.25">
      <c r="A116" s="93" t="s">
        <v>269</v>
      </c>
      <c r="B116" s="133" t="s">
        <v>270</v>
      </c>
      <c r="C116" s="92">
        <f>[1]Hivatal!C116+[1]Ovi!C116+[1]Alapszolg!C116+[1]Önk!C116</f>
        <v>0</v>
      </c>
      <c r="D116" s="92">
        <f>[1]Hivatal!E116+[1]Ovi!E116+[1]Alapszolg!E116+[1]Önk!E116</f>
        <v>0</v>
      </c>
      <c r="E116" s="92">
        <f t="shared" si="22"/>
        <v>0</v>
      </c>
    </row>
    <row r="117" spans="1:5" ht="13.5" thickBot="1" x14ac:dyDescent="0.3">
      <c r="A117" s="134" t="s">
        <v>271</v>
      </c>
      <c r="B117" s="135" t="s">
        <v>272</v>
      </c>
      <c r="C117" s="92">
        <f>[1]Hivatal!C117+[1]Ovi!C117+[1]Alapszolg!C117+[1]Önk!C117</f>
        <v>38262</v>
      </c>
      <c r="D117" s="92">
        <f>[1]Hivatal!E117+[1]Ovi!E117+[1]Alapszolg!E117+[1]Önk!E117</f>
        <v>38774</v>
      </c>
      <c r="E117" s="92">
        <f t="shared" si="22"/>
        <v>512</v>
      </c>
    </row>
    <row r="118" spans="1:5" ht="13.5" thickBot="1" x14ac:dyDescent="0.3">
      <c r="A118" s="86" t="s">
        <v>26</v>
      </c>
      <c r="B118" s="136" t="s">
        <v>426</v>
      </c>
      <c r="C118" s="89">
        <f>C119+C121+C123</f>
        <v>275684</v>
      </c>
      <c r="D118" s="89">
        <f t="shared" ref="D118:E118" si="23">D119+D121+D123</f>
        <v>872030</v>
      </c>
      <c r="E118" s="89">
        <f t="shared" si="23"/>
        <v>596346</v>
      </c>
    </row>
    <row r="119" spans="1:5" x14ac:dyDescent="0.25">
      <c r="A119" s="90" t="s">
        <v>103</v>
      </c>
      <c r="B119" s="128" t="s">
        <v>52</v>
      </c>
      <c r="C119" s="92">
        <f>[1]Hivatal!C119+[1]Ovi!C119+[1]Alapszolg!C119+[1]Önk!C119</f>
        <v>273434</v>
      </c>
      <c r="D119" s="92">
        <f>[1]Hivatal!E119+[1]Ovi!E119+[1]Alapszolg!E119+[1]Önk!E119</f>
        <v>860666</v>
      </c>
      <c r="E119" s="92">
        <f t="shared" ref="E119:E131" si="24">D119-C119</f>
        <v>587232</v>
      </c>
    </row>
    <row r="120" spans="1:5" x14ac:dyDescent="0.25">
      <c r="A120" s="90" t="s">
        <v>105</v>
      </c>
      <c r="B120" s="133" t="s">
        <v>273</v>
      </c>
      <c r="C120" s="92">
        <f>[1]Hivatal!C120+[1]Ovi!C120+[1]Alapszolg!C120+[1]Önk!C120</f>
        <v>0</v>
      </c>
      <c r="D120" s="92">
        <f>[1]Hivatal!E120+[1]Ovi!E120+[1]Alapszolg!E120+[1]Önk!E120</f>
        <v>0</v>
      </c>
      <c r="E120" s="92">
        <f t="shared" si="24"/>
        <v>0</v>
      </c>
    </row>
    <row r="121" spans="1:5" x14ac:dyDescent="0.25">
      <c r="A121" s="90" t="s">
        <v>107</v>
      </c>
      <c r="B121" s="133" t="s">
        <v>53</v>
      </c>
      <c r="C121" s="92">
        <f>[1]Hivatal!C121+[1]Ovi!C121+[1]Alapszolg!C121+[1]Önk!C121</f>
        <v>0</v>
      </c>
      <c r="D121" s="92">
        <f>[1]Hivatal!E121+[1]Ovi!E121+[1]Alapszolg!E121+[1]Önk!E121</f>
        <v>1648</v>
      </c>
      <c r="E121" s="92">
        <f t="shared" si="24"/>
        <v>1648</v>
      </c>
    </row>
    <row r="122" spans="1:5" x14ac:dyDescent="0.25">
      <c r="A122" s="90" t="s">
        <v>109</v>
      </c>
      <c r="B122" s="133" t="s">
        <v>274</v>
      </c>
      <c r="C122" s="92">
        <f>[1]Hivatal!C122+[1]Ovi!C122+[1]Alapszolg!C122+[1]Önk!C122</f>
        <v>0</v>
      </c>
      <c r="D122" s="92">
        <f>[1]Hivatal!E122+[1]Ovi!E122+[1]Alapszolg!E122+[1]Önk!E122</f>
        <v>0</v>
      </c>
      <c r="E122" s="92">
        <f t="shared" si="24"/>
        <v>0</v>
      </c>
    </row>
    <row r="123" spans="1:5" x14ac:dyDescent="0.25">
      <c r="A123" s="90" t="s">
        <v>111</v>
      </c>
      <c r="B123" s="96" t="s">
        <v>275</v>
      </c>
      <c r="C123" s="92">
        <f>[1]Hivatal!C123+[1]Ovi!C123+[1]Alapszolg!C123+[1]Önk!C123</f>
        <v>2250</v>
      </c>
      <c r="D123" s="92">
        <f>[1]Hivatal!E123+[1]Ovi!E123+[1]Alapszolg!E123+[1]Önk!E123</f>
        <v>9716</v>
      </c>
      <c r="E123" s="92">
        <f t="shared" si="24"/>
        <v>7466</v>
      </c>
    </row>
    <row r="124" spans="1:5" ht="22.5" x14ac:dyDescent="0.25">
      <c r="A124" s="90" t="s">
        <v>113</v>
      </c>
      <c r="B124" s="94" t="s">
        <v>276</v>
      </c>
      <c r="C124" s="92">
        <f>[1]Hivatal!C124+[1]Ovi!C124+[1]Alapszolg!C124+[1]Önk!C124</f>
        <v>0</v>
      </c>
      <c r="D124" s="92">
        <f>[1]Hivatal!E124+[1]Ovi!E124+[1]Alapszolg!E124+[1]Önk!E124</f>
        <v>0</v>
      </c>
      <c r="E124" s="92">
        <f t="shared" si="24"/>
        <v>0</v>
      </c>
    </row>
    <row r="125" spans="1:5" ht="22.5" x14ac:dyDescent="0.25">
      <c r="A125" s="90" t="s">
        <v>277</v>
      </c>
      <c r="B125" s="137" t="s">
        <v>278</v>
      </c>
      <c r="C125" s="92">
        <f>[1]Hivatal!C125+[1]Ovi!C125+[1]Alapszolg!C125+[1]Önk!C125</f>
        <v>0</v>
      </c>
      <c r="D125" s="92">
        <f>[1]Hivatal!E125+[1]Ovi!E125+[1]Alapszolg!E125+[1]Önk!E125</f>
        <v>0</v>
      </c>
      <c r="E125" s="92">
        <f t="shared" si="24"/>
        <v>0</v>
      </c>
    </row>
    <row r="126" spans="1:5" ht="22.5" x14ac:dyDescent="0.25">
      <c r="A126" s="90" t="s">
        <v>279</v>
      </c>
      <c r="B126" s="128" t="s">
        <v>260</v>
      </c>
      <c r="C126" s="92">
        <f>[1]Hivatal!C126+[1]Ovi!C126+[1]Alapszolg!C126+[1]Önk!C126</f>
        <v>0</v>
      </c>
      <c r="D126" s="92">
        <f>[1]Hivatal!E126+[1]Ovi!E126+[1]Alapszolg!E126+[1]Önk!E126</f>
        <v>0</v>
      </c>
      <c r="E126" s="92">
        <f t="shared" si="24"/>
        <v>0</v>
      </c>
    </row>
    <row r="127" spans="1:5" x14ac:dyDescent="0.25">
      <c r="A127" s="90" t="s">
        <v>280</v>
      </c>
      <c r="B127" s="128" t="s">
        <v>281</v>
      </c>
      <c r="C127" s="92">
        <f>[1]Hivatal!C127+[1]Ovi!C127+[1]Alapszolg!C127+[1]Önk!C127</f>
        <v>0</v>
      </c>
      <c r="D127" s="92">
        <f>[1]Hivatal!E127+[1]Ovi!E127+[1]Alapszolg!E127+[1]Önk!E127</f>
        <v>7466</v>
      </c>
      <c r="E127" s="92">
        <f t="shared" si="24"/>
        <v>7466</v>
      </c>
    </row>
    <row r="128" spans="1:5" x14ac:dyDescent="0.25">
      <c r="A128" s="90" t="s">
        <v>282</v>
      </c>
      <c r="B128" s="128" t="s">
        <v>283</v>
      </c>
      <c r="C128" s="92">
        <f>[1]Hivatal!C128+[1]Ovi!C128+[1]Alapszolg!C128+[1]Önk!C128</f>
        <v>0</v>
      </c>
      <c r="D128" s="92">
        <f>[1]Hivatal!E128+[1]Ovi!E128+[1]Alapszolg!E128+[1]Önk!E128</f>
        <v>0</v>
      </c>
      <c r="E128" s="92">
        <f t="shared" si="24"/>
        <v>0</v>
      </c>
    </row>
    <row r="129" spans="1:5" ht="22.5" x14ac:dyDescent="0.25">
      <c r="A129" s="90" t="s">
        <v>284</v>
      </c>
      <c r="B129" s="128" t="s">
        <v>266</v>
      </c>
      <c r="C129" s="92">
        <f>[1]Hivatal!C129+[1]Ovi!C129+[1]Alapszolg!C129+[1]Önk!C129</f>
        <v>0</v>
      </c>
      <c r="D129" s="92">
        <f>[1]Hivatal!E129+[1]Ovi!E129+[1]Alapszolg!E129+[1]Önk!E129</f>
        <v>0</v>
      </c>
      <c r="E129" s="92">
        <f t="shared" si="24"/>
        <v>0</v>
      </c>
    </row>
    <row r="130" spans="1:5" x14ac:dyDescent="0.25">
      <c r="A130" s="90" t="s">
        <v>285</v>
      </c>
      <c r="B130" s="128" t="s">
        <v>286</v>
      </c>
      <c r="C130" s="92">
        <f>[1]Hivatal!C130+[1]Ovi!C130+[1]Alapszolg!C130+[1]Önk!C130</f>
        <v>0</v>
      </c>
      <c r="D130" s="92">
        <f>[1]Hivatal!E130+[1]Ovi!E130+[1]Alapszolg!E130+[1]Önk!E130</f>
        <v>0</v>
      </c>
      <c r="E130" s="92">
        <f t="shared" si="24"/>
        <v>0</v>
      </c>
    </row>
    <row r="131" spans="1:5" ht="23.25" thickBot="1" x14ac:dyDescent="0.3">
      <c r="A131" s="132" t="s">
        <v>287</v>
      </c>
      <c r="B131" s="128" t="s">
        <v>288</v>
      </c>
      <c r="C131" s="92">
        <f>[1]Hivatal!C131+[1]Ovi!C131+[1]Alapszolg!C131+[1]Önk!C131</f>
        <v>2250</v>
      </c>
      <c r="D131" s="92">
        <f>[1]Hivatal!E131+[1]Ovi!E131+[1]Alapszolg!E131+[1]Önk!E131</f>
        <v>2250</v>
      </c>
      <c r="E131" s="92">
        <f t="shared" si="24"/>
        <v>0</v>
      </c>
    </row>
    <row r="132" spans="1:5" ht="13.5" thickBot="1" x14ac:dyDescent="0.3">
      <c r="A132" s="86" t="s">
        <v>27</v>
      </c>
      <c r="B132" s="138" t="s">
        <v>289</v>
      </c>
      <c r="C132" s="139">
        <f>C133+C134</f>
        <v>20000</v>
      </c>
      <c r="D132" s="139">
        <f t="shared" ref="D132:E132" si="25">D133+D134</f>
        <v>19406</v>
      </c>
      <c r="E132" s="139">
        <f t="shared" si="25"/>
        <v>-594</v>
      </c>
    </row>
    <row r="133" spans="1:5" x14ac:dyDescent="0.25">
      <c r="A133" s="90" t="s">
        <v>116</v>
      </c>
      <c r="B133" s="137" t="s">
        <v>290</v>
      </c>
      <c r="C133" s="92">
        <f>[1]Hivatal!C133+[1]Ovi!C133+[1]Alapszolg!C133+[1]Önk!C133</f>
        <v>0</v>
      </c>
      <c r="D133" s="92">
        <f>[1]Hivatal!E133+[1]Ovi!E133+[1]Alapszolg!E133+[1]Önk!E133</f>
        <v>0</v>
      </c>
      <c r="E133" s="92">
        <f t="shared" ref="E133:E134" si="26">D133-C133</f>
        <v>0</v>
      </c>
    </row>
    <row r="134" spans="1:5" ht="13.5" thickBot="1" x14ac:dyDescent="0.3">
      <c r="A134" s="95" t="s">
        <v>118</v>
      </c>
      <c r="B134" s="133" t="s">
        <v>291</v>
      </c>
      <c r="C134" s="92">
        <f>[1]Hivatal!C134+[1]Ovi!C134+[1]Alapszolg!C134+[1]Önk!C134</f>
        <v>20000</v>
      </c>
      <c r="D134" s="92">
        <f>[1]Hivatal!E134+[1]Ovi!E134+[1]Alapszolg!E134+[1]Önk!E134</f>
        <v>19406</v>
      </c>
      <c r="E134" s="92">
        <f t="shared" si="26"/>
        <v>-594</v>
      </c>
    </row>
    <row r="135" spans="1:5" ht="13.5" thickBot="1" x14ac:dyDescent="0.3">
      <c r="A135" s="86" t="s">
        <v>28</v>
      </c>
      <c r="B135" s="138" t="s">
        <v>292</v>
      </c>
      <c r="C135" s="89">
        <f>C102+C118+C132</f>
        <v>839940</v>
      </c>
      <c r="D135" s="89">
        <f t="shared" ref="D135:E135" si="27">D102+D118+D132</f>
        <v>1576015</v>
      </c>
      <c r="E135" s="89">
        <f t="shared" si="27"/>
        <v>736075</v>
      </c>
    </row>
    <row r="136" spans="1:5" ht="21.75" thickBot="1" x14ac:dyDescent="0.3">
      <c r="A136" s="86" t="s">
        <v>143</v>
      </c>
      <c r="B136" s="138" t="s">
        <v>293</v>
      </c>
      <c r="C136" s="139"/>
      <c r="D136" s="140"/>
      <c r="E136" s="103"/>
    </row>
    <row r="137" spans="1:5" x14ac:dyDescent="0.25">
      <c r="A137" s="90" t="s">
        <v>145</v>
      </c>
      <c r="B137" s="137" t="s">
        <v>294</v>
      </c>
      <c r="C137" s="92">
        <f>[1]Hivatal!C137+[1]Ovi!C137+[1]Alapszolg!C137+[1]Önk!C137</f>
        <v>0</v>
      </c>
      <c r="D137" s="92">
        <f>[1]Hivatal!E137+[1]Ovi!E137+[1]Alapszolg!E137+[1]Önk!E137</f>
        <v>0</v>
      </c>
      <c r="E137" s="141"/>
    </row>
    <row r="138" spans="1:5" ht="22.5" x14ac:dyDescent="0.25">
      <c r="A138" s="90" t="s">
        <v>147</v>
      </c>
      <c r="B138" s="137" t="s">
        <v>295</v>
      </c>
      <c r="C138" s="92">
        <f>[1]Hivatal!C138+[1]Ovi!C138+[1]Alapszolg!C138+[1]Önk!C138</f>
        <v>0</v>
      </c>
      <c r="D138" s="92">
        <f>[1]Hivatal!E138+[1]Ovi!E138+[1]Alapszolg!E138+[1]Önk!E138</f>
        <v>0</v>
      </c>
      <c r="E138" s="141"/>
    </row>
    <row r="139" spans="1:5" ht="13.5" thickBot="1" x14ac:dyDescent="0.3">
      <c r="A139" s="132" t="s">
        <v>149</v>
      </c>
      <c r="B139" s="142" t="s">
        <v>296</v>
      </c>
      <c r="C139" s="92">
        <f>[1]Hivatal!C139+[1]Ovi!C139+[1]Alapszolg!C139+[1]Önk!C139</f>
        <v>0</v>
      </c>
      <c r="D139" s="92">
        <f>[1]Hivatal!E139+[1]Ovi!E139+[1]Alapszolg!E139+[1]Önk!E139</f>
        <v>0</v>
      </c>
      <c r="E139" s="141"/>
    </row>
    <row r="140" spans="1:5" ht="13.5" thickBot="1" x14ac:dyDescent="0.3">
      <c r="A140" s="86" t="s">
        <v>166</v>
      </c>
      <c r="B140" s="138" t="s">
        <v>297</v>
      </c>
      <c r="C140" s="139"/>
      <c r="D140" s="140"/>
      <c r="E140" s="103"/>
    </row>
    <row r="141" spans="1:5" x14ac:dyDescent="0.25">
      <c r="A141" s="90" t="s">
        <v>168</v>
      </c>
      <c r="B141" s="137" t="s">
        <v>298</v>
      </c>
      <c r="C141" s="92">
        <f>[1]Hivatal!C141+[1]Ovi!C141+[1]Alapszolg!C141+[1]Önk!C141</f>
        <v>0</v>
      </c>
      <c r="D141" s="92">
        <f>[1]Hivatal!E141+[1]Ovi!E141+[1]Alapszolg!E141+[1]Önk!E141</f>
        <v>0</v>
      </c>
      <c r="E141" s="143"/>
    </row>
    <row r="142" spans="1:5" x14ac:dyDescent="0.25">
      <c r="A142" s="90" t="s">
        <v>170</v>
      </c>
      <c r="B142" s="137" t="s">
        <v>299</v>
      </c>
      <c r="C142" s="92">
        <f>[1]Hivatal!C142+[1]Ovi!C142+[1]Alapszolg!C142+[1]Önk!C142</f>
        <v>0</v>
      </c>
      <c r="D142" s="92">
        <f>[1]Hivatal!E142+[1]Ovi!E142+[1]Alapszolg!E142+[1]Önk!E142</f>
        <v>0</v>
      </c>
      <c r="E142" s="144"/>
    </row>
    <row r="143" spans="1:5" x14ac:dyDescent="0.25">
      <c r="A143" s="90" t="s">
        <v>172</v>
      </c>
      <c r="B143" s="137" t="s">
        <v>300</v>
      </c>
      <c r="C143" s="92">
        <f>[1]Hivatal!C143+[1]Ovi!C143+[1]Alapszolg!C143+[1]Önk!C143</f>
        <v>0</v>
      </c>
      <c r="D143" s="92">
        <f>[1]Hivatal!E143+[1]Ovi!E143+[1]Alapszolg!E143+[1]Önk!E143</f>
        <v>0</v>
      </c>
      <c r="E143" s="144"/>
    </row>
    <row r="144" spans="1:5" ht="13.5" thickBot="1" x14ac:dyDescent="0.3">
      <c r="A144" s="132" t="s">
        <v>174</v>
      </c>
      <c r="B144" s="142" t="s">
        <v>301</v>
      </c>
      <c r="C144" s="92">
        <f>[1]Hivatal!C144+[1]Ovi!C144+[1]Alapszolg!C144+[1]Önk!C144</f>
        <v>0</v>
      </c>
      <c r="D144" s="92">
        <f>[1]Hivatal!E144+[1]Ovi!E144+[1]Alapszolg!E144+[1]Önk!E144</f>
        <v>0</v>
      </c>
      <c r="E144" s="145"/>
    </row>
    <row r="145" spans="1:7" ht="13.5" thickBot="1" x14ac:dyDescent="0.3">
      <c r="A145" s="86" t="s">
        <v>302</v>
      </c>
      <c r="B145" s="138" t="s">
        <v>303</v>
      </c>
      <c r="C145" s="146">
        <f>C148+C147</f>
        <v>4933</v>
      </c>
      <c r="D145" s="146">
        <f>D148+D147</f>
        <v>7235</v>
      </c>
      <c r="E145" s="146">
        <f>E148+E147</f>
        <v>2302</v>
      </c>
    </row>
    <row r="146" spans="1:7" x14ac:dyDescent="0.25">
      <c r="A146" s="90" t="s">
        <v>180</v>
      </c>
      <c r="B146" s="137" t="s">
        <v>304</v>
      </c>
      <c r="C146" s="92">
        <f>[1]Hivatal!C146+[1]Ovi!C146+[1]Alapszolg!C146+[1]Önk!C146</f>
        <v>0</v>
      </c>
      <c r="D146" s="92">
        <f>[1]Hivatal!E146+[1]Ovi!E146+[1]Alapszolg!E146+[1]Önk!E146</f>
        <v>0</v>
      </c>
      <c r="E146" s="92">
        <f t="shared" ref="E146:E150" si="28">D146-C146</f>
        <v>0</v>
      </c>
    </row>
    <row r="147" spans="1:7" x14ac:dyDescent="0.25">
      <c r="A147" s="90" t="s">
        <v>182</v>
      </c>
      <c r="B147" s="137" t="s">
        <v>305</v>
      </c>
      <c r="C147" s="92">
        <f>[1]Hivatal!C147+[1]Ovi!C147+[1]Alapszolg!C147+[1]Önk!C147</f>
        <v>4933</v>
      </c>
      <c r="D147" s="92">
        <f>[1]Hivatal!E147+[1]Ovi!E147+[1]Alapszolg!E147+[1]Önk!E147</f>
        <v>7235</v>
      </c>
      <c r="E147" s="92">
        <f t="shared" si="28"/>
        <v>2302</v>
      </c>
    </row>
    <row r="148" spans="1:7" x14ac:dyDescent="0.25">
      <c r="A148" s="90" t="s">
        <v>184</v>
      </c>
      <c r="B148" s="137" t="s">
        <v>328</v>
      </c>
      <c r="C148" s="92">
        <v>0</v>
      </c>
      <c r="D148" s="92">
        <f>[1]Hivatal!E148+[1]Ovi!E148+[1]Alapszolg!E148+[1]Önk!E148-[1]Önk!E148</f>
        <v>0</v>
      </c>
      <c r="E148" s="92">
        <f t="shared" si="28"/>
        <v>0</v>
      </c>
    </row>
    <row r="149" spans="1:7" x14ac:dyDescent="0.25">
      <c r="A149" s="90" t="s">
        <v>186</v>
      </c>
      <c r="B149" s="137" t="s">
        <v>306</v>
      </c>
      <c r="C149" s="92">
        <f>[1]Hivatal!C149+[1]Ovi!C149+[1]Alapszolg!C149+[1]Önk!C149</f>
        <v>0</v>
      </c>
      <c r="D149" s="92">
        <f>[1]Hivatal!E149+[1]Ovi!E149+[1]Alapszolg!E149+[1]Önk!E149</f>
        <v>0</v>
      </c>
      <c r="E149" s="92">
        <f t="shared" si="28"/>
        <v>0</v>
      </c>
    </row>
    <row r="150" spans="1:7" ht="13.5" thickBot="1" x14ac:dyDescent="0.3">
      <c r="A150" s="132" t="s">
        <v>308</v>
      </c>
      <c r="B150" s="142" t="s">
        <v>307</v>
      </c>
      <c r="C150" s="92">
        <f>[1]Hivatal!C150+[1]Ovi!C150+[1]Alapszolg!C150+[1]Önk!C150</f>
        <v>0</v>
      </c>
      <c r="D150" s="92">
        <f>[1]Hivatal!E150+[1]Ovi!E150+[1]Alapszolg!E150+[1]Önk!E150</f>
        <v>0</v>
      </c>
      <c r="E150" s="92">
        <f t="shared" si="28"/>
        <v>0</v>
      </c>
    </row>
    <row r="151" spans="1:7" ht="13.5" thickBot="1" x14ac:dyDescent="0.3">
      <c r="A151" s="86" t="s">
        <v>188</v>
      </c>
      <c r="B151" s="138" t="s">
        <v>309</v>
      </c>
      <c r="C151" s="139"/>
      <c r="D151" s="147"/>
      <c r="E151" s="147"/>
    </row>
    <row r="152" spans="1:7" x14ac:dyDescent="0.25">
      <c r="A152" s="90" t="s">
        <v>190</v>
      </c>
      <c r="B152" s="137" t="s">
        <v>310</v>
      </c>
      <c r="C152" s="92">
        <f>[1]Hivatal!C152+[1]Ovi!C152+[1]Alapszolg!C152+[1]Önk!C152</f>
        <v>0</v>
      </c>
      <c r="D152" s="92">
        <f>[1]Hivatal!E152+[1]Ovi!E152+[1]Alapszolg!E152+[1]Önk!E152</f>
        <v>0</v>
      </c>
      <c r="E152" s="143"/>
    </row>
    <row r="153" spans="1:7" x14ac:dyDescent="0.25">
      <c r="A153" s="90" t="s">
        <v>192</v>
      </c>
      <c r="B153" s="137" t="s">
        <v>311</v>
      </c>
      <c r="C153" s="92">
        <f>[1]Hivatal!C153+[1]Ovi!C153+[1]Alapszolg!C153+[1]Önk!C153</f>
        <v>0</v>
      </c>
      <c r="D153" s="92">
        <f>[1]Hivatal!E153+[1]Ovi!E153+[1]Alapszolg!E153+[1]Önk!E153</f>
        <v>0</v>
      </c>
      <c r="E153" s="144"/>
    </row>
    <row r="154" spans="1:7" x14ac:dyDescent="0.25">
      <c r="A154" s="90" t="s">
        <v>194</v>
      </c>
      <c r="B154" s="137" t="s">
        <v>312</v>
      </c>
      <c r="C154" s="92">
        <f>[1]Hivatal!C154+[1]Ovi!C154+[1]Alapszolg!C154+[1]Önk!C154</f>
        <v>0</v>
      </c>
      <c r="D154" s="92">
        <f>[1]Hivatal!E154+[1]Ovi!E154+[1]Alapszolg!E154+[1]Önk!E154</f>
        <v>0</v>
      </c>
      <c r="E154" s="144"/>
    </row>
    <row r="155" spans="1:7" ht="13.5" thickBot="1" x14ac:dyDescent="0.3">
      <c r="A155" s="90" t="s">
        <v>196</v>
      </c>
      <c r="B155" s="137" t="s">
        <v>313</v>
      </c>
      <c r="C155" s="92">
        <f>[1]Hivatal!C155+[1]Ovi!C155+[1]Alapszolg!C155+[1]Önk!C155</f>
        <v>0</v>
      </c>
      <c r="D155" s="92">
        <f>[1]Hivatal!E155+[1]Ovi!E155+[1]Alapszolg!E155+[1]Önk!E155</f>
        <v>0</v>
      </c>
      <c r="E155" s="145"/>
    </row>
    <row r="156" spans="1:7" ht="13.5" thickBot="1" x14ac:dyDescent="0.3">
      <c r="A156" s="86" t="s">
        <v>198</v>
      </c>
      <c r="B156" s="138" t="s">
        <v>329</v>
      </c>
      <c r="C156" s="148">
        <f>C136+C140+C145+C151</f>
        <v>4933</v>
      </c>
      <c r="D156" s="148">
        <f t="shared" ref="D156:E156" si="29">D136+D140+D145+D151</f>
        <v>7235</v>
      </c>
      <c r="E156" s="148">
        <f t="shared" si="29"/>
        <v>2302</v>
      </c>
    </row>
    <row r="157" spans="1:7" ht="13.5" thickBot="1" x14ac:dyDescent="0.3">
      <c r="A157" s="114" t="s">
        <v>318</v>
      </c>
      <c r="B157" s="149" t="s">
        <v>330</v>
      </c>
      <c r="C157" s="148">
        <f>C156+C135</f>
        <v>844873</v>
      </c>
      <c r="D157" s="148">
        <f t="shared" ref="D157:E157" si="30">D156+D135</f>
        <v>1583250</v>
      </c>
      <c r="E157" s="148">
        <f t="shared" si="30"/>
        <v>738377</v>
      </c>
      <c r="F157" s="40"/>
      <c r="G157" s="40">
        <f>C96-C157</f>
        <v>0</v>
      </c>
    </row>
    <row r="159" spans="1:7" x14ac:dyDescent="0.25">
      <c r="B159" s="33" t="s">
        <v>427</v>
      </c>
      <c r="C159" s="34">
        <f>C96-C157</f>
        <v>0</v>
      </c>
      <c r="D159" s="34">
        <f t="shared" ref="D159:E159" si="31">D96-D157</f>
        <v>0</v>
      </c>
      <c r="E159" s="34">
        <f t="shared" si="31"/>
        <v>0</v>
      </c>
    </row>
  </sheetData>
  <mergeCells count="7">
    <mergeCell ref="A4:E4"/>
    <mergeCell ref="A5:E5"/>
    <mergeCell ref="A2:E2"/>
    <mergeCell ref="A14:E14"/>
    <mergeCell ref="A101:E101"/>
    <mergeCell ref="B9:D9"/>
    <mergeCell ref="B10:D10"/>
  </mergeCells>
  <pageMargins left="0.70866141732283472" right="0.70866141732283472" top="0.59055118110236227" bottom="0.62992125984251968" header="0.31496062992125984" footer="0.31496062992125984"/>
  <pageSetup paperSize="9" scale="80" orientation="portrait" verticalDpi="200" r:id="rId1"/>
  <rowBreaks count="2" manualBreakCount="2">
    <brk id="61" max="6" man="1"/>
    <brk id="9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44"/>
  <sheetViews>
    <sheetView view="pageBreakPreview" zoomScale="60" zoomScaleNormal="100" workbookViewId="0">
      <selection activeCell="D41" sqref="A1:D41"/>
    </sheetView>
  </sheetViews>
  <sheetFormatPr defaultRowHeight="12.75" x14ac:dyDescent="0.25"/>
  <cols>
    <col min="1" max="1" width="85.28515625" style="33" customWidth="1"/>
    <col min="2" max="2" width="16.85546875" style="33" customWidth="1"/>
    <col min="3" max="3" width="12.5703125" style="33" customWidth="1"/>
    <col min="4" max="4" width="17" style="33" customWidth="1"/>
    <col min="5" max="5" width="10.85546875" style="33" customWidth="1"/>
    <col min="6" max="16384" width="9.140625" style="33"/>
  </cols>
  <sheetData>
    <row r="3" spans="1:12" ht="13.5" x14ac:dyDescent="0.25">
      <c r="A3" s="16" t="s">
        <v>623</v>
      </c>
      <c r="B3" s="16"/>
      <c r="C3" s="16"/>
      <c r="D3" s="16"/>
    </row>
    <row r="4" spans="1:12" ht="13.5" x14ac:dyDescent="0.25">
      <c r="A4" s="16"/>
      <c r="B4" s="160"/>
      <c r="C4" s="160"/>
    </row>
    <row r="5" spans="1:12" x14ac:dyDescent="0.25">
      <c r="A5" s="292" t="s">
        <v>596</v>
      </c>
      <c r="B5" s="292"/>
      <c r="C5" s="292"/>
      <c r="D5" s="292"/>
      <c r="E5" s="161"/>
      <c r="F5" s="161"/>
      <c r="G5" s="161"/>
      <c r="H5" s="161"/>
      <c r="I5" s="161"/>
      <c r="J5" s="161"/>
      <c r="K5" s="161"/>
      <c r="L5" s="161"/>
    </row>
    <row r="6" spans="1:12" x14ac:dyDescent="0.25">
      <c r="A6" s="212"/>
      <c r="B6" s="212"/>
      <c r="C6" s="212"/>
      <c r="D6" s="212"/>
      <c r="E6" s="161"/>
      <c r="F6" s="161"/>
      <c r="G6" s="161"/>
      <c r="H6" s="161"/>
      <c r="I6" s="161"/>
      <c r="J6" s="161"/>
      <c r="K6" s="161"/>
      <c r="L6" s="161"/>
    </row>
    <row r="7" spans="1:12" s="159" customFormat="1" ht="57" customHeight="1" x14ac:dyDescent="0.25">
      <c r="A7" s="53" t="s">
        <v>0</v>
      </c>
      <c r="B7" s="54" t="s">
        <v>452</v>
      </c>
      <c r="C7" s="270" t="s">
        <v>399</v>
      </c>
      <c r="D7" s="54" t="s">
        <v>453</v>
      </c>
      <c r="E7" s="55"/>
    </row>
    <row r="8" spans="1:12" x14ac:dyDescent="0.25">
      <c r="A8" s="161" t="s">
        <v>451</v>
      </c>
      <c r="B8" s="161"/>
      <c r="C8" s="161"/>
      <c r="D8" s="34"/>
    </row>
    <row r="9" spans="1:12" x14ac:dyDescent="0.25">
      <c r="A9" s="162" t="s">
        <v>1</v>
      </c>
      <c r="B9" s="163">
        <f>B10+B11+B16+B20+B17+B18+B21-B19</f>
        <v>-15191469</v>
      </c>
      <c r="C9" s="163">
        <f>D9-B9</f>
        <v>0</v>
      </c>
      <c r="D9" s="163">
        <f>D10+D11+D16+D20+D17+D18+D21-D19</f>
        <v>-15191469</v>
      </c>
    </row>
    <row r="10" spans="1:12" x14ac:dyDescent="0.25">
      <c r="A10" s="164" t="s">
        <v>2</v>
      </c>
      <c r="B10" s="160">
        <v>0</v>
      </c>
      <c r="C10" s="160">
        <f>D10-B10</f>
        <v>0</v>
      </c>
      <c r="D10" s="34">
        <v>0</v>
      </c>
    </row>
    <row r="11" spans="1:12" x14ac:dyDescent="0.25">
      <c r="A11" s="165" t="s">
        <v>3</v>
      </c>
      <c r="B11" s="160">
        <v>0</v>
      </c>
      <c r="C11" s="160">
        <f t="shared" ref="C11:C21" si="0">D11-B11</f>
        <v>0</v>
      </c>
      <c r="D11" s="34">
        <v>0</v>
      </c>
    </row>
    <row r="12" spans="1:12" x14ac:dyDescent="0.25">
      <c r="A12" s="166" t="s">
        <v>4</v>
      </c>
      <c r="B12" s="160">
        <v>0</v>
      </c>
      <c r="C12" s="160">
        <f t="shared" si="0"/>
        <v>0</v>
      </c>
      <c r="D12" s="34">
        <v>0</v>
      </c>
    </row>
    <row r="13" spans="1:12" x14ac:dyDescent="0.25">
      <c r="A13" s="167" t="s">
        <v>5</v>
      </c>
      <c r="B13" s="160">
        <v>0</v>
      </c>
      <c r="C13" s="160">
        <f t="shared" si="0"/>
        <v>0</v>
      </c>
      <c r="D13" s="34">
        <v>0</v>
      </c>
    </row>
    <row r="14" spans="1:12" x14ac:dyDescent="0.25">
      <c r="A14" s="167" t="s">
        <v>6</v>
      </c>
      <c r="B14" s="160">
        <v>0</v>
      </c>
      <c r="C14" s="160">
        <f t="shared" si="0"/>
        <v>0</v>
      </c>
      <c r="D14" s="34">
        <v>0</v>
      </c>
    </row>
    <row r="15" spans="1:12" x14ac:dyDescent="0.25">
      <c r="A15" s="167" t="s">
        <v>7</v>
      </c>
      <c r="B15" s="160">
        <v>0</v>
      </c>
      <c r="C15" s="160">
        <f t="shared" si="0"/>
        <v>0</v>
      </c>
      <c r="D15" s="34">
        <v>0</v>
      </c>
    </row>
    <row r="16" spans="1:12" x14ac:dyDescent="0.25">
      <c r="A16" s="164" t="s">
        <v>8</v>
      </c>
      <c r="B16" s="160">
        <v>0</v>
      </c>
      <c r="C16" s="160">
        <f t="shared" si="0"/>
        <v>0</v>
      </c>
      <c r="D16" s="34">
        <v>0</v>
      </c>
    </row>
    <row r="17" spans="1:4" x14ac:dyDescent="0.25">
      <c r="A17" s="164" t="s">
        <v>9</v>
      </c>
      <c r="B17" s="160">
        <v>0</v>
      </c>
      <c r="C17" s="160">
        <f t="shared" si="0"/>
        <v>0</v>
      </c>
      <c r="D17" s="34">
        <v>0</v>
      </c>
    </row>
    <row r="18" spans="1:4" x14ac:dyDescent="0.25">
      <c r="A18" s="164" t="s">
        <v>619</v>
      </c>
      <c r="B18" s="160">
        <v>0</v>
      </c>
      <c r="C18" s="160">
        <f t="shared" si="0"/>
        <v>0</v>
      </c>
      <c r="D18" s="34">
        <v>0</v>
      </c>
    </row>
    <row r="19" spans="1:4" x14ac:dyDescent="0.25">
      <c r="A19" s="164" t="s">
        <v>407</v>
      </c>
      <c r="B19" s="160">
        <v>15291509</v>
      </c>
      <c r="C19" s="160">
        <f t="shared" si="0"/>
        <v>0</v>
      </c>
      <c r="D19" s="34">
        <v>15291509</v>
      </c>
    </row>
    <row r="20" spans="1:4" x14ac:dyDescent="0.25">
      <c r="A20" s="164" t="s">
        <v>408</v>
      </c>
      <c r="B20" s="160">
        <v>0</v>
      </c>
      <c r="C20" s="160">
        <f t="shared" si="0"/>
        <v>0</v>
      </c>
      <c r="D20" s="34">
        <v>0</v>
      </c>
    </row>
    <row r="21" spans="1:4" x14ac:dyDescent="0.25">
      <c r="A21" s="164" t="s">
        <v>414</v>
      </c>
      <c r="B21" s="160">
        <v>100040</v>
      </c>
      <c r="C21" s="160">
        <f t="shared" si="0"/>
        <v>0</v>
      </c>
      <c r="D21" s="34">
        <v>100040</v>
      </c>
    </row>
    <row r="22" spans="1:4" x14ac:dyDescent="0.25">
      <c r="A22" s="168" t="s">
        <v>10</v>
      </c>
      <c r="B22" s="169">
        <f>SUM(B23:B25)</f>
        <v>95396400</v>
      </c>
      <c r="C22" s="169">
        <f t="shared" ref="C22" si="1">C23+C24+C25</f>
        <v>4003133</v>
      </c>
      <c r="D22" s="169">
        <f>SUM(D23:D25)</f>
        <v>99399533</v>
      </c>
    </row>
    <row r="23" spans="1:4" ht="12.75" customHeight="1" x14ac:dyDescent="0.25">
      <c r="A23" s="170" t="s">
        <v>397</v>
      </c>
      <c r="B23" s="160">
        <v>78470400</v>
      </c>
      <c r="C23" s="160">
        <f>D23-B23</f>
        <v>3240600</v>
      </c>
      <c r="D23" s="34">
        <v>81711000</v>
      </c>
    </row>
    <row r="24" spans="1:4" x14ac:dyDescent="0.25">
      <c r="A24" s="171" t="s">
        <v>11</v>
      </c>
      <c r="B24" s="160">
        <v>12255000</v>
      </c>
      <c r="C24" s="160">
        <f t="shared" ref="C24:C25" si="2">D24-B24</f>
        <v>762533</v>
      </c>
      <c r="D24" s="34">
        <v>13017533</v>
      </c>
    </row>
    <row r="25" spans="1:4" x14ac:dyDescent="0.25">
      <c r="A25" s="164" t="s">
        <v>415</v>
      </c>
      <c r="B25" s="160">
        <v>4671000</v>
      </c>
      <c r="C25" s="160">
        <f t="shared" si="2"/>
        <v>0</v>
      </c>
      <c r="D25" s="34">
        <v>4671000</v>
      </c>
    </row>
    <row r="26" spans="1:4" x14ac:dyDescent="0.25">
      <c r="A26" s="168" t="s">
        <v>12</v>
      </c>
      <c r="B26" s="169">
        <f>SUM(B27:B34)</f>
        <v>57032982</v>
      </c>
      <c r="C26" s="169">
        <f>D26-B26</f>
        <v>3339870</v>
      </c>
      <c r="D26" s="169">
        <f>SUM(D27:D34)</f>
        <v>60372852</v>
      </c>
    </row>
    <row r="27" spans="1:4" x14ac:dyDescent="0.25">
      <c r="A27" s="164" t="s">
        <v>13</v>
      </c>
      <c r="B27" s="160">
        <v>0</v>
      </c>
      <c r="C27" s="160">
        <f>D27-B27</f>
        <v>0</v>
      </c>
      <c r="D27" s="34">
        <v>0</v>
      </c>
    </row>
    <row r="28" spans="1:4" x14ac:dyDescent="0.25">
      <c r="A28" s="164" t="s">
        <v>14</v>
      </c>
      <c r="B28" s="160">
        <v>0</v>
      </c>
      <c r="C28" s="160">
        <f t="shared" ref="C28:C34" si="3">D28-B28</f>
        <v>0</v>
      </c>
      <c r="D28" s="34">
        <v>0</v>
      </c>
    </row>
    <row r="29" spans="1:4" x14ac:dyDescent="0.25">
      <c r="A29" s="164" t="s">
        <v>15</v>
      </c>
      <c r="B29" s="160">
        <v>16894600</v>
      </c>
      <c r="C29" s="160">
        <f t="shared" si="3"/>
        <v>2844870</v>
      </c>
      <c r="D29" s="34">
        <v>19739470</v>
      </c>
    </row>
    <row r="30" spans="1:4" ht="25.5" x14ac:dyDescent="0.25">
      <c r="A30" s="164" t="s">
        <v>16</v>
      </c>
      <c r="B30" s="160">
        <v>0</v>
      </c>
      <c r="C30" s="160">
        <f t="shared" si="3"/>
        <v>0</v>
      </c>
      <c r="D30" s="34">
        <v>0</v>
      </c>
    </row>
    <row r="31" spans="1:4" x14ac:dyDescent="0.25">
      <c r="A31" s="164" t="s">
        <v>17</v>
      </c>
      <c r="B31" s="160">
        <v>18506000</v>
      </c>
      <c r="C31" s="160">
        <f t="shared" si="3"/>
        <v>495000</v>
      </c>
      <c r="D31" s="34">
        <v>19001000</v>
      </c>
    </row>
    <row r="32" spans="1:4" x14ac:dyDescent="0.25">
      <c r="A32" s="164" t="s">
        <v>18</v>
      </c>
      <c r="B32" s="160">
        <v>15495047</v>
      </c>
      <c r="C32" s="160">
        <f t="shared" si="3"/>
        <v>0</v>
      </c>
      <c r="D32" s="34">
        <v>15495047</v>
      </c>
    </row>
    <row r="33" spans="1:5" x14ac:dyDescent="0.25">
      <c r="A33" s="164" t="s">
        <v>76</v>
      </c>
      <c r="B33" s="160">
        <v>151335</v>
      </c>
      <c r="C33" s="160">
        <f t="shared" si="3"/>
        <v>0</v>
      </c>
      <c r="D33" s="34">
        <v>151335</v>
      </c>
    </row>
    <row r="34" spans="1:5" x14ac:dyDescent="0.25">
      <c r="A34" s="164" t="s">
        <v>428</v>
      </c>
      <c r="B34" s="160">
        <v>5986000</v>
      </c>
      <c r="C34" s="160">
        <f t="shared" si="3"/>
        <v>0</v>
      </c>
      <c r="D34" s="34">
        <v>5986000</v>
      </c>
    </row>
    <row r="35" spans="1:5" x14ac:dyDescent="0.25">
      <c r="A35" s="168" t="s">
        <v>19</v>
      </c>
      <c r="B35" s="169">
        <f>SUM(B36:B37)</f>
        <v>5713620</v>
      </c>
      <c r="C35" s="169">
        <f>D35-B35</f>
        <v>160541</v>
      </c>
      <c r="D35" s="169">
        <f t="shared" ref="D35" si="4">SUM(D36:D37)</f>
        <v>5874161</v>
      </c>
    </row>
    <row r="36" spans="1:5" x14ac:dyDescent="0.25">
      <c r="A36" s="164" t="s">
        <v>20</v>
      </c>
      <c r="B36" s="160">
        <v>5713620</v>
      </c>
      <c r="C36" s="160">
        <f>D36-B36</f>
        <v>160541</v>
      </c>
      <c r="D36" s="34">
        <v>5874161</v>
      </c>
    </row>
    <row r="37" spans="1:5" x14ac:dyDescent="0.25">
      <c r="A37" s="164" t="s">
        <v>21</v>
      </c>
      <c r="B37" s="160">
        <v>0</v>
      </c>
      <c r="C37" s="160">
        <f>D37-B37</f>
        <v>0</v>
      </c>
      <c r="D37" s="34">
        <v>0</v>
      </c>
    </row>
    <row r="38" spans="1:5" x14ac:dyDescent="0.25">
      <c r="A38" s="172" t="s">
        <v>22</v>
      </c>
      <c r="B38" s="173">
        <f>B21+B22+B26+B35</f>
        <v>158243042</v>
      </c>
      <c r="C38" s="173">
        <f>D38-B38</f>
        <v>7503544</v>
      </c>
      <c r="D38" s="173">
        <f>D21+D22+D26+D35</f>
        <v>165746586</v>
      </c>
    </row>
    <row r="39" spans="1:5" ht="11.25" customHeight="1" x14ac:dyDescent="0.25">
      <c r="A39" s="174"/>
      <c r="B39" s="160"/>
      <c r="C39" s="160"/>
      <c r="D39" s="34"/>
    </row>
    <row r="40" spans="1:5" x14ac:dyDescent="0.25">
      <c r="A40" s="175"/>
      <c r="B40" s="175"/>
      <c r="C40" s="176"/>
      <c r="D40" s="34"/>
    </row>
    <row r="41" spans="1:5" x14ac:dyDescent="0.25">
      <c r="A41" s="177" t="s">
        <v>454</v>
      </c>
      <c r="B41" s="178">
        <f>B38-B19</f>
        <v>142951533</v>
      </c>
      <c r="C41" s="178">
        <f>D41-B41</f>
        <v>7503544</v>
      </c>
      <c r="D41" s="178">
        <f>D38-D19</f>
        <v>150455077</v>
      </c>
      <c r="E41" s="34">
        <f>B41-D41</f>
        <v>-7503544</v>
      </c>
    </row>
    <row r="43" spans="1:5" x14ac:dyDescent="0.25">
      <c r="D43" s="34"/>
    </row>
    <row r="44" spans="1:5" x14ac:dyDescent="0.25">
      <c r="D44" s="34"/>
    </row>
  </sheetData>
  <mergeCells count="1">
    <mergeCell ref="A5:D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C20"/>
  <sheetViews>
    <sheetView zoomScaleSheetLayoutView="130" workbookViewId="0">
      <pane xSplit="1" ySplit="4" topLeftCell="BV5" activePane="bottomRight" state="frozen"/>
      <selection activeCell="C35" sqref="C35"/>
      <selection pane="topRight" activeCell="C35" sqref="C35"/>
      <selection pane="bottomLeft" activeCell="C35" sqref="C35"/>
      <selection pane="bottomRight" activeCell="CA18" sqref="A1:CA18"/>
    </sheetView>
  </sheetViews>
  <sheetFormatPr defaultRowHeight="12.75" x14ac:dyDescent="0.25"/>
  <cols>
    <col min="1" max="1" width="32.85546875" style="17" bestFit="1" customWidth="1"/>
    <col min="2" max="73" width="9.7109375" style="17" hidden="1" customWidth="1"/>
    <col min="74" max="79" width="9.7109375" style="17" customWidth="1"/>
    <col min="80" max="16384" width="9.140625" style="17"/>
  </cols>
  <sheetData>
    <row r="1" spans="1:81" ht="27" x14ac:dyDescent="0.25">
      <c r="A1" s="15" t="s">
        <v>620</v>
      </c>
      <c r="B1" s="16"/>
      <c r="C1" s="16"/>
      <c r="D1" s="16"/>
      <c r="E1" s="16"/>
      <c r="F1" s="16"/>
      <c r="G1" s="16"/>
      <c r="I1" s="16"/>
      <c r="L1" s="16"/>
      <c r="O1" s="16"/>
      <c r="R1" s="16"/>
      <c r="U1" s="16"/>
      <c r="X1" s="16"/>
      <c r="AA1" s="16"/>
      <c r="AD1" s="16"/>
      <c r="AG1" s="16"/>
      <c r="AJ1" s="16"/>
      <c r="AM1" s="16"/>
      <c r="AP1" s="16"/>
      <c r="AS1" s="16"/>
      <c r="AV1" s="16"/>
      <c r="AY1" s="16"/>
      <c r="BB1" s="16"/>
      <c r="BE1" s="16"/>
      <c r="BH1" s="16"/>
      <c r="BK1" s="16"/>
      <c r="BN1" s="16"/>
      <c r="BQ1" s="16"/>
      <c r="BT1" s="16"/>
      <c r="BW1" s="16"/>
      <c r="BZ1" s="16"/>
    </row>
    <row r="2" spans="1:81" ht="15.75" x14ac:dyDescent="0.25">
      <c r="A2" s="18"/>
      <c r="B2" s="293" t="s">
        <v>429</v>
      </c>
      <c r="C2" s="293"/>
      <c r="D2" s="293"/>
      <c r="E2" s="293"/>
      <c r="F2" s="293"/>
      <c r="G2" s="293"/>
      <c r="H2" s="293"/>
      <c r="I2" s="293"/>
      <c r="J2" s="293"/>
      <c r="K2" s="293" t="s">
        <v>429</v>
      </c>
      <c r="L2" s="293"/>
      <c r="M2" s="293"/>
      <c r="N2" s="293"/>
      <c r="O2" s="293"/>
      <c r="P2" s="293"/>
      <c r="Q2" s="293"/>
      <c r="R2" s="293"/>
      <c r="S2" s="293"/>
      <c r="T2" s="293" t="s">
        <v>429</v>
      </c>
      <c r="U2" s="293"/>
      <c r="V2" s="293"/>
      <c r="W2" s="293"/>
      <c r="X2" s="293"/>
      <c r="Y2" s="293"/>
      <c r="Z2" s="293"/>
      <c r="AA2" s="293"/>
      <c r="AB2" s="293"/>
      <c r="AC2" s="293" t="s">
        <v>429</v>
      </c>
      <c r="AD2" s="293"/>
      <c r="AE2" s="293"/>
      <c r="AF2" s="293"/>
      <c r="AG2" s="293"/>
      <c r="AH2" s="293"/>
      <c r="AI2" s="293"/>
      <c r="AJ2" s="293"/>
      <c r="AK2" s="293"/>
      <c r="AL2" s="293" t="s">
        <v>430</v>
      </c>
      <c r="AM2" s="293"/>
      <c r="AN2" s="293"/>
      <c r="AO2" s="293"/>
      <c r="AP2" s="293"/>
      <c r="AQ2" s="293"/>
      <c r="AR2" s="293"/>
      <c r="AS2" s="293"/>
      <c r="AT2" s="293"/>
      <c r="AU2" s="293" t="s">
        <v>430</v>
      </c>
      <c r="AV2" s="293"/>
      <c r="AW2" s="293"/>
      <c r="AX2" s="293"/>
      <c r="AY2" s="293"/>
      <c r="AZ2" s="293"/>
      <c r="BA2" s="293"/>
      <c r="BB2" s="293"/>
      <c r="BC2" s="293"/>
      <c r="BD2" s="293" t="s">
        <v>430</v>
      </c>
      <c r="BE2" s="293"/>
      <c r="BF2" s="293"/>
      <c r="BG2" s="293"/>
      <c r="BH2" s="293"/>
      <c r="BI2" s="293"/>
      <c r="BJ2" s="293"/>
      <c r="BK2" s="293"/>
      <c r="BL2" s="293"/>
      <c r="BM2" s="293" t="s">
        <v>430</v>
      </c>
      <c r="BN2" s="293"/>
      <c r="BO2" s="293"/>
      <c r="BP2" s="293"/>
      <c r="BQ2" s="293"/>
      <c r="BR2" s="293"/>
      <c r="BS2" s="293"/>
      <c r="BT2" s="293"/>
      <c r="BU2" s="293"/>
      <c r="BV2" s="293" t="s">
        <v>430</v>
      </c>
      <c r="BW2" s="293"/>
      <c r="BX2" s="293"/>
      <c r="BY2" s="293"/>
      <c r="BZ2" s="293"/>
      <c r="CA2" s="293"/>
    </row>
    <row r="3" spans="1:81" ht="24.75" customHeight="1" thickBot="1" x14ac:dyDescent="0.3">
      <c r="A3" s="19" t="s">
        <v>34</v>
      </c>
      <c r="B3" s="294" t="s">
        <v>35</v>
      </c>
      <c r="C3" s="294"/>
      <c r="D3" s="294"/>
      <c r="E3" s="294" t="s">
        <v>36</v>
      </c>
      <c r="F3" s="294"/>
      <c r="G3" s="294"/>
      <c r="H3" s="294" t="s">
        <v>37</v>
      </c>
      <c r="I3" s="294"/>
      <c r="J3" s="294"/>
      <c r="K3" s="294" t="s">
        <v>38</v>
      </c>
      <c r="L3" s="294"/>
      <c r="M3" s="294"/>
      <c r="N3" s="294" t="s">
        <v>39</v>
      </c>
      <c r="O3" s="294"/>
      <c r="P3" s="294"/>
      <c r="Q3" s="294" t="s">
        <v>40</v>
      </c>
      <c r="R3" s="294"/>
      <c r="S3" s="294"/>
      <c r="T3" s="294" t="s">
        <v>323</v>
      </c>
      <c r="U3" s="294"/>
      <c r="V3" s="294"/>
      <c r="W3" s="294" t="s">
        <v>41</v>
      </c>
      <c r="X3" s="294"/>
      <c r="Y3" s="294"/>
      <c r="Z3" s="294" t="s">
        <v>42</v>
      </c>
      <c r="AA3" s="294"/>
      <c r="AB3" s="294"/>
      <c r="AC3" s="294" t="s">
        <v>324</v>
      </c>
      <c r="AD3" s="294"/>
      <c r="AE3" s="294"/>
      <c r="AF3" s="294" t="s">
        <v>43</v>
      </c>
      <c r="AG3" s="294"/>
      <c r="AH3" s="294"/>
      <c r="AI3" s="294" t="s">
        <v>44</v>
      </c>
      <c r="AJ3" s="294"/>
      <c r="AK3" s="294"/>
      <c r="AL3" s="294" t="s">
        <v>45</v>
      </c>
      <c r="AM3" s="294"/>
      <c r="AN3" s="294"/>
      <c r="AO3" s="294" t="s">
        <v>46</v>
      </c>
      <c r="AP3" s="294"/>
      <c r="AQ3" s="294"/>
      <c r="AR3" s="294" t="s">
        <v>47</v>
      </c>
      <c r="AS3" s="294"/>
      <c r="AT3" s="294"/>
      <c r="AU3" s="294" t="s">
        <v>48</v>
      </c>
      <c r="AV3" s="294"/>
      <c r="AW3" s="294"/>
      <c r="AX3" s="295" t="s">
        <v>49</v>
      </c>
      <c r="AY3" s="295"/>
      <c r="AZ3" s="295"/>
      <c r="BA3" s="295" t="s">
        <v>50</v>
      </c>
      <c r="BB3" s="295"/>
      <c r="BC3" s="295"/>
      <c r="BD3" s="294" t="s">
        <v>51</v>
      </c>
      <c r="BE3" s="294"/>
      <c r="BF3" s="294"/>
      <c r="BG3" s="294" t="s">
        <v>52</v>
      </c>
      <c r="BH3" s="294"/>
      <c r="BI3" s="294"/>
      <c r="BJ3" s="294" t="s">
        <v>53</v>
      </c>
      <c r="BK3" s="294"/>
      <c r="BL3" s="294"/>
      <c r="BM3" s="295" t="s">
        <v>54</v>
      </c>
      <c r="BN3" s="295"/>
      <c r="BO3" s="295"/>
      <c r="BP3" s="295" t="s">
        <v>55</v>
      </c>
      <c r="BQ3" s="295"/>
      <c r="BR3" s="295"/>
      <c r="BS3" s="294" t="s">
        <v>56</v>
      </c>
      <c r="BT3" s="294"/>
      <c r="BU3" s="294"/>
      <c r="BV3" s="294" t="s">
        <v>57</v>
      </c>
      <c r="BW3" s="294"/>
      <c r="BX3" s="294"/>
      <c r="BY3" s="294" t="s">
        <v>58</v>
      </c>
      <c r="BZ3" s="294"/>
      <c r="CA3" s="294"/>
    </row>
    <row r="4" spans="1:81" ht="24" x14ac:dyDescent="0.25">
      <c r="A4" s="20"/>
      <c r="B4" s="21" t="s">
        <v>60</v>
      </c>
      <c r="C4" s="14" t="s">
        <v>399</v>
      </c>
      <c r="D4" s="21" t="s">
        <v>431</v>
      </c>
      <c r="E4" s="21" t="s">
        <v>60</v>
      </c>
      <c r="F4" s="14" t="s">
        <v>399</v>
      </c>
      <c r="G4" s="21" t="s">
        <v>431</v>
      </c>
      <c r="H4" s="21" t="s">
        <v>60</v>
      </c>
      <c r="I4" s="14" t="s">
        <v>399</v>
      </c>
      <c r="J4" s="21" t="s">
        <v>431</v>
      </c>
      <c r="K4" s="21" t="s">
        <v>60</v>
      </c>
      <c r="L4" s="14" t="s">
        <v>399</v>
      </c>
      <c r="M4" s="21" t="s">
        <v>431</v>
      </c>
      <c r="N4" s="21" t="s">
        <v>60</v>
      </c>
      <c r="O4" s="14" t="s">
        <v>399</v>
      </c>
      <c r="P4" s="21" t="s">
        <v>431</v>
      </c>
      <c r="Q4" s="21" t="s">
        <v>60</v>
      </c>
      <c r="R4" s="14" t="s">
        <v>399</v>
      </c>
      <c r="S4" s="21" t="s">
        <v>431</v>
      </c>
      <c r="T4" s="21" t="s">
        <v>60</v>
      </c>
      <c r="U4" s="14" t="s">
        <v>399</v>
      </c>
      <c r="V4" s="21" t="s">
        <v>431</v>
      </c>
      <c r="W4" s="21" t="s">
        <v>60</v>
      </c>
      <c r="X4" s="14" t="s">
        <v>399</v>
      </c>
      <c r="Y4" s="21" t="s">
        <v>431</v>
      </c>
      <c r="Z4" s="21" t="s">
        <v>60</v>
      </c>
      <c r="AA4" s="14" t="s">
        <v>399</v>
      </c>
      <c r="AB4" s="21" t="s">
        <v>431</v>
      </c>
      <c r="AC4" s="21" t="s">
        <v>60</v>
      </c>
      <c r="AD4" s="14" t="s">
        <v>399</v>
      </c>
      <c r="AE4" s="21" t="s">
        <v>431</v>
      </c>
      <c r="AF4" s="21" t="s">
        <v>60</v>
      </c>
      <c r="AG4" s="14" t="s">
        <v>399</v>
      </c>
      <c r="AH4" s="21" t="s">
        <v>431</v>
      </c>
      <c r="AI4" s="21" t="s">
        <v>60</v>
      </c>
      <c r="AJ4" s="14" t="s">
        <v>399</v>
      </c>
      <c r="AK4" s="21" t="s">
        <v>431</v>
      </c>
      <c r="AL4" s="21" t="s">
        <v>61</v>
      </c>
      <c r="AM4" s="14" t="s">
        <v>399</v>
      </c>
      <c r="AN4" s="21" t="s">
        <v>431</v>
      </c>
      <c r="AO4" s="21" t="s">
        <v>61</v>
      </c>
      <c r="AP4" s="14" t="s">
        <v>399</v>
      </c>
      <c r="AQ4" s="21" t="s">
        <v>431</v>
      </c>
      <c r="AR4" s="21" t="s">
        <v>61</v>
      </c>
      <c r="AS4" s="14" t="s">
        <v>399</v>
      </c>
      <c r="AT4" s="21" t="s">
        <v>431</v>
      </c>
      <c r="AU4" s="21" t="s">
        <v>61</v>
      </c>
      <c r="AV4" s="14" t="s">
        <v>399</v>
      </c>
      <c r="AW4" s="21" t="s">
        <v>431</v>
      </c>
      <c r="AX4" s="21" t="s">
        <v>61</v>
      </c>
      <c r="AY4" s="14" t="s">
        <v>399</v>
      </c>
      <c r="AZ4" s="21" t="s">
        <v>431</v>
      </c>
      <c r="BA4" s="21" t="s">
        <v>61</v>
      </c>
      <c r="BB4" s="14" t="s">
        <v>399</v>
      </c>
      <c r="BC4" s="21" t="s">
        <v>431</v>
      </c>
      <c r="BD4" s="21" t="s">
        <v>61</v>
      </c>
      <c r="BE4" s="14" t="s">
        <v>399</v>
      </c>
      <c r="BF4" s="21" t="s">
        <v>431</v>
      </c>
      <c r="BG4" s="21" t="s">
        <v>61</v>
      </c>
      <c r="BH4" s="14" t="s">
        <v>399</v>
      </c>
      <c r="BI4" s="21" t="s">
        <v>431</v>
      </c>
      <c r="BJ4" s="21" t="s">
        <v>61</v>
      </c>
      <c r="BK4" s="14" t="s">
        <v>399</v>
      </c>
      <c r="BL4" s="21" t="s">
        <v>431</v>
      </c>
      <c r="BM4" s="21" t="s">
        <v>61</v>
      </c>
      <c r="BN4" s="14" t="s">
        <v>399</v>
      </c>
      <c r="BO4" s="21" t="s">
        <v>431</v>
      </c>
      <c r="BP4" s="21" t="s">
        <v>61</v>
      </c>
      <c r="BQ4" s="14" t="s">
        <v>399</v>
      </c>
      <c r="BR4" s="21" t="s">
        <v>431</v>
      </c>
      <c r="BS4" s="21" t="s">
        <v>61</v>
      </c>
      <c r="BT4" s="14" t="s">
        <v>399</v>
      </c>
      <c r="BU4" s="21" t="s">
        <v>431</v>
      </c>
      <c r="BV4" s="21" t="s">
        <v>61</v>
      </c>
      <c r="BW4" s="14" t="s">
        <v>399</v>
      </c>
      <c r="BX4" s="21" t="s">
        <v>431</v>
      </c>
      <c r="BY4" s="21" t="s">
        <v>61</v>
      </c>
      <c r="BZ4" s="14" t="s">
        <v>399</v>
      </c>
      <c r="CA4" s="21" t="s">
        <v>431</v>
      </c>
    </row>
    <row r="5" spans="1:81" ht="18" customHeight="1" x14ac:dyDescent="0.25">
      <c r="A5" s="22" t="s">
        <v>73</v>
      </c>
      <c r="B5" s="23"/>
      <c r="C5" s="23">
        <f>D5-B5</f>
        <v>1155</v>
      </c>
      <c r="D5" s="23">
        <v>1155</v>
      </c>
      <c r="E5" s="23"/>
      <c r="F5" s="23">
        <f>G5-E5</f>
        <v>0</v>
      </c>
      <c r="G5" s="23"/>
      <c r="H5" s="23">
        <v>800</v>
      </c>
      <c r="I5" s="23">
        <f>J5-H5</f>
        <v>0</v>
      </c>
      <c r="J5" s="23">
        <v>800</v>
      </c>
      <c r="K5" s="23"/>
      <c r="L5" s="23">
        <f>M5-K5</f>
        <v>0</v>
      </c>
      <c r="M5" s="23"/>
      <c r="N5" s="23"/>
      <c r="O5" s="23">
        <f>P5-N5</f>
        <v>0</v>
      </c>
      <c r="P5" s="23"/>
      <c r="Q5" s="23"/>
      <c r="R5" s="23">
        <f>S5-Q5</f>
        <v>0</v>
      </c>
      <c r="S5" s="23"/>
      <c r="T5" s="23"/>
      <c r="U5" s="23">
        <f>V5-T5</f>
        <v>0</v>
      </c>
      <c r="V5" s="23"/>
      <c r="W5" s="24">
        <f>B5+E5+H5+K5+N5+Q5+T5</f>
        <v>800</v>
      </c>
      <c r="X5" s="23">
        <f>Y5-W5</f>
        <v>1155</v>
      </c>
      <c r="Y5" s="24">
        <f>D5+G5+J5+M5+P5+S5+V5</f>
        <v>1955</v>
      </c>
      <c r="Z5" s="23"/>
      <c r="AA5" s="23">
        <f>AB5-Z5</f>
        <v>1504</v>
      </c>
      <c r="AB5" s="23">
        <v>1504</v>
      </c>
      <c r="AC5" s="23">
        <v>70411</v>
      </c>
      <c r="AD5" s="23">
        <f>AE5-AC5</f>
        <v>1074</v>
      </c>
      <c r="AE5" s="23">
        <v>71485</v>
      </c>
      <c r="AF5" s="24">
        <f>Z5+AC5</f>
        <v>70411</v>
      </c>
      <c r="AG5" s="23">
        <f>AH5-AF5</f>
        <v>2578</v>
      </c>
      <c r="AH5" s="24">
        <f>AB5+AE5</f>
        <v>72989</v>
      </c>
      <c r="AI5" s="24">
        <f>W5+AF5</f>
        <v>71211</v>
      </c>
      <c r="AJ5" s="23">
        <f>AK5-AI5</f>
        <v>3733</v>
      </c>
      <c r="AK5" s="24">
        <f>Y5+AH5</f>
        <v>74944</v>
      </c>
      <c r="AL5" s="23">
        <v>47999</v>
      </c>
      <c r="AM5" s="23">
        <f>AN5-AL5</f>
        <v>2329</v>
      </c>
      <c r="AN5" s="23">
        <v>50328</v>
      </c>
      <c r="AO5" s="23">
        <v>9720</v>
      </c>
      <c r="AP5" s="23">
        <f>AQ5-AO5</f>
        <v>891</v>
      </c>
      <c r="AQ5" s="23">
        <v>10611</v>
      </c>
      <c r="AR5" s="23">
        <v>13292</v>
      </c>
      <c r="AS5" s="23">
        <f>AT5-AR5</f>
        <v>513</v>
      </c>
      <c r="AT5" s="23">
        <v>13805</v>
      </c>
      <c r="AU5" s="23"/>
      <c r="AV5" s="23">
        <f>AW5-AU5</f>
        <v>0</v>
      </c>
      <c r="AW5" s="23"/>
      <c r="AX5" s="23"/>
      <c r="AY5" s="23">
        <f>AZ5-AX5</f>
        <v>0</v>
      </c>
      <c r="AZ5" s="23"/>
      <c r="BA5" s="23"/>
      <c r="BB5" s="23">
        <f>BC5-BA5</f>
        <v>0</v>
      </c>
      <c r="BC5" s="23"/>
      <c r="BD5" s="23">
        <f>AX5+BA5</f>
        <v>0</v>
      </c>
      <c r="BE5" s="23">
        <f>BF5-BD5</f>
        <v>0</v>
      </c>
      <c r="BF5" s="23">
        <f>AZ5+BC5</f>
        <v>0</v>
      </c>
      <c r="BG5" s="23">
        <v>200</v>
      </c>
      <c r="BH5" s="23">
        <f>BI5-BG5</f>
        <v>0</v>
      </c>
      <c r="BI5" s="23">
        <v>200</v>
      </c>
      <c r="BJ5" s="23"/>
      <c r="BK5" s="23">
        <f>BL5-BJ5</f>
        <v>0</v>
      </c>
      <c r="BL5" s="23"/>
      <c r="BM5" s="23"/>
      <c r="BN5" s="23">
        <f>BO5-BM5</f>
        <v>0</v>
      </c>
      <c r="BO5" s="23"/>
      <c r="BP5" s="23"/>
      <c r="BQ5" s="23">
        <f>BR5-BP5</f>
        <v>0</v>
      </c>
      <c r="BR5" s="23"/>
      <c r="BS5" s="23">
        <f>BM5+BP5</f>
        <v>0</v>
      </c>
      <c r="BT5" s="23">
        <f>BU5-BS5</f>
        <v>0</v>
      </c>
      <c r="BU5" s="23">
        <f>BO5+BR5</f>
        <v>0</v>
      </c>
      <c r="BV5" s="23"/>
      <c r="BW5" s="23">
        <f>BX5-BV5</f>
        <v>0</v>
      </c>
      <c r="BX5" s="23"/>
      <c r="BY5" s="24">
        <f>AL5+AO5+AR5+AU5+BD5+BG5+BJ5+BS5+BV5</f>
        <v>71211</v>
      </c>
      <c r="BZ5" s="23">
        <f>CA5-BY5</f>
        <v>3733</v>
      </c>
      <c r="CA5" s="24">
        <f>AN5+AQ5+AT5+AW5+BF5+BI5+BL5+BU5+BX5</f>
        <v>74944</v>
      </c>
      <c r="CB5" s="150">
        <f>AI5-BY5</f>
        <v>0</v>
      </c>
      <c r="CC5" s="150">
        <f>AK5-CA5</f>
        <v>0</v>
      </c>
    </row>
    <row r="6" spans="1:81" ht="18" customHeight="1" x14ac:dyDescent="0.25">
      <c r="A6" s="22" t="s">
        <v>74</v>
      </c>
      <c r="B6" s="23">
        <v>0</v>
      </c>
      <c r="C6" s="23">
        <f t="shared" ref="C6:C11" si="0">D6-B6</f>
        <v>0</v>
      </c>
      <c r="D6" s="23">
        <v>0</v>
      </c>
      <c r="E6" s="23"/>
      <c r="F6" s="23">
        <f t="shared" ref="F6:F11" si="1">G6-E6</f>
        <v>0</v>
      </c>
      <c r="G6" s="23"/>
      <c r="H6" s="23">
        <v>12757</v>
      </c>
      <c r="I6" s="23">
        <f t="shared" ref="I6:I11" si="2">J6-H6</f>
        <v>0</v>
      </c>
      <c r="J6" s="23">
        <v>12757</v>
      </c>
      <c r="K6" s="23"/>
      <c r="L6" s="23">
        <f t="shared" ref="L6:L11" si="3">M6-K6</f>
        <v>0</v>
      </c>
      <c r="M6" s="23"/>
      <c r="N6" s="23"/>
      <c r="O6" s="23">
        <f t="shared" ref="O6:O11" si="4">P6-N6</f>
        <v>0</v>
      </c>
      <c r="P6" s="23"/>
      <c r="Q6" s="23"/>
      <c r="R6" s="23">
        <f t="shared" ref="R6:R11" si="5">S6-Q6</f>
        <v>0</v>
      </c>
      <c r="S6" s="23"/>
      <c r="T6" s="23"/>
      <c r="U6" s="23">
        <f t="shared" ref="U6:U11" si="6">V6-T6</f>
        <v>0</v>
      </c>
      <c r="V6" s="23"/>
      <c r="W6" s="24">
        <f>B6+E6+H6+K6+N6+Q6+T6</f>
        <v>12757</v>
      </c>
      <c r="X6" s="23">
        <f t="shared" ref="X6:X11" si="7">Y6-W6</f>
        <v>0</v>
      </c>
      <c r="Y6" s="24">
        <f>D6+G6+J6+M6+P6+S6+V6</f>
        <v>12757</v>
      </c>
      <c r="Z6" s="23"/>
      <c r="AA6" s="23">
        <f t="shared" ref="AA6:AA11" si="8">AB6-Z6</f>
        <v>1854</v>
      </c>
      <c r="AB6" s="23">
        <v>1854</v>
      </c>
      <c r="AC6" s="23">
        <v>42426</v>
      </c>
      <c r="AD6" s="23">
        <f t="shared" ref="AD6:AD11" si="9">AE6-AC6</f>
        <v>1765</v>
      </c>
      <c r="AE6" s="23">
        <v>44191</v>
      </c>
      <c r="AF6" s="24">
        <f>Z6+AC6</f>
        <v>42426</v>
      </c>
      <c r="AG6" s="23">
        <f t="shared" ref="AG6:AG11" si="10">AH6-AF6</f>
        <v>3619</v>
      </c>
      <c r="AH6" s="24">
        <f>AB6+AE6</f>
        <v>46045</v>
      </c>
      <c r="AI6" s="24">
        <f>W6+AF6</f>
        <v>55183</v>
      </c>
      <c r="AJ6" s="23">
        <f t="shared" ref="AJ6:AJ11" si="11">AK6-AI6</f>
        <v>3619</v>
      </c>
      <c r="AK6" s="24">
        <f>Y6+AH6</f>
        <v>58802</v>
      </c>
      <c r="AL6" s="23">
        <v>23138</v>
      </c>
      <c r="AM6" s="23">
        <f t="shared" ref="AM6:AM11" si="12">AN6-AL6</f>
        <v>2828</v>
      </c>
      <c r="AN6" s="23">
        <v>25966</v>
      </c>
      <c r="AO6" s="23">
        <v>4543</v>
      </c>
      <c r="AP6" s="23">
        <f t="shared" ref="AP6:AP11" si="13">AQ6-AO6</f>
        <v>787</v>
      </c>
      <c r="AQ6" s="23">
        <v>5330</v>
      </c>
      <c r="AR6" s="23">
        <v>27502</v>
      </c>
      <c r="AS6" s="23">
        <f t="shared" ref="AS6:AS11" si="14">AT6-AR6</f>
        <v>4</v>
      </c>
      <c r="AT6" s="23">
        <v>27506</v>
      </c>
      <c r="AU6" s="23"/>
      <c r="AV6" s="23">
        <f t="shared" ref="AV6:AV11" si="15">AW6-AU6</f>
        <v>0</v>
      </c>
      <c r="AW6" s="23"/>
      <c r="AX6" s="23"/>
      <c r="AY6" s="23">
        <f t="shared" ref="AY6:AY11" si="16">AZ6-AX6</f>
        <v>0</v>
      </c>
      <c r="AZ6" s="23"/>
      <c r="BA6" s="23"/>
      <c r="BB6" s="23">
        <f t="shared" ref="BB6:BB11" si="17">BC6-BA6</f>
        <v>0</v>
      </c>
      <c r="BC6" s="23"/>
      <c r="BD6" s="23">
        <f>AX6+BA6</f>
        <v>0</v>
      </c>
      <c r="BE6" s="23">
        <f t="shared" ref="BE6:BE11" si="18">BF6-BD6</f>
        <v>0</v>
      </c>
      <c r="BF6" s="23"/>
      <c r="BG6" s="23">
        <v>0</v>
      </c>
      <c r="BH6" s="23">
        <f t="shared" ref="BH6:BH11" si="19">BI6-BG6</f>
        <v>0</v>
      </c>
      <c r="BI6" s="23">
        <v>0</v>
      </c>
      <c r="BJ6" s="23"/>
      <c r="BK6" s="23">
        <f t="shared" ref="BK6:BK11" si="20">BL6-BJ6</f>
        <v>0</v>
      </c>
      <c r="BL6" s="23"/>
      <c r="BM6" s="23"/>
      <c r="BN6" s="23">
        <f t="shared" ref="BN6:BN11" si="21">BO6-BM6</f>
        <v>0</v>
      </c>
      <c r="BO6" s="23"/>
      <c r="BP6" s="23"/>
      <c r="BQ6" s="23">
        <f t="shared" ref="BQ6:BQ11" si="22">BR6-BP6</f>
        <v>0</v>
      </c>
      <c r="BR6" s="23"/>
      <c r="BS6" s="23">
        <f>BM6+BP6</f>
        <v>0</v>
      </c>
      <c r="BT6" s="23">
        <f t="shared" ref="BT6:BT11" si="23">BU6-BS6</f>
        <v>0</v>
      </c>
      <c r="BU6" s="23">
        <f>BO6+BR6</f>
        <v>0</v>
      </c>
      <c r="BV6" s="23"/>
      <c r="BW6" s="23">
        <f t="shared" ref="BW6:BW11" si="24">BX6-BV6</f>
        <v>0</v>
      </c>
      <c r="BX6" s="23"/>
      <c r="BY6" s="24">
        <f>AL6+AO6+AR6+AU6+BD6+BG6+BJ6+BS6+BV6</f>
        <v>55183</v>
      </c>
      <c r="BZ6" s="23">
        <f t="shared" ref="BZ6:BZ11" si="25">CA6-BY6</f>
        <v>3619</v>
      </c>
      <c r="CA6" s="24">
        <f>AN6+AQ6+AT6+AW6+BF6+BI6+BL6+BU6+BX6</f>
        <v>58802</v>
      </c>
      <c r="CB6" s="150">
        <f t="shared" ref="CB6:CB9" si="26">AI6-BY6</f>
        <v>0</v>
      </c>
      <c r="CC6" s="150">
        <f t="shared" ref="CC6:CC9" si="27">AK6-CA6</f>
        <v>0</v>
      </c>
    </row>
    <row r="7" spans="1:81" ht="18" customHeight="1" x14ac:dyDescent="0.25">
      <c r="A7" s="25" t="s">
        <v>409</v>
      </c>
      <c r="B7" s="23">
        <v>0</v>
      </c>
      <c r="C7" s="23">
        <f t="shared" si="0"/>
        <v>1974</v>
      </c>
      <c r="D7" s="23">
        <v>1974</v>
      </c>
      <c r="E7" s="23"/>
      <c r="F7" s="23">
        <f t="shared" si="1"/>
        <v>0</v>
      </c>
      <c r="G7" s="23"/>
      <c r="H7" s="23">
        <v>4913</v>
      </c>
      <c r="I7" s="23">
        <f t="shared" si="2"/>
        <v>0</v>
      </c>
      <c r="J7" s="23">
        <v>4913</v>
      </c>
      <c r="K7" s="23"/>
      <c r="L7" s="23">
        <f t="shared" si="3"/>
        <v>0</v>
      </c>
      <c r="M7" s="23"/>
      <c r="N7" s="23"/>
      <c r="O7" s="23">
        <f t="shared" si="4"/>
        <v>0</v>
      </c>
      <c r="P7" s="23"/>
      <c r="Q7" s="23"/>
      <c r="R7" s="23">
        <f t="shared" si="5"/>
        <v>0</v>
      </c>
      <c r="S7" s="23"/>
      <c r="T7" s="23"/>
      <c r="U7" s="23">
        <f t="shared" si="6"/>
        <v>0</v>
      </c>
      <c r="V7" s="23"/>
      <c r="W7" s="24">
        <f>B7+E7+H7+K7+N7+Q7+T7</f>
        <v>4913</v>
      </c>
      <c r="X7" s="23">
        <f t="shared" si="7"/>
        <v>1974</v>
      </c>
      <c r="Y7" s="24">
        <f>D7+G7+J7+M7+P7+S7+V7</f>
        <v>6887</v>
      </c>
      <c r="Z7" s="23"/>
      <c r="AA7" s="23">
        <f t="shared" si="8"/>
        <v>1162</v>
      </c>
      <c r="AB7" s="23">
        <v>1162</v>
      </c>
      <c r="AC7" s="23">
        <v>139981</v>
      </c>
      <c r="AD7" s="23">
        <f t="shared" si="9"/>
        <v>647</v>
      </c>
      <c r="AE7" s="23">
        <v>140628</v>
      </c>
      <c r="AF7" s="24">
        <f>Z7+AC7</f>
        <v>139981</v>
      </c>
      <c r="AG7" s="23">
        <f t="shared" si="10"/>
        <v>1809</v>
      </c>
      <c r="AH7" s="24">
        <f>AB7+AE7</f>
        <v>141790</v>
      </c>
      <c r="AI7" s="24">
        <f>W7+AF7</f>
        <v>144894</v>
      </c>
      <c r="AJ7" s="23">
        <f t="shared" si="11"/>
        <v>3783</v>
      </c>
      <c r="AK7" s="24">
        <f>Y7+AH7</f>
        <v>148677</v>
      </c>
      <c r="AL7" s="23">
        <v>98459</v>
      </c>
      <c r="AM7" s="23">
        <f t="shared" si="12"/>
        <v>3034</v>
      </c>
      <c r="AN7" s="23">
        <v>101493</v>
      </c>
      <c r="AO7" s="23">
        <v>19274</v>
      </c>
      <c r="AP7" s="23">
        <f t="shared" si="13"/>
        <v>278</v>
      </c>
      <c r="AQ7" s="23">
        <v>19552</v>
      </c>
      <c r="AR7" s="23">
        <v>26711</v>
      </c>
      <c r="AS7" s="23">
        <f t="shared" si="14"/>
        <v>471</v>
      </c>
      <c r="AT7" s="23">
        <v>27182</v>
      </c>
      <c r="AU7" s="23"/>
      <c r="AV7" s="23">
        <f t="shared" si="15"/>
        <v>0</v>
      </c>
      <c r="AW7" s="23"/>
      <c r="AX7" s="23"/>
      <c r="AY7" s="23">
        <f t="shared" si="16"/>
        <v>0</v>
      </c>
      <c r="AZ7" s="23"/>
      <c r="BA7" s="23"/>
      <c r="BB7" s="23">
        <f t="shared" si="17"/>
        <v>0</v>
      </c>
      <c r="BC7" s="23"/>
      <c r="BD7" s="23">
        <f>AX7+BA7</f>
        <v>0</v>
      </c>
      <c r="BE7" s="23">
        <f t="shared" si="18"/>
        <v>0</v>
      </c>
      <c r="BF7" s="23">
        <f>AZ7+BC7</f>
        <v>0</v>
      </c>
      <c r="BG7" s="23">
        <v>450</v>
      </c>
      <c r="BH7" s="23">
        <f t="shared" si="19"/>
        <v>0</v>
      </c>
      <c r="BI7" s="23">
        <v>450</v>
      </c>
      <c r="BJ7" s="23"/>
      <c r="BK7" s="23">
        <f t="shared" si="20"/>
        <v>0</v>
      </c>
      <c r="BL7" s="23"/>
      <c r="BM7" s="23"/>
      <c r="BN7" s="23">
        <f t="shared" si="21"/>
        <v>0</v>
      </c>
      <c r="BO7" s="23"/>
      <c r="BP7" s="23"/>
      <c r="BQ7" s="23">
        <f t="shared" si="22"/>
        <v>0</v>
      </c>
      <c r="BR7" s="23"/>
      <c r="BS7" s="23">
        <f>BM7+BP7</f>
        <v>0</v>
      </c>
      <c r="BT7" s="23">
        <f t="shared" si="23"/>
        <v>0</v>
      </c>
      <c r="BU7" s="23">
        <f>BO7+BR7</f>
        <v>0</v>
      </c>
      <c r="BV7" s="23"/>
      <c r="BW7" s="23">
        <f t="shared" si="24"/>
        <v>0</v>
      </c>
      <c r="BX7" s="23"/>
      <c r="BY7" s="24">
        <f>AL7+AO7+AR7+AU7+BD7+BG7+BJ7+BS7+BV7</f>
        <v>144894</v>
      </c>
      <c r="BZ7" s="23">
        <f t="shared" si="25"/>
        <v>3783</v>
      </c>
      <c r="CA7" s="24">
        <f>AN7+AQ7+AT7+AW7+BF7+BI7+BL7+BU7+BX7</f>
        <v>148677</v>
      </c>
      <c r="CB7" s="150">
        <f t="shared" si="26"/>
        <v>0</v>
      </c>
      <c r="CC7" s="150">
        <f t="shared" si="27"/>
        <v>0</v>
      </c>
    </row>
    <row r="8" spans="1:81" ht="18" customHeight="1" x14ac:dyDescent="0.25">
      <c r="A8" s="26" t="s">
        <v>65</v>
      </c>
      <c r="B8" s="24">
        <f>SUM(B5:B7)</f>
        <v>0</v>
      </c>
      <c r="C8" s="23">
        <f t="shared" si="0"/>
        <v>3129</v>
      </c>
      <c r="D8" s="24">
        <f>SUM(D5:D7)</f>
        <v>3129</v>
      </c>
      <c r="E8" s="24">
        <f>SUM(E5:E7)</f>
        <v>0</v>
      </c>
      <c r="F8" s="23">
        <f t="shared" si="1"/>
        <v>0</v>
      </c>
      <c r="G8" s="24">
        <f>SUM(G5:G7)</f>
        <v>0</v>
      </c>
      <c r="H8" s="24">
        <f>SUM(H5:H7)</f>
        <v>18470</v>
      </c>
      <c r="I8" s="23">
        <f t="shared" si="2"/>
        <v>0</v>
      </c>
      <c r="J8" s="24">
        <f>SUM(J5:J7)</f>
        <v>18470</v>
      </c>
      <c r="K8" s="24">
        <f>SUM(K5:K7)</f>
        <v>0</v>
      </c>
      <c r="L8" s="23">
        <f t="shared" si="3"/>
        <v>0</v>
      </c>
      <c r="M8" s="24">
        <f>SUM(M5:M7)</f>
        <v>0</v>
      </c>
      <c r="N8" s="24">
        <f>SUM(N5:N7)</f>
        <v>0</v>
      </c>
      <c r="O8" s="23">
        <f t="shared" si="4"/>
        <v>0</v>
      </c>
      <c r="P8" s="24">
        <f>SUM(P5:P7)</f>
        <v>0</v>
      </c>
      <c r="Q8" s="24">
        <f>SUM(Q5:Q7)</f>
        <v>0</v>
      </c>
      <c r="R8" s="23">
        <f t="shared" si="5"/>
        <v>0</v>
      </c>
      <c r="S8" s="24">
        <f>SUM(S5:S7)</f>
        <v>0</v>
      </c>
      <c r="T8" s="24">
        <f>SUM(T5:T7)</f>
        <v>0</v>
      </c>
      <c r="U8" s="23">
        <f t="shared" si="6"/>
        <v>0</v>
      </c>
      <c r="V8" s="24">
        <f>SUM(V5:V7)</f>
        <v>0</v>
      </c>
      <c r="W8" s="24">
        <f>SUM(W5:W7)</f>
        <v>18470</v>
      </c>
      <c r="X8" s="23">
        <f t="shared" si="7"/>
        <v>3129</v>
      </c>
      <c r="Y8" s="24">
        <f>SUM(Y5:Y7)</f>
        <v>21599</v>
      </c>
      <c r="Z8" s="24">
        <f>SUM(Z5:Z7)</f>
        <v>0</v>
      </c>
      <c r="AA8" s="23">
        <f t="shared" si="8"/>
        <v>4520</v>
      </c>
      <c r="AB8" s="24">
        <f>SUM(AB5:AB7)</f>
        <v>4520</v>
      </c>
      <c r="AC8" s="24">
        <f>SUM(AC5:AC7)</f>
        <v>252818</v>
      </c>
      <c r="AD8" s="23">
        <f t="shared" si="9"/>
        <v>3486</v>
      </c>
      <c r="AE8" s="24">
        <f>SUM(AE5:AE7)</f>
        <v>256304</v>
      </c>
      <c r="AF8" s="24">
        <f>SUM(AF5:AF7)</f>
        <v>252818</v>
      </c>
      <c r="AG8" s="23">
        <f t="shared" si="10"/>
        <v>8006</v>
      </c>
      <c r="AH8" s="24">
        <f>SUM(AH5:AH7)</f>
        <v>260824</v>
      </c>
      <c r="AI8" s="24">
        <f>W8+AF8</f>
        <v>271288</v>
      </c>
      <c r="AJ8" s="23">
        <f t="shared" si="11"/>
        <v>11135</v>
      </c>
      <c r="AK8" s="24">
        <f>Y8+AH8</f>
        <v>282423</v>
      </c>
      <c r="AL8" s="24">
        <f>SUM(AL5:AL7)</f>
        <v>169596</v>
      </c>
      <c r="AM8" s="23">
        <f t="shared" si="12"/>
        <v>8191</v>
      </c>
      <c r="AN8" s="24">
        <f>SUM(AN5:AN7)</f>
        <v>177787</v>
      </c>
      <c r="AO8" s="24">
        <f>SUM(AO5:AO7)</f>
        <v>33537</v>
      </c>
      <c r="AP8" s="23">
        <f t="shared" si="13"/>
        <v>1956</v>
      </c>
      <c r="AQ8" s="24">
        <f>SUM(AQ5:AQ7)</f>
        <v>35493</v>
      </c>
      <c r="AR8" s="24">
        <f>SUM(AR5:AR7)</f>
        <v>67505</v>
      </c>
      <c r="AS8" s="23">
        <f t="shared" si="14"/>
        <v>988</v>
      </c>
      <c r="AT8" s="24">
        <f>SUM(AT5:AT7)</f>
        <v>68493</v>
      </c>
      <c r="AU8" s="24">
        <f>SUM(AU5:AU7)</f>
        <v>0</v>
      </c>
      <c r="AV8" s="23">
        <f t="shared" si="15"/>
        <v>0</v>
      </c>
      <c r="AW8" s="24">
        <f>SUM(AW5:AW7)</f>
        <v>0</v>
      </c>
      <c r="AX8" s="24">
        <f>SUM(AX5:AX7)</f>
        <v>0</v>
      </c>
      <c r="AY8" s="23">
        <f t="shared" si="16"/>
        <v>0</v>
      </c>
      <c r="AZ8" s="24">
        <f>SUM(AZ5:AZ7)</f>
        <v>0</v>
      </c>
      <c r="BA8" s="24">
        <f>SUM(BA5:BA7)</f>
        <v>0</v>
      </c>
      <c r="BB8" s="23">
        <f t="shared" si="17"/>
        <v>0</v>
      </c>
      <c r="BC8" s="24">
        <f>SUM(BC5:BC7)</f>
        <v>0</v>
      </c>
      <c r="BD8" s="24">
        <f>SUM(BD5:BD7)</f>
        <v>0</v>
      </c>
      <c r="BE8" s="23">
        <f t="shared" si="18"/>
        <v>0</v>
      </c>
      <c r="BF8" s="24">
        <f>SUM(BF5:BF7)</f>
        <v>0</v>
      </c>
      <c r="BG8" s="24">
        <f>SUM(BG5:BG7)</f>
        <v>650</v>
      </c>
      <c r="BH8" s="23">
        <f t="shared" si="19"/>
        <v>0</v>
      </c>
      <c r="BI8" s="24">
        <f>SUM(BI5:BI7)</f>
        <v>650</v>
      </c>
      <c r="BJ8" s="24">
        <f>SUM(BJ5:BJ7)</f>
        <v>0</v>
      </c>
      <c r="BK8" s="23">
        <f t="shared" si="20"/>
        <v>0</v>
      </c>
      <c r="BL8" s="24">
        <f>SUM(BL5:BL7)</f>
        <v>0</v>
      </c>
      <c r="BM8" s="24">
        <f>SUM(BM5:BM7)</f>
        <v>0</v>
      </c>
      <c r="BN8" s="23">
        <f t="shared" si="21"/>
        <v>0</v>
      </c>
      <c r="BO8" s="24">
        <f>SUM(BO5:BO7)</f>
        <v>0</v>
      </c>
      <c r="BP8" s="24">
        <f>SUM(BP5:BP7)</f>
        <v>0</v>
      </c>
      <c r="BQ8" s="23">
        <f t="shared" si="22"/>
        <v>0</v>
      </c>
      <c r="BR8" s="24">
        <f>SUM(BR5:BR7)</f>
        <v>0</v>
      </c>
      <c r="BS8" s="24">
        <f>SUM(BS5:BS7)</f>
        <v>0</v>
      </c>
      <c r="BT8" s="23">
        <f t="shared" si="23"/>
        <v>0</v>
      </c>
      <c r="BU8" s="24">
        <f>SUM(BU5:BU7)</f>
        <v>0</v>
      </c>
      <c r="BV8" s="24">
        <f>SUM(BV5:BV7)</f>
        <v>0</v>
      </c>
      <c r="BW8" s="23">
        <f t="shared" si="24"/>
        <v>0</v>
      </c>
      <c r="BX8" s="24">
        <f>SUM(BX5:BX7)</f>
        <v>0</v>
      </c>
      <c r="BY8" s="24">
        <f>AL8+AO8+AR8+AU8+BD8+BG8+BJ8+BS8+BV8</f>
        <v>271288</v>
      </c>
      <c r="BZ8" s="23">
        <f t="shared" si="25"/>
        <v>11135</v>
      </c>
      <c r="CA8" s="24">
        <f>AN8+AQ8+AT8+AW8+BF8+BI8+BL8+BU8+BX8</f>
        <v>282423</v>
      </c>
      <c r="CB8" s="150">
        <f t="shared" si="26"/>
        <v>0</v>
      </c>
      <c r="CC8" s="150">
        <f t="shared" si="27"/>
        <v>0</v>
      </c>
    </row>
    <row r="9" spans="1:81" ht="18" customHeight="1" x14ac:dyDescent="0.25">
      <c r="A9" s="22" t="s">
        <v>325</v>
      </c>
      <c r="B9" s="23">
        <v>172213</v>
      </c>
      <c r="C9" s="23">
        <f t="shared" si="0"/>
        <v>40522</v>
      </c>
      <c r="D9" s="23">
        <v>212735</v>
      </c>
      <c r="E9" s="23">
        <v>406226</v>
      </c>
      <c r="F9" s="23">
        <f t="shared" si="1"/>
        <v>11564</v>
      </c>
      <c r="G9" s="23">
        <v>417790</v>
      </c>
      <c r="H9" s="23">
        <v>88730</v>
      </c>
      <c r="I9" s="23">
        <f t="shared" si="2"/>
        <v>15161</v>
      </c>
      <c r="J9" s="23">
        <v>103891</v>
      </c>
      <c r="K9" s="23">
        <v>8904</v>
      </c>
      <c r="L9" s="23">
        <f t="shared" si="3"/>
        <v>-3904</v>
      </c>
      <c r="M9" s="23">
        <v>5000</v>
      </c>
      <c r="N9" s="23"/>
      <c r="O9" s="23">
        <f t="shared" si="4"/>
        <v>16776</v>
      </c>
      <c r="P9" s="23">
        <v>16776</v>
      </c>
      <c r="Q9" s="23">
        <v>80330</v>
      </c>
      <c r="R9" s="23">
        <f t="shared" si="5"/>
        <v>0</v>
      </c>
      <c r="S9" s="23">
        <v>80330</v>
      </c>
      <c r="T9" s="23"/>
      <c r="U9" s="23">
        <f t="shared" si="6"/>
        <v>5500</v>
      </c>
      <c r="V9" s="23">
        <v>5500</v>
      </c>
      <c r="W9" s="24">
        <f>B9+E9+H9+K9+N9+Q9+T9</f>
        <v>756403</v>
      </c>
      <c r="X9" s="23">
        <f t="shared" si="7"/>
        <v>85619</v>
      </c>
      <c r="Y9" s="24">
        <f>D9+G9+J9+M9+P9+S9+V9</f>
        <v>842022</v>
      </c>
      <c r="Z9" s="23">
        <v>70000</v>
      </c>
      <c r="AA9" s="23">
        <f t="shared" si="8"/>
        <v>642807</v>
      </c>
      <c r="AB9" s="23">
        <v>712807</v>
      </c>
      <c r="AC9" s="23"/>
      <c r="AD9" s="23">
        <f t="shared" si="9"/>
        <v>2302</v>
      </c>
      <c r="AE9" s="23">
        <v>2302</v>
      </c>
      <c r="AF9" s="24">
        <f>Z9+AC9</f>
        <v>70000</v>
      </c>
      <c r="AG9" s="23">
        <f t="shared" si="10"/>
        <v>645109</v>
      </c>
      <c r="AH9" s="24">
        <f>AB9+AE9</f>
        <v>715109</v>
      </c>
      <c r="AI9" s="24">
        <f>W9+AF9</f>
        <v>826403</v>
      </c>
      <c r="AJ9" s="23">
        <f t="shared" si="11"/>
        <v>730728</v>
      </c>
      <c r="AK9" s="24">
        <f>Y9+AH9</f>
        <v>1557131</v>
      </c>
      <c r="AL9" s="23">
        <v>37400</v>
      </c>
      <c r="AM9" s="23">
        <f t="shared" si="12"/>
        <v>34186</v>
      </c>
      <c r="AN9" s="23">
        <v>71586</v>
      </c>
      <c r="AO9" s="23">
        <v>8486</v>
      </c>
      <c r="AP9" s="23">
        <f t="shared" si="13"/>
        <v>4226</v>
      </c>
      <c r="AQ9" s="23">
        <v>12712</v>
      </c>
      <c r="AR9" s="23">
        <v>164427</v>
      </c>
      <c r="AS9" s="23">
        <f t="shared" si="14"/>
        <v>90264</v>
      </c>
      <c r="AT9" s="23">
        <v>254691</v>
      </c>
      <c r="AU9" s="23">
        <v>9331</v>
      </c>
      <c r="AV9" s="23">
        <f t="shared" si="15"/>
        <v>0</v>
      </c>
      <c r="AW9" s="23">
        <v>9331</v>
      </c>
      <c r="AX9" s="23">
        <v>53974</v>
      </c>
      <c r="AY9" s="23">
        <f t="shared" si="16"/>
        <v>512</v>
      </c>
      <c r="AZ9" s="23">
        <v>54486</v>
      </c>
      <c r="BA9" s="23">
        <v>20000</v>
      </c>
      <c r="BB9" s="23">
        <f t="shared" si="17"/>
        <v>-594</v>
      </c>
      <c r="BC9" s="23">
        <v>19406</v>
      </c>
      <c r="BD9" s="23">
        <f>AX9+BA9</f>
        <v>73974</v>
      </c>
      <c r="BE9" s="23">
        <f t="shared" si="18"/>
        <v>-82</v>
      </c>
      <c r="BF9" s="23">
        <f>AZ9+BC9</f>
        <v>73892</v>
      </c>
      <c r="BG9" s="23">
        <v>272784</v>
      </c>
      <c r="BH9" s="23">
        <f t="shared" si="19"/>
        <v>587232</v>
      </c>
      <c r="BI9" s="23">
        <v>860016</v>
      </c>
      <c r="BJ9" s="23"/>
      <c r="BK9" s="23">
        <f t="shared" si="20"/>
        <v>1648</v>
      </c>
      <c r="BL9" s="23">
        <v>1648</v>
      </c>
      <c r="BM9" s="23">
        <v>2250</v>
      </c>
      <c r="BN9" s="23">
        <f t="shared" si="21"/>
        <v>7466</v>
      </c>
      <c r="BO9" s="23">
        <v>9716</v>
      </c>
      <c r="BP9" s="23">
        <v>0</v>
      </c>
      <c r="BQ9" s="23">
        <f t="shared" si="22"/>
        <v>0</v>
      </c>
      <c r="BR9" s="23"/>
      <c r="BS9" s="23">
        <f>BM9+BP9</f>
        <v>2250</v>
      </c>
      <c r="BT9" s="23">
        <f t="shared" si="23"/>
        <v>7466</v>
      </c>
      <c r="BU9" s="23">
        <f>BO9+BR9</f>
        <v>9716</v>
      </c>
      <c r="BV9" s="23">
        <v>257751</v>
      </c>
      <c r="BW9" s="23">
        <f t="shared" si="24"/>
        <v>5788</v>
      </c>
      <c r="BX9" s="23">
        <v>263539</v>
      </c>
      <c r="BY9" s="24">
        <f>AL9+AO9+AR9+AU9+BD9+BG9+BJ9+BS9+BV9</f>
        <v>826403</v>
      </c>
      <c r="BZ9" s="23">
        <f t="shared" si="25"/>
        <v>730728</v>
      </c>
      <c r="CA9" s="24">
        <f>AN9+AQ9+AT9+AW9+BF9+BI9+BL9+BU9+BX9</f>
        <v>1557131</v>
      </c>
      <c r="CB9" s="150">
        <f t="shared" si="26"/>
        <v>0</v>
      </c>
      <c r="CC9" s="150">
        <f t="shared" si="27"/>
        <v>0</v>
      </c>
    </row>
    <row r="10" spans="1:81" ht="25.5" x14ac:dyDescent="0.25">
      <c r="A10" s="26" t="s">
        <v>66</v>
      </c>
      <c r="B10" s="24">
        <f>B9+B8</f>
        <v>172213</v>
      </c>
      <c r="C10" s="24">
        <f t="shared" si="0"/>
        <v>43651</v>
      </c>
      <c r="D10" s="24">
        <f>D9+D8</f>
        <v>215864</v>
      </c>
      <c r="E10" s="24">
        <f>E9</f>
        <v>406226</v>
      </c>
      <c r="F10" s="24">
        <f t="shared" si="1"/>
        <v>11564</v>
      </c>
      <c r="G10" s="24">
        <f t="shared" ref="G10:AX10" si="28">G9</f>
        <v>417790</v>
      </c>
      <c r="H10" s="24">
        <f>H9+H8</f>
        <v>107200</v>
      </c>
      <c r="I10" s="24">
        <f t="shared" si="2"/>
        <v>15161</v>
      </c>
      <c r="J10" s="24">
        <f t="shared" ref="J10" si="29">J9+J8</f>
        <v>122361</v>
      </c>
      <c r="K10" s="24">
        <f t="shared" si="28"/>
        <v>8904</v>
      </c>
      <c r="L10" s="24">
        <f t="shared" si="3"/>
        <v>-3904</v>
      </c>
      <c r="M10" s="24">
        <f t="shared" si="28"/>
        <v>5000</v>
      </c>
      <c r="N10" s="24">
        <f t="shared" si="28"/>
        <v>0</v>
      </c>
      <c r="O10" s="24">
        <f t="shared" si="4"/>
        <v>16776</v>
      </c>
      <c r="P10" s="24">
        <f t="shared" si="28"/>
        <v>16776</v>
      </c>
      <c r="Q10" s="24">
        <f>Q9+Q8</f>
        <v>80330</v>
      </c>
      <c r="R10" s="24">
        <f t="shared" si="5"/>
        <v>0</v>
      </c>
      <c r="S10" s="24">
        <f t="shared" ref="S10" si="30">S9+S8</f>
        <v>80330</v>
      </c>
      <c r="T10" s="24">
        <f t="shared" si="28"/>
        <v>0</v>
      </c>
      <c r="U10" s="24">
        <f t="shared" si="6"/>
        <v>5500</v>
      </c>
      <c r="V10" s="24">
        <f t="shared" si="28"/>
        <v>5500</v>
      </c>
      <c r="W10" s="24">
        <f>W9+W8</f>
        <v>774873</v>
      </c>
      <c r="X10" s="24">
        <f t="shared" si="7"/>
        <v>88748</v>
      </c>
      <c r="Y10" s="24">
        <f t="shared" ref="Y10" si="31">Y9+Y8</f>
        <v>863621</v>
      </c>
      <c r="Z10" s="24">
        <f>Z9+Z8</f>
        <v>70000</v>
      </c>
      <c r="AA10" s="24">
        <f t="shared" si="8"/>
        <v>647327</v>
      </c>
      <c r="AB10" s="24">
        <f>AB9+AB8</f>
        <v>717327</v>
      </c>
      <c r="AC10" s="24">
        <f>AC9+AC8</f>
        <v>252818</v>
      </c>
      <c r="AD10" s="24">
        <f t="shared" si="9"/>
        <v>5788</v>
      </c>
      <c r="AE10" s="24">
        <f t="shared" ref="AE10" si="32">AE9+AE8</f>
        <v>258606</v>
      </c>
      <c r="AF10" s="24">
        <f>AF9+AF8</f>
        <v>322818</v>
      </c>
      <c r="AG10" s="24">
        <f t="shared" si="10"/>
        <v>653115</v>
      </c>
      <c r="AH10" s="24">
        <f t="shared" ref="AH10" si="33">AH9+AH8</f>
        <v>975933</v>
      </c>
      <c r="AI10" s="24">
        <f>AI9+AI8</f>
        <v>1097691</v>
      </c>
      <c r="AJ10" s="24">
        <f t="shared" si="11"/>
        <v>741863</v>
      </c>
      <c r="AK10" s="24">
        <f t="shared" ref="AK10" si="34">AK9+AK8</f>
        <v>1839554</v>
      </c>
      <c r="AL10" s="24">
        <f>AL9+AL8</f>
        <v>206996</v>
      </c>
      <c r="AM10" s="24">
        <f t="shared" si="12"/>
        <v>42377</v>
      </c>
      <c r="AN10" s="24">
        <f t="shared" ref="AN10" si="35">AN9+AN8</f>
        <v>249373</v>
      </c>
      <c r="AO10" s="24">
        <f>AO9+AO8</f>
        <v>42023</v>
      </c>
      <c r="AP10" s="24">
        <f t="shared" si="13"/>
        <v>6182</v>
      </c>
      <c r="AQ10" s="24">
        <f t="shared" ref="AQ10" si="36">AQ9+AQ8</f>
        <v>48205</v>
      </c>
      <c r="AR10" s="24">
        <f>AR9+AR8</f>
        <v>231932</v>
      </c>
      <c r="AS10" s="24">
        <f t="shared" si="14"/>
        <v>91252</v>
      </c>
      <c r="AT10" s="24">
        <f t="shared" ref="AT10" si="37">AT9+AT8</f>
        <v>323184</v>
      </c>
      <c r="AU10" s="24">
        <f>AU9+AU8</f>
        <v>9331</v>
      </c>
      <c r="AV10" s="24">
        <f t="shared" si="15"/>
        <v>0</v>
      </c>
      <c r="AW10" s="24">
        <f t="shared" ref="AW10" si="38">AW9+AW8</f>
        <v>9331</v>
      </c>
      <c r="AX10" s="24">
        <f t="shared" si="28"/>
        <v>53974</v>
      </c>
      <c r="AY10" s="24">
        <f t="shared" si="16"/>
        <v>512</v>
      </c>
      <c r="AZ10" s="24">
        <f t="shared" ref="AZ10:BX10" si="39">AZ9</f>
        <v>54486</v>
      </c>
      <c r="BA10" s="24">
        <f t="shared" si="39"/>
        <v>20000</v>
      </c>
      <c r="BB10" s="24">
        <f t="shared" si="17"/>
        <v>-594</v>
      </c>
      <c r="BC10" s="24">
        <f t="shared" si="39"/>
        <v>19406</v>
      </c>
      <c r="BD10" s="24">
        <f t="shared" si="39"/>
        <v>73974</v>
      </c>
      <c r="BE10" s="24">
        <f t="shared" si="18"/>
        <v>-82</v>
      </c>
      <c r="BF10" s="24">
        <f t="shared" si="39"/>
        <v>73892</v>
      </c>
      <c r="BG10" s="24">
        <f>BG9+BG8</f>
        <v>273434</v>
      </c>
      <c r="BH10" s="24">
        <f t="shared" si="19"/>
        <v>587232</v>
      </c>
      <c r="BI10" s="24">
        <f t="shared" ref="BI10" si="40">BI9+BI8</f>
        <v>860666</v>
      </c>
      <c r="BJ10" s="24">
        <f t="shared" si="39"/>
        <v>0</v>
      </c>
      <c r="BK10" s="24">
        <f t="shared" si="20"/>
        <v>1648</v>
      </c>
      <c r="BL10" s="24">
        <f t="shared" si="39"/>
        <v>1648</v>
      </c>
      <c r="BM10" s="24">
        <f t="shared" si="39"/>
        <v>2250</v>
      </c>
      <c r="BN10" s="24">
        <f t="shared" si="21"/>
        <v>7466</v>
      </c>
      <c r="BO10" s="24">
        <f t="shared" si="39"/>
        <v>9716</v>
      </c>
      <c r="BP10" s="24">
        <f t="shared" si="39"/>
        <v>0</v>
      </c>
      <c r="BQ10" s="24">
        <f t="shared" si="22"/>
        <v>0</v>
      </c>
      <c r="BR10" s="24">
        <f t="shared" si="39"/>
        <v>0</v>
      </c>
      <c r="BS10" s="24">
        <f t="shared" si="39"/>
        <v>2250</v>
      </c>
      <c r="BT10" s="24">
        <f t="shared" si="23"/>
        <v>7466</v>
      </c>
      <c r="BU10" s="24">
        <f t="shared" si="39"/>
        <v>9716</v>
      </c>
      <c r="BV10" s="24">
        <f t="shared" si="39"/>
        <v>257751</v>
      </c>
      <c r="BW10" s="24">
        <f t="shared" si="24"/>
        <v>5788</v>
      </c>
      <c r="BX10" s="24">
        <f t="shared" si="39"/>
        <v>263539</v>
      </c>
      <c r="BY10" s="24">
        <f>BY9+BY8</f>
        <v>1097691</v>
      </c>
      <c r="BZ10" s="24">
        <f t="shared" si="25"/>
        <v>741863</v>
      </c>
      <c r="CA10" s="24">
        <f t="shared" ref="CA10" si="41">CA9+CA8</f>
        <v>1839554</v>
      </c>
    </row>
    <row r="11" spans="1:81" ht="25.5" x14ac:dyDescent="0.25">
      <c r="A11" s="26" t="s">
        <v>67</v>
      </c>
      <c r="B11" s="24">
        <f>B10</f>
        <v>172213</v>
      </c>
      <c r="C11" s="24">
        <f t="shared" si="0"/>
        <v>43651</v>
      </c>
      <c r="D11" s="24">
        <f>D10</f>
        <v>215864</v>
      </c>
      <c r="E11" s="24">
        <f>E10</f>
        <v>406226</v>
      </c>
      <c r="F11" s="24">
        <f t="shared" si="1"/>
        <v>11564</v>
      </c>
      <c r="G11" s="24">
        <f>G10</f>
        <v>417790</v>
      </c>
      <c r="H11" s="24">
        <f>H10</f>
        <v>107200</v>
      </c>
      <c r="I11" s="24">
        <f t="shared" si="2"/>
        <v>15161</v>
      </c>
      <c r="J11" s="24">
        <f>J10</f>
        <v>122361</v>
      </c>
      <c r="K11" s="24">
        <f>K10</f>
        <v>8904</v>
      </c>
      <c r="L11" s="24">
        <f t="shared" si="3"/>
        <v>-3904</v>
      </c>
      <c r="M11" s="24">
        <f>M10</f>
        <v>5000</v>
      </c>
      <c r="N11" s="24">
        <f>N10</f>
        <v>0</v>
      </c>
      <c r="O11" s="24">
        <f t="shared" si="4"/>
        <v>16776</v>
      </c>
      <c r="P11" s="24">
        <f>P10</f>
        <v>16776</v>
      </c>
      <c r="Q11" s="24">
        <f>Q10</f>
        <v>80330</v>
      </c>
      <c r="R11" s="24">
        <f t="shared" si="5"/>
        <v>0</v>
      </c>
      <c r="S11" s="24">
        <f>S10</f>
        <v>80330</v>
      </c>
      <c r="T11" s="24">
        <f>T10</f>
        <v>0</v>
      </c>
      <c r="U11" s="24">
        <f t="shared" si="6"/>
        <v>5500</v>
      </c>
      <c r="V11" s="24">
        <f>V10</f>
        <v>5500</v>
      </c>
      <c r="W11" s="24">
        <f>W10</f>
        <v>774873</v>
      </c>
      <c r="X11" s="24">
        <f t="shared" si="7"/>
        <v>88748</v>
      </c>
      <c r="Y11" s="24">
        <f>Y10</f>
        <v>863621</v>
      </c>
      <c r="Z11" s="24">
        <f>Z10</f>
        <v>70000</v>
      </c>
      <c r="AA11" s="24">
        <f t="shared" si="8"/>
        <v>647327</v>
      </c>
      <c r="AB11" s="24">
        <f>AB10</f>
        <v>717327</v>
      </c>
      <c r="AC11" s="24">
        <v>0</v>
      </c>
      <c r="AD11" s="24">
        <f t="shared" si="9"/>
        <v>2302</v>
      </c>
      <c r="AE11" s="24">
        <f>AE10-AE8</f>
        <v>2302</v>
      </c>
      <c r="AF11" s="24">
        <f>Z11+AC11</f>
        <v>70000</v>
      </c>
      <c r="AG11" s="24">
        <f t="shared" si="10"/>
        <v>649629</v>
      </c>
      <c r="AH11" s="24">
        <f>AB11+AE11</f>
        <v>719629</v>
      </c>
      <c r="AI11" s="24">
        <f>W11+AF11</f>
        <v>844873</v>
      </c>
      <c r="AJ11" s="24">
        <f t="shared" si="11"/>
        <v>738377</v>
      </c>
      <c r="AK11" s="24">
        <f>Y11+AH11</f>
        <v>1583250</v>
      </c>
      <c r="AL11" s="24">
        <f>AL10</f>
        <v>206996</v>
      </c>
      <c r="AM11" s="24">
        <f t="shared" si="12"/>
        <v>42377</v>
      </c>
      <c r="AN11" s="24">
        <f>AN10</f>
        <v>249373</v>
      </c>
      <c r="AO11" s="24">
        <f>AO10</f>
        <v>42023</v>
      </c>
      <c r="AP11" s="24">
        <f t="shared" si="13"/>
        <v>6182</v>
      </c>
      <c r="AQ11" s="24">
        <f>AQ10</f>
        <v>48205</v>
      </c>
      <c r="AR11" s="24">
        <f>AR10</f>
        <v>231932</v>
      </c>
      <c r="AS11" s="24">
        <f t="shared" si="14"/>
        <v>91252</v>
      </c>
      <c r="AT11" s="24">
        <f>AT10</f>
        <v>323184</v>
      </c>
      <c r="AU11" s="24">
        <f>AU10</f>
        <v>9331</v>
      </c>
      <c r="AV11" s="24">
        <f t="shared" si="15"/>
        <v>0</v>
      </c>
      <c r="AW11" s="24">
        <f>AW10</f>
        <v>9331</v>
      </c>
      <c r="AX11" s="24">
        <f>AX10</f>
        <v>53974</v>
      </c>
      <c r="AY11" s="24">
        <f t="shared" si="16"/>
        <v>512</v>
      </c>
      <c r="AZ11" s="24">
        <f>AZ10</f>
        <v>54486</v>
      </c>
      <c r="BA11" s="24">
        <f>BA10</f>
        <v>20000</v>
      </c>
      <c r="BB11" s="24">
        <f t="shared" si="17"/>
        <v>-594</v>
      </c>
      <c r="BC11" s="24">
        <f>BC10</f>
        <v>19406</v>
      </c>
      <c r="BD11" s="24">
        <f>BD10</f>
        <v>73974</v>
      </c>
      <c r="BE11" s="24">
        <f t="shared" si="18"/>
        <v>-82</v>
      </c>
      <c r="BF11" s="24">
        <f>BF10</f>
        <v>73892</v>
      </c>
      <c r="BG11" s="24">
        <f>BG10</f>
        <v>273434</v>
      </c>
      <c r="BH11" s="24">
        <f t="shared" si="19"/>
        <v>587232</v>
      </c>
      <c r="BI11" s="24">
        <f>BI10</f>
        <v>860666</v>
      </c>
      <c r="BJ11" s="24">
        <f>BJ10</f>
        <v>0</v>
      </c>
      <c r="BK11" s="24">
        <f t="shared" si="20"/>
        <v>1648</v>
      </c>
      <c r="BL11" s="24">
        <f>BL10</f>
        <v>1648</v>
      </c>
      <c r="BM11" s="24">
        <f>BM10</f>
        <v>2250</v>
      </c>
      <c r="BN11" s="24">
        <f t="shared" si="21"/>
        <v>7466</v>
      </c>
      <c r="BO11" s="24">
        <f>BO10</f>
        <v>9716</v>
      </c>
      <c r="BP11" s="24">
        <f>BP10</f>
        <v>0</v>
      </c>
      <c r="BQ11" s="24">
        <f t="shared" si="22"/>
        <v>0</v>
      </c>
      <c r="BR11" s="24">
        <f>BR10</f>
        <v>0</v>
      </c>
      <c r="BS11" s="24">
        <f>BS10</f>
        <v>2250</v>
      </c>
      <c r="BT11" s="24">
        <f t="shared" si="23"/>
        <v>7466</v>
      </c>
      <c r="BU11" s="24">
        <f>BU10</f>
        <v>9716</v>
      </c>
      <c r="BV11" s="24">
        <f>BV10-AC8</f>
        <v>4933</v>
      </c>
      <c r="BW11" s="24">
        <f t="shared" si="24"/>
        <v>2302</v>
      </c>
      <c r="BX11" s="24">
        <f>BX10-AE8</f>
        <v>7235</v>
      </c>
      <c r="BY11" s="24">
        <f>AL11+AO11+AR11+AU11+BD11+BG11+BJ11+BS11+BV11</f>
        <v>844873</v>
      </c>
      <c r="BZ11" s="24">
        <f t="shared" si="25"/>
        <v>738377</v>
      </c>
      <c r="CA11" s="24">
        <f>AN11+AQ11+AT11+AW11+BF11+BI11+BL11+BU11+BX11</f>
        <v>1583250</v>
      </c>
    </row>
    <row r="12" spans="1:81" x14ac:dyDescent="0.25">
      <c r="A12" s="2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</row>
    <row r="13" spans="1:81" ht="15" customHeight="1" x14ac:dyDescent="0.25">
      <c r="A13" s="28"/>
      <c r="B13" s="29"/>
      <c r="C13" s="30"/>
      <c r="D13" s="30"/>
      <c r="E13" s="29"/>
      <c r="F13" s="30"/>
      <c r="G13" s="30"/>
      <c r="H13" s="29"/>
      <c r="I13" s="30"/>
      <c r="J13" s="30"/>
      <c r="K13" s="29"/>
      <c r="L13" s="30"/>
      <c r="M13" s="30"/>
      <c r="N13" s="29"/>
      <c r="O13" s="30"/>
      <c r="P13" s="30"/>
      <c r="Q13" s="29"/>
      <c r="R13" s="30"/>
      <c r="S13" s="30"/>
      <c r="T13" s="29"/>
      <c r="U13" s="30"/>
      <c r="V13" s="30"/>
      <c r="W13" s="29"/>
      <c r="X13" s="30"/>
      <c r="Y13" s="30"/>
      <c r="Z13" s="30"/>
      <c r="AA13" s="30"/>
      <c r="AB13" s="30"/>
      <c r="AC13" s="29"/>
      <c r="AD13" s="30"/>
      <c r="AE13" s="30"/>
      <c r="AF13" s="29"/>
      <c r="AG13" s="30"/>
      <c r="AH13" s="30"/>
      <c r="AI13" s="29"/>
      <c r="AJ13" s="30"/>
      <c r="AK13" s="30"/>
      <c r="AL13" s="29"/>
      <c r="AM13" s="30"/>
      <c r="AN13" s="30"/>
      <c r="AO13" s="29"/>
      <c r="AP13" s="30"/>
      <c r="AQ13" s="30"/>
      <c r="AR13" s="29"/>
      <c r="AS13" s="30"/>
      <c r="AT13" s="30"/>
      <c r="AU13" s="29"/>
      <c r="AV13" s="30"/>
      <c r="AW13" s="30"/>
      <c r="AX13" s="29"/>
      <c r="AY13" s="30"/>
      <c r="AZ13" s="30"/>
      <c r="BA13" s="29"/>
      <c r="BB13" s="30"/>
      <c r="BC13" s="30"/>
      <c r="BD13" s="29"/>
      <c r="BE13" s="30"/>
      <c r="BF13" s="30"/>
      <c r="BG13" s="29"/>
      <c r="BH13" s="30"/>
      <c r="BI13" s="30"/>
      <c r="BJ13" s="29"/>
      <c r="BK13" s="30"/>
      <c r="BL13" s="30"/>
      <c r="BM13" s="29"/>
      <c r="BN13" s="30"/>
      <c r="BO13" s="30"/>
      <c r="BP13" s="29"/>
      <c r="BQ13" s="30"/>
      <c r="BR13" s="30"/>
      <c r="BS13" s="29"/>
      <c r="BT13" s="30"/>
      <c r="BU13" s="30"/>
      <c r="BV13" s="29"/>
      <c r="BW13" s="30"/>
      <c r="BX13" s="30"/>
      <c r="BY13" s="31"/>
      <c r="BZ13" s="30"/>
      <c r="CA13" s="30"/>
    </row>
    <row r="14" spans="1:81" ht="25.5" x14ac:dyDescent="0.25">
      <c r="A14" s="32" t="s">
        <v>68</v>
      </c>
      <c r="B14" s="29"/>
      <c r="C14" s="30"/>
      <c r="D14" s="30"/>
      <c r="E14" s="29"/>
      <c r="F14" s="30"/>
      <c r="G14" s="30"/>
      <c r="H14" s="29"/>
      <c r="I14" s="30"/>
      <c r="J14" s="30"/>
      <c r="K14" s="29"/>
      <c r="L14" s="30"/>
      <c r="M14" s="30"/>
      <c r="N14" s="29"/>
      <c r="O14" s="30"/>
      <c r="P14" s="30"/>
      <c r="Q14" s="29"/>
      <c r="R14" s="30"/>
      <c r="S14" s="30"/>
      <c r="T14" s="29"/>
      <c r="U14" s="30"/>
      <c r="V14" s="30"/>
      <c r="W14" s="29"/>
      <c r="X14" s="30"/>
      <c r="Y14" s="30"/>
      <c r="Z14" s="30"/>
      <c r="AA14" s="30"/>
      <c r="AB14" s="30"/>
      <c r="AC14" s="29"/>
      <c r="AD14" s="30"/>
      <c r="AE14" s="30"/>
      <c r="AF14" s="29"/>
      <c r="AG14" s="30"/>
      <c r="AH14" s="30"/>
      <c r="AI14" s="29"/>
      <c r="AJ14" s="30"/>
      <c r="AK14" s="30"/>
      <c r="AL14" s="29"/>
      <c r="AM14" s="30"/>
      <c r="AN14" s="30"/>
      <c r="AO14" s="29"/>
      <c r="AP14" s="30"/>
      <c r="AQ14" s="30"/>
      <c r="AR14" s="29"/>
      <c r="AS14" s="30"/>
      <c r="AT14" s="30"/>
      <c r="AU14" s="29"/>
      <c r="AV14" s="30"/>
      <c r="AW14" s="30"/>
      <c r="AX14" s="29"/>
      <c r="AY14" s="30"/>
      <c r="AZ14" s="30"/>
      <c r="BA14" s="29"/>
      <c r="BB14" s="30"/>
      <c r="BC14" s="30"/>
      <c r="BD14" s="29"/>
      <c r="BE14" s="30"/>
      <c r="BF14" s="30"/>
      <c r="BG14" s="29"/>
      <c r="BH14" s="30"/>
      <c r="BI14" s="30"/>
      <c r="BJ14" s="29"/>
      <c r="BK14" s="30"/>
      <c r="BL14" s="30"/>
      <c r="BM14" s="29"/>
      <c r="BN14" s="30"/>
      <c r="BO14" s="30"/>
      <c r="BP14" s="29"/>
      <c r="BQ14" s="30"/>
      <c r="BR14" s="30"/>
      <c r="BS14" s="29"/>
      <c r="BT14" s="30"/>
      <c r="BU14" s="30"/>
      <c r="BV14" s="29"/>
      <c r="BW14" s="30"/>
      <c r="BX14" s="30"/>
      <c r="BY14" s="31"/>
      <c r="BZ14" s="30"/>
      <c r="CA14" s="30"/>
    </row>
    <row r="15" spans="1:81" ht="18" customHeight="1" x14ac:dyDescent="0.25">
      <c r="A15" s="23" t="s">
        <v>69</v>
      </c>
      <c r="B15" s="23">
        <f>B11-B16-B17</f>
        <v>168013</v>
      </c>
      <c r="C15" s="23">
        <f>D15-B15</f>
        <v>43651</v>
      </c>
      <c r="D15" s="23">
        <f t="shared" ref="D15" si="42">D11-D16-D17</f>
        <v>211664</v>
      </c>
      <c r="E15" s="23">
        <f>E11</f>
        <v>406226</v>
      </c>
      <c r="F15" s="23">
        <f>G15-E15</f>
        <v>11564</v>
      </c>
      <c r="G15" s="23">
        <f t="shared" ref="G15" si="43">G11</f>
        <v>417790</v>
      </c>
      <c r="H15" s="23">
        <f>H11-H16</f>
        <v>82195</v>
      </c>
      <c r="I15" s="23">
        <f>J15-H15</f>
        <v>-6099</v>
      </c>
      <c r="J15" s="23">
        <f t="shared" ref="J15" si="44">J11-J16</f>
        <v>76096</v>
      </c>
      <c r="K15" s="23">
        <f>K11-K16-K17</f>
        <v>0</v>
      </c>
      <c r="L15" s="23">
        <f>M15-K15</f>
        <v>0</v>
      </c>
      <c r="M15" s="23">
        <f t="shared" ref="M15" si="45">M11-M16-M17</f>
        <v>0</v>
      </c>
      <c r="N15" s="23">
        <v>0</v>
      </c>
      <c r="O15" s="23">
        <f>P15-N15</f>
        <v>16776</v>
      </c>
      <c r="P15" s="23">
        <f t="shared" ref="P15:V15" si="46">P11-P16</f>
        <v>16776</v>
      </c>
      <c r="Q15" s="23">
        <f t="shared" si="46"/>
        <v>0</v>
      </c>
      <c r="R15" s="23">
        <f>S15-Q15</f>
        <v>0</v>
      </c>
      <c r="S15" s="23">
        <f t="shared" si="46"/>
        <v>0</v>
      </c>
      <c r="T15" s="23">
        <f t="shared" si="46"/>
        <v>0</v>
      </c>
      <c r="U15" s="23">
        <f>V15-T15</f>
        <v>5500</v>
      </c>
      <c r="V15" s="23">
        <f t="shared" si="46"/>
        <v>5500</v>
      </c>
      <c r="W15" s="24">
        <f>B15+E15+H15+K15+N15+Q15+T15</f>
        <v>656434</v>
      </c>
      <c r="X15" s="23">
        <f>Y15-W15</f>
        <v>71392</v>
      </c>
      <c r="Y15" s="24">
        <f>D15+G15+J15+M15+P15+S15+V15</f>
        <v>727826</v>
      </c>
      <c r="Z15" s="23">
        <v>0</v>
      </c>
      <c r="AA15" s="23">
        <f>AB15-Z15</f>
        <v>647327</v>
      </c>
      <c r="AB15" s="23">
        <f>AB11-AB16</f>
        <v>647327</v>
      </c>
      <c r="AC15" s="23">
        <f>AC11-AC16</f>
        <v>0</v>
      </c>
      <c r="AD15" s="23">
        <f>AE15-AC15</f>
        <v>2302</v>
      </c>
      <c r="AE15" s="23">
        <f>AE11-AE16</f>
        <v>2302</v>
      </c>
      <c r="AF15" s="24">
        <f>Z15+AC15</f>
        <v>0</v>
      </c>
      <c r="AG15" s="23">
        <f>AH15-AF15</f>
        <v>649629</v>
      </c>
      <c r="AH15" s="24">
        <f>AB15+AE15</f>
        <v>649629</v>
      </c>
      <c r="AI15" s="24">
        <f>W15+AF15</f>
        <v>656434</v>
      </c>
      <c r="AJ15" s="23">
        <f>AK15-AI15</f>
        <v>721021</v>
      </c>
      <c r="AK15" s="24">
        <f>Y15+AH15</f>
        <v>1377455</v>
      </c>
      <c r="AL15" s="23">
        <f>AL11-AL17-AL16</f>
        <v>197991</v>
      </c>
      <c r="AM15" s="23">
        <f>AN15-AL15</f>
        <v>42166</v>
      </c>
      <c r="AN15" s="23">
        <f t="shared" ref="AN15" si="47">AN11-AN17-AN16</f>
        <v>240157</v>
      </c>
      <c r="AO15" s="23">
        <f>AO11-AO17</f>
        <v>40324</v>
      </c>
      <c r="AP15" s="23">
        <f>AQ15-AO15</f>
        <v>6061</v>
      </c>
      <c r="AQ15" s="23">
        <f t="shared" ref="AQ15" si="48">AQ11-AQ17</f>
        <v>46385</v>
      </c>
      <c r="AR15" s="23">
        <f>AR11-AR17-AR16</f>
        <v>204609</v>
      </c>
      <c r="AS15" s="23">
        <f>AT15-AR15</f>
        <v>85881</v>
      </c>
      <c r="AT15" s="23">
        <f t="shared" ref="AT15" si="49">AT11-AT17-AT16</f>
        <v>290490</v>
      </c>
      <c r="AU15" s="23">
        <f>AU11-AU16</f>
        <v>0</v>
      </c>
      <c r="AV15" s="23">
        <f>AW15-AU15</f>
        <v>24</v>
      </c>
      <c r="AW15" s="23">
        <f>AW11-AW16</f>
        <v>24</v>
      </c>
      <c r="AX15" s="23">
        <f>AX11-AX16</f>
        <v>48754</v>
      </c>
      <c r="AY15" s="23">
        <f>AZ15-AX15</f>
        <v>202</v>
      </c>
      <c r="AZ15" s="23">
        <f t="shared" ref="AZ15" si="50">AZ11-AZ16</f>
        <v>48956</v>
      </c>
      <c r="BA15" s="23">
        <f>BA11-BA16</f>
        <v>20000</v>
      </c>
      <c r="BB15" s="23">
        <f>BC15-BA15</f>
        <v>-594</v>
      </c>
      <c r="BC15" s="23">
        <f>BC11-BC16</f>
        <v>19406</v>
      </c>
      <c r="BD15" s="23">
        <f>BD11-BD16</f>
        <v>68974</v>
      </c>
      <c r="BE15" s="23">
        <f>BF15-BD15</f>
        <v>-612</v>
      </c>
      <c r="BF15" s="23">
        <f>AZ15+BC15</f>
        <v>68362</v>
      </c>
      <c r="BG15" s="23">
        <f>BG11-BG16</f>
        <v>53434</v>
      </c>
      <c r="BH15" s="23">
        <f>BI15-BG15</f>
        <v>573732</v>
      </c>
      <c r="BI15" s="23">
        <f t="shared" ref="BI15:BL15" si="51">BI11-BI16</f>
        <v>627166</v>
      </c>
      <c r="BJ15" s="23">
        <f t="shared" si="51"/>
        <v>0</v>
      </c>
      <c r="BK15" s="23">
        <f>BL15-BJ15</f>
        <v>1648</v>
      </c>
      <c r="BL15" s="23">
        <f t="shared" si="51"/>
        <v>1648</v>
      </c>
      <c r="BM15" s="23">
        <f>BM11-BM16</f>
        <v>250</v>
      </c>
      <c r="BN15" s="23">
        <f>BO15-BM15</f>
        <v>7466</v>
      </c>
      <c r="BO15" s="23">
        <f>BO11-BO16</f>
        <v>7716</v>
      </c>
      <c r="BP15" s="23"/>
      <c r="BQ15" s="23">
        <f>BR15-BP15</f>
        <v>0</v>
      </c>
      <c r="BR15" s="23"/>
      <c r="BS15" s="23">
        <f>BM15+BP15</f>
        <v>250</v>
      </c>
      <c r="BT15" s="23">
        <f>BU15-BS15</f>
        <v>7466</v>
      </c>
      <c r="BU15" s="23">
        <f>BO15+BR15</f>
        <v>7716</v>
      </c>
      <c r="BV15" s="23">
        <f>BV11-BV16</f>
        <v>4933</v>
      </c>
      <c r="BW15" s="23">
        <f>BX15-BV15</f>
        <v>2302</v>
      </c>
      <c r="BX15" s="23">
        <f>BX11-BX16</f>
        <v>7235</v>
      </c>
      <c r="BY15" s="24">
        <f>AL15+AO15+AR15+AU15+BD15+BG15+BJ15+BS15+BV15</f>
        <v>570515</v>
      </c>
      <c r="BZ15" s="23">
        <f>CA15-BY15</f>
        <v>718668</v>
      </c>
      <c r="CA15" s="24">
        <f>AN15+AQ15+AT15+AW15+BF15+BI15+BL15+BU15+BX15</f>
        <v>1289183</v>
      </c>
    </row>
    <row r="16" spans="1:81" ht="18" customHeight="1" x14ac:dyDescent="0.25">
      <c r="A16" s="23" t="s">
        <v>70</v>
      </c>
      <c r="B16" s="23">
        <v>4200</v>
      </c>
      <c r="C16" s="23">
        <f t="shared" ref="C16:C18" si="52">D16-B16</f>
        <v>0</v>
      </c>
      <c r="D16" s="23">
        <v>4200</v>
      </c>
      <c r="E16" s="23"/>
      <c r="F16" s="23">
        <f t="shared" ref="F16:F18" si="53">G16-E16</f>
        <v>0</v>
      </c>
      <c r="G16" s="23"/>
      <c r="H16" s="23">
        <v>25005</v>
      </c>
      <c r="I16" s="23">
        <f t="shared" ref="I16:I18" si="54">J16-H16</f>
        <v>21260</v>
      </c>
      <c r="J16" s="23">
        <v>46265</v>
      </c>
      <c r="K16" s="23">
        <v>8904</v>
      </c>
      <c r="L16" s="23">
        <f t="shared" ref="L16:L18" si="55">M16-K16</f>
        <v>-3904</v>
      </c>
      <c r="M16" s="23">
        <v>5000</v>
      </c>
      <c r="N16" s="23">
        <v>0</v>
      </c>
      <c r="O16" s="23">
        <f t="shared" ref="O16:O18" si="56">P16-N16</f>
        <v>0</v>
      </c>
      <c r="P16" s="23">
        <v>0</v>
      </c>
      <c r="Q16" s="23">
        <v>80330</v>
      </c>
      <c r="R16" s="23">
        <f t="shared" ref="R16:R18" si="57">S16-Q16</f>
        <v>0</v>
      </c>
      <c r="S16" s="23">
        <v>80330</v>
      </c>
      <c r="T16" s="23">
        <v>0</v>
      </c>
      <c r="U16" s="23">
        <f t="shared" ref="U16:U18" si="58">V16-T16</f>
        <v>0</v>
      </c>
      <c r="V16" s="23">
        <v>0</v>
      </c>
      <c r="W16" s="24">
        <f>B16+E16+H16+K16+N16+Q16+T16</f>
        <v>118439</v>
      </c>
      <c r="X16" s="23">
        <f t="shared" ref="X16:X18" si="59">Y16-W16</f>
        <v>17356</v>
      </c>
      <c r="Y16" s="24">
        <f>D16+G16+J16+M16+P16+S16+V16</f>
        <v>135795</v>
      </c>
      <c r="Z16" s="23">
        <v>70000</v>
      </c>
      <c r="AA16" s="23">
        <f t="shared" ref="AA16:AA18" si="60">AB16-Z16</f>
        <v>0</v>
      </c>
      <c r="AB16" s="23">
        <v>70000</v>
      </c>
      <c r="AC16" s="23">
        <v>0</v>
      </c>
      <c r="AD16" s="23">
        <f t="shared" ref="AD16:AD18" si="61">AE16-AC16</f>
        <v>0</v>
      </c>
      <c r="AE16" s="23">
        <v>0</v>
      </c>
      <c r="AF16" s="24">
        <f>Z16+AC16</f>
        <v>70000</v>
      </c>
      <c r="AG16" s="23">
        <f t="shared" ref="AG16:AG18" si="62">AH16-AF16</f>
        <v>0</v>
      </c>
      <c r="AH16" s="24">
        <f>AB16+AE16</f>
        <v>70000</v>
      </c>
      <c r="AI16" s="24">
        <f>W16+AF16</f>
        <v>188439</v>
      </c>
      <c r="AJ16" s="23">
        <f t="shared" ref="AJ16:AJ18" si="63">AK16-AI16</f>
        <v>17356</v>
      </c>
      <c r="AK16" s="24">
        <f>Y16+AH16</f>
        <v>205795</v>
      </c>
      <c r="AL16" s="23">
        <v>90</v>
      </c>
      <c r="AM16" s="23">
        <f t="shared" ref="AM16:AM18" si="64">AN16-AL16</f>
        <v>0</v>
      </c>
      <c r="AN16" s="23">
        <v>90</v>
      </c>
      <c r="AO16" s="23">
        <v>0</v>
      </c>
      <c r="AP16" s="23">
        <f t="shared" ref="AP16:AP17" si="65">AQ16-AO16</f>
        <v>0</v>
      </c>
      <c r="AQ16" s="23">
        <v>0</v>
      </c>
      <c r="AR16" s="23">
        <v>26454</v>
      </c>
      <c r="AS16" s="23">
        <f t="shared" ref="AS16:AS18" si="66">AT16-AR16</f>
        <v>5362</v>
      </c>
      <c r="AT16" s="23">
        <v>31816</v>
      </c>
      <c r="AU16" s="23">
        <v>9331</v>
      </c>
      <c r="AV16" s="23">
        <f t="shared" ref="AV16:AV18" si="67">AW16-AU16</f>
        <v>-24</v>
      </c>
      <c r="AW16" s="23">
        <v>9307</v>
      </c>
      <c r="AX16" s="23">
        <v>5220</v>
      </c>
      <c r="AY16" s="23">
        <f t="shared" ref="AY16:AY18" si="68">AZ16-AX16</f>
        <v>310</v>
      </c>
      <c r="AZ16" s="23">
        <v>5530</v>
      </c>
      <c r="BA16" s="23">
        <v>0</v>
      </c>
      <c r="BB16" s="23">
        <f t="shared" ref="BB16:BB18" si="69">BC16-BA16</f>
        <v>0</v>
      </c>
      <c r="BC16" s="23">
        <v>0</v>
      </c>
      <c r="BD16" s="23">
        <v>5000</v>
      </c>
      <c r="BE16" s="23">
        <f t="shared" ref="BE16:BE18" si="70">BF16-BD16</f>
        <v>530</v>
      </c>
      <c r="BF16" s="23">
        <f>AZ16+BC16</f>
        <v>5530</v>
      </c>
      <c r="BG16" s="23">
        <v>220000</v>
      </c>
      <c r="BH16" s="23">
        <f t="shared" ref="BH16:BH18" si="71">BI16-BG16</f>
        <v>13500</v>
      </c>
      <c r="BI16" s="23">
        <v>233500</v>
      </c>
      <c r="BJ16" s="23">
        <v>0</v>
      </c>
      <c r="BK16" s="23">
        <f t="shared" ref="BK16:BK18" si="72">BL16-BJ16</f>
        <v>0</v>
      </c>
      <c r="BL16" s="23">
        <v>0</v>
      </c>
      <c r="BM16" s="23">
        <v>2000</v>
      </c>
      <c r="BN16" s="23">
        <f t="shared" ref="BN16:BN18" si="73">BO16-BM16</f>
        <v>0</v>
      </c>
      <c r="BO16" s="23">
        <v>2000</v>
      </c>
      <c r="BP16" s="23"/>
      <c r="BQ16" s="23">
        <f t="shared" ref="BQ16:BQ18" si="74">BR16-BP16</f>
        <v>0</v>
      </c>
      <c r="BR16" s="23"/>
      <c r="BS16" s="23">
        <f>BM16+BP16</f>
        <v>2000</v>
      </c>
      <c r="BT16" s="23">
        <f t="shared" ref="BT16:BT18" si="75">BU16-BS16</f>
        <v>0</v>
      </c>
      <c r="BU16" s="23">
        <f>BO16+BR16</f>
        <v>2000</v>
      </c>
      <c r="BV16" s="23">
        <v>0</v>
      </c>
      <c r="BW16" s="23">
        <f t="shared" ref="BW16:BW18" si="76">BX16-BV16</f>
        <v>0</v>
      </c>
      <c r="BX16" s="23">
        <v>0</v>
      </c>
      <c r="BY16" s="24">
        <f>AL16+AO16+AR16+AU16+BD16+BG16+BJ16+BS16+BV16</f>
        <v>262875</v>
      </c>
      <c r="BZ16" s="23">
        <f t="shared" ref="BZ16:BZ18" si="77">CA16-BY16</f>
        <v>19368</v>
      </c>
      <c r="CA16" s="24">
        <f>AN16+AQ16+AT16+AW16+BF16+BI16+BL16+BU16+BX16</f>
        <v>282243</v>
      </c>
    </row>
    <row r="17" spans="1:79" ht="18" customHeight="1" x14ac:dyDescent="0.25">
      <c r="A17" s="23" t="s">
        <v>71</v>
      </c>
      <c r="B17" s="23">
        <v>0</v>
      </c>
      <c r="C17" s="23">
        <f t="shared" si="52"/>
        <v>0</v>
      </c>
      <c r="D17" s="23">
        <v>0</v>
      </c>
      <c r="E17" s="23"/>
      <c r="F17" s="23">
        <f t="shared" si="53"/>
        <v>0</v>
      </c>
      <c r="G17" s="23"/>
      <c r="H17" s="23"/>
      <c r="I17" s="23">
        <f t="shared" si="54"/>
        <v>0</v>
      </c>
      <c r="J17" s="23"/>
      <c r="K17" s="23">
        <v>0</v>
      </c>
      <c r="L17" s="23">
        <f t="shared" si="55"/>
        <v>0</v>
      </c>
      <c r="M17" s="23">
        <v>0</v>
      </c>
      <c r="N17" s="23">
        <v>0</v>
      </c>
      <c r="O17" s="23">
        <f t="shared" si="56"/>
        <v>0</v>
      </c>
      <c r="P17" s="23">
        <v>0</v>
      </c>
      <c r="Q17" s="23">
        <v>0</v>
      </c>
      <c r="R17" s="23">
        <f t="shared" si="57"/>
        <v>0</v>
      </c>
      <c r="S17" s="23">
        <v>0</v>
      </c>
      <c r="T17" s="23">
        <v>0</v>
      </c>
      <c r="U17" s="23">
        <f t="shared" si="58"/>
        <v>0</v>
      </c>
      <c r="V17" s="23">
        <v>0</v>
      </c>
      <c r="W17" s="24">
        <f>B17+E17+H17+K17+N17+Q17+T17</f>
        <v>0</v>
      </c>
      <c r="X17" s="23">
        <f t="shared" si="59"/>
        <v>0</v>
      </c>
      <c r="Y17" s="24">
        <f>D17+G17+J17+M17+P17+S17+V17</f>
        <v>0</v>
      </c>
      <c r="Z17" s="23">
        <v>0</v>
      </c>
      <c r="AA17" s="23">
        <f t="shared" si="60"/>
        <v>0</v>
      </c>
      <c r="AB17" s="23">
        <v>0</v>
      </c>
      <c r="AC17" s="23">
        <v>0</v>
      </c>
      <c r="AD17" s="23">
        <f t="shared" si="61"/>
        <v>0</v>
      </c>
      <c r="AE17" s="23">
        <v>0</v>
      </c>
      <c r="AF17" s="24">
        <f>Z17+AC17</f>
        <v>0</v>
      </c>
      <c r="AG17" s="23">
        <f t="shared" si="62"/>
        <v>0</v>
      </c>
      <c r="AH17" s="24">
        <v>0</v>
      </c>
      <c r="AI17" s="24">
        <f>W17+AF17</f>
        <v>0</v>
      </c>
      <c r="AJ17" s="23">
        <f t="shared" si="63"/>
        <v>0</v>
      </c>
      <c r="AK17" s="24">
        <f>Y17+AH17</f>
        <v>0</v>
      </c>
      <c r="AL17" s="23">
        <v>8915</v>
      </c>
      <c r="AM17" s="23">
        <f t="shared" si="64"/>
        <v>211</v>
      </c>
      <c r="AN17" s="23">
        <v>9126</v>
      </c>
      <c r="AO17" s="23">
        <v>1699</v>
      </c>
      <c r="AP17" s="23">
        <f t="shared" si="65"/>
        <v>121</v>
      </c>
      <c r="AQ17" s="23">
        <v>1820</v>
      </c>
      <c r="AR17" s="23">
        <v>869</v>
      </c>
      <c r="AS17" s="23">
        <f t="shared" si="66"/>
        <v>9</v>
      </c>
      <c r="AT17" s="23">
        <v>878</v>
      </c>
      <c r="AU17" s="23">
        <v>0</v>
      </c>
      <c r="AV17" s="23">
        <f t="shared" si="67"/>
        <v>0</v>
      </c>
      <c r="AW17" s="23">
        <v>0</v>
      </c>
      <c r="AX17" s="23">
        <v>0</v>
      </c>
      <c r="AY17" s="23">
        <f t="shared" si="68"/>
        <v>0</v>
      </c>
      <c r="AZ17" s="23">
        <v>0</v>
      </c>
      <c r="BA17" s="23">
        <v>0</v>
      </c>
      <c r="BB17" s="23">
        <f t="shared" si="69"/>
        <v>0</v>
      </c>
      <c r="BC17" s="23">
        <v>0</v>
      </c>
      <c r="BD17" s="23">
        <f>AX17+BA17</f>
        <v>0</v>
      </c>
      <c r="BE17" s="23">
        <f t="shared" si="70"/>
        <v>0</v>
      </c>
      <c r="BF17" s="23">
        <f>AZ17+BC17</f>
        <v>0</v>
      </c>
      <c r="BG17" s="23">
        <v>0</v>
      </c>
      <c r="BH17" s="23">
        <f t="shared" si="71"/>
        <v>0</v>
      </c>
      <c r="BI17" s="23">
        <v>0</v>
      </c>
      <c r="BJ17" s="23">
        <v>0</v>
      </c>
      <c r="BK17" s="23">
        <f t="shared" si="72"/>
        <v>0</v>
      </c>
      <c r="BL17" s="23">
        <v>0</v>
      </c>
      <c r="BM17" s="23">
        <v>0</v>
      </c>
      <c r="BN17" s="23">
        <f t="shared" si="73"/>
        <v>0</v>
      </c>
      <c r="BO17" s="23">
        <v>0</v>
      </c>
      <c r="BP17" s="23"/>
      <c r="BQ17" s="23">
        <f t="shared" si="74"/>
        <v>0</v>
      </c>
      <c r="BR17" s="23"/>
      <c r="BS17" s="23">
        <f>BM17+BP17</f>
        <v>0</v>
      </c>
      <c r="BT17" s="23">
        <f t="shared" si="75"/>
        <v>0</v>
      </c>
      <c r="BU17" s="23">
        <f>BO17+BR17</f>
        <v>0</v>
      </c>
      <c r="BV17" s="23">
        <v>0</v>
      </c>
      <c r="BW17" s="23">
        <f t="shared" si="76"/>
        <v>0</v>
      </c>
      <c r="BX17" s="23">
        <v>0</v>
      </c>
      <c r="BY17" s="24">
        <f>AL17+AO17+AR17+AU17+BD17+BG17+BJ17+BS17+BV17</f>
        <v>11483</v>
      </c>
      <c r="BZ17" s="23">
        <f t="shared" si="77"/>
        <v>341</v>
      </c>
      <c r="CA17" s="24">
        <f>AN17+AQ17+AT17+AW17+BF17+BI17+BL17+BU17+BX17</f>
        <v>11824</v>
      </c>
    </row>
    <row r="18" spans="1:79" ht="18" customHeight="1" x14ac:dyDescent="0.25">
      <c r="A18" s="24" t="s">
        <v>72</v>
      </c>
      <c r="B18" s="24">
        <f>SUM(B15:B17)</f>
        <v>172213</v>
      </c>
      <c r="C18" s="24">
        <f t="shared" si="52"/>
        <v>43651</v>
      </c>
      <c r="D18" s="24">
        <f>SUM(D15:D17)</f>
        <v>215864</v>
      </c>
      <c r="E18" s="24">
        <f>SUM(E15:E17)</f>
        <v>406226</v>
      </c>
      <c r="F18" s="24">
        <f t="shared" si="53"/>
        <v>11564</v>
      </c>
      <c r="G18" s="24">
        <f>SUM(G15:G17)</f>
        <v>417790</v>
      </c>
      <c r="H18" s="24">
        <f>SUM(H15:H17)</f>
        <v>107200</v>
      </c>
      <c r="I18" s="24">
        <f t="shared" si="54"/>
        <v>15161</v>
      </c>
      <c r="J18" s="24">
        <f>SUM(J15:J17)</f>
        <v>122361</v>
      </c>
      <c r="K18" s="24">
        <f>SUM(K15:K17)</f>
        <v>8904</v>
      </c>
      <c r="L18" s="24">
        <f t="shared" si="55"/>
        <v>-3904</v>
      </c>
      <c r="M18" s="24">
        <f>SUM(M15:M17)</f>
        <v>5000</v>
      </c>
      <c r="N18" s="24">
        <f>SUM(N15:N17)</f>
        <v>0</v>
      </c>
      <c r="O18" s="24">
        <f t="shared" si="56"/>
        <v>16776</v>
      </c>
      <c r="P18" s="24">
        <f>SUM(P15:P17)</f>
        <v>16776</v>
      </c>
      <c r="Q18" s="24">
        <f>SUM(Q15:Q17)</f>
        <v>80330</v>
      </c>
      <c r="R18" s="24">
        <f t="shared" si="57"/>
        <v>0</v>
      </c>
      <c r="S18" s="24">
        <f>SUM(S15:S17)</f>
        <v>80330</v>
      </c>
      <c r="T18" s="24">
        <f>SUM(T15:T17)</f>
        <v>0</v>
      </c>
      <c r="U18" s="24">
        <f t="shared" si="58"/>
        <v>5500</v>
      </c>
      <c r="V18" s="24">
        <f>SUM(V15:V17)</f>
        <v>5500</v>
      </c>
      <c r="W18" s="24">
        <f>SUM(W15:W17)</f>
        <v>774873</v>
      </c>
      <c r="X18" s="24">
        <f t="shared" si="59"/>
        <v>88748</v>
      </c>
      <c r="Y18" s="24">
        <f>SUM(Y15:Y17)</f>
        <v>863621</v>
      </c>
      <c r="Z18" s="24">
        <f>SUM(Z15:Z17)</f>
        <v>70000</v>
      </c>
      <c r="AA18" s="24">
        <f t="shared" si="60"/>
        <v>647327</v>
      </c>
      <c r="AB18" s="24">
        <f>SUM(AB15:AB17)</f>
        <v>717327</v>
      </c>
      <c r="AC18" s="24">
        <f>SUM(AC15:AC17)</f>
        <v>0</v>
      </c>
      <c r="AD18" s="24">
        <f t="shared" si="61"/>
        <v>2302</v>
      </c>
      <c r="AE18" s="24">
        <f>SUM(AE15:AE17)</f>
        <v>2302</v>
      </c>
      <c r="AF18" s="24">
        <f>SUM(AF15:AF17)</f>
        <v>70000</v>
      </c>
      <c r="AG18" s="24">
        <f t="shared" si="62"/>
        <v>649629</v>
      </c>
      <c r="AH18" s="24">
        <f>SUM(AH15:AH17)</f>
        <v>719629</v>
      </c>
      <c r="AI18" s="24">
        <f>SUM(AI15:AI17)</f>
        <v>844873</v>
      </c>
      <c r="AJ18" s="24">
        <f t="shared" si="63"/>
        <v>738377</v>
      </c>
      <c r="AK18" s="24">
        <f>SUM(AK15:AK17)</f>
        <v>1583250</v>
      </c>
      <c r="AL18" s="24">
        <f>SUM(AL15:AL17)</f>
        <v>206996</v>
      </c>
      <c r="AM18" s="24">
        <f t="shared" si="64"/>
        <v>42377</v>
      </c>
      <c r="AN18" s="24">
        <f>SUM(AN15:AN17)</f>
        <v>249373</v>
      </c>
      <c r="AO18" s="24">
        <f>SUM(AO15:AO17)</f>
        <v>42023</v>
      </c>
      <c r="AP18" s="24">
        <f>AQ18-AO18</f>
        <v>6182</v>
      </c>
      <c r="AQ18" s="24">
        <f>SUM(AQ15:AQ17)</f>
        <v>48205</v>
      </c>
      <c r="AR18" s="24">
        <f>SUM(AR15:AR17)</f>
        <v>231932</v>
      </c>
      <c r="AS18" s="24">
        <f t="shared" si="66"/>
        <v>91252</v>
      </c>
      <c r="AT18" s="24">
        <f>SUM(AT15:AT17)</f>
        <v>323184</v>
      </c>
      <c r="AU18" s="24">
        <f>SUM(AU15:AU17)</f>
        <v>9331</v>
      </c>
      <c r="AV18" s="24">
        <f t="shared" si="67"/>
        <v>0</v>
      </c>
      <c r="AW18" s="24">
        <f>SUM(AW15:AW17)</f>
        <v>9331</v>
      </c>
      <c r="AX18" s="24">
        <f>SUM(AX15:AX17)</f>
        <v>53974</v>
      </c>
      <c r="AY18" s="24">
        <f t="shared" si="68"/>
        <v>512</v>
      </c>
      <c r="AZ18" s="24">
        <f>SUM(AZ15:AZ17)</f>
        <v>54486</v>
      </c>
      <c r="BA18" s="24">
        <f>SUM(BA15:BA17)</f>
        <v>20000</v>
      </c>
      <c r="BB18" s="24">
        <f t="shared" si="69"/>
        <v>-594</v>
      </c>
      <c r="BC18" s="24">
        <f>SUM(BC15:BC17)</f>
        <v>19406</v>
      </c>
      <c r="BD18" s="24">
        <f>SUM(BD15:BD17)</f>
        <v>73974</v>
      </c>
      <c r="BE18" s="24">
        <f t="shared" si="70"/>
        <v>-82</v>
      </c>
      <c r="BF18" s="24">
        <f>SUM(BF15:BF17)</f>
        <v>73892</v>
      </c>
      <c r="BG18" s="24">
        <f>SUM(BG15:BG17)</f>
        <v>273434</v>
      </c>
      <c r="BH18" s="24">
        <f t="shared" si="71"/>
        <v>587232</v>
      </c>
      <c r="BI18" s="24">
        <f>SUM(BI15:BI17)</f>
        <v>860666</v>
      </c>
      <c r="BJ18" s="24">
        <f>SUM(BJ15:BJ17)</f>
        <v>0</v>
      </c>
      <c r="BK18" s="24">
        <f t="shared" si="72"/>
        <v>1648</v>
      </c>
      <c r="BL18" s="24">
        <f>SUM(BL15:BL17)</f>
        <v>1648</v>
      </c>
      <c r="BM18" s="24">
        <f>SUM(BM15:BM17)</f>
        <v>2250</v>
      </c>
      <c r="BN18" s="24">
        <f t="shared" si="73"/>
        <v>7466</v>
      </c>
      <c r="BO18" s="24">
        <f>SUM(BO15:BO17)</f>
        <v>9716</v>
      </c>
      <c r="BP18" s="24">
        <f>SUM(BP15:BP17)</f>
        <v>0</v>
      </c>
      <c r="BQ18" s="24">
        <f t="shared" si="74"/>
        <v>0</v>
      </c>
      <c r="BR18" s="24">
        <f>SUM(BR15:BR17)</f>
        <v>0</v>
      </c>
      <c r="BS18" s="24">
        <f>SUM(BS15:BS17)</f>
        <v>2250</v>
      </c>
      <c r="BT18" s="24">
        <f t="shared" si="75"/>
        <v>7466</v>
      </c>
      <c r="BU18" s="24">
        <f>SUM(BU15:BU17)</f>
        <v>9716</v>
      </c>
      <c r="BV18" s="24">
        <f>SUM(BV15:BV17)</f>
        <v>4933</v>
      </c>
      <c r="BW18" s="24">
        <f t="shared" si="76"/>
        <v>2302</v>
      </c>
      <c r="BX18" s="24">
        <f>SUM(BX15:BX17)</f>
        <v>7235</v>
      </c>
      <c r="BY18" s="24">
        <f>SUM(BY15:BY17)</f>
        <v>844873</v>
      </c>
      <c r="BZ18" s="24">
        <f t="shared" si="77"/>
        <v>738377</v>
      </c>
      <c r="CA18" s="24">
        <f>SUM(CA15:CA17)</f>
        <v>1583250</v>
      </c>
    </row>
    <row r="20" spans="1:79" x14ac:dyDescent="0.25">
      <c r="D20" s="17" t="s">
        <v>411</v>
      </c>
      <c r="H20" s="17" t="s">
        <v>410</v>
      </c>
    </row>
  </sheetData>
  <mergeCells count="35">
    <mergeCell ref="BA3:BC3"/>
    <mergeCell ref="BS3:BU3"/>
    <mergeCell ref="BV3:BX3"/>
    <mergeCell ref="BY3:CA3"/>
    <mergeCell ref="BD3:BF3"/>
    <mergeCell ref="BG3:BI3"/>
    <mergeCell ref="BJ3:BL3"/>
    <mergeCell ref="BM3:BO3"/>
    <mergeCell ref="BP3:BR3"/>
    <mergeCell ref="AL3:AN3"/>
    <mergeCell ref="AO3:AQ3"/>
    <mergeCell ref="AR3:AT3"/>
    <mergeCell ref="AU3:AW3"/>
    <mergeCell ref="AX3:AZ3"/>
    <mergeCell ref="AL2:AT2"/>
    <mergeCell ref="AU2:BC2"/>
    <mergeCell ref="BD2:BL2"/>
    <mergeCell ref="BM2:BU2"/>
    <mergeCell ref="BV2:CA2"/>
    <mergeCell ref="B2:J2"/>
    <mergeCell ref="K2:S2"/>
    <mergeCell ref="T2:AB2"/>
    <mergeCell ref="AC2:AK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4" manualBreakCount="4">
    <brk id="19" max="17" man="1"/>
    <brk id="37" max="17" man="1"/>
    <brk id="55" max="17" man="1"/>
    <brk id="73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view="pageBreakPreview" zoomScale="60" zoomScaleNormal="100" workbookViewId="0">
      <pane xSplit="1" ySplit="8" topLeftCell="B9" activePane="bottomRight" state="frozen"/>
      <selection activeCell="C35" sqref="C35"/>
      <selection pane="topRight" activeCell="C35" sqref="C35"/>
      <selection pane="bottomLeft" activeCell="C35" sqref="C35"/>
      <selection pane="bottomRight" activeCell="E14" sqref="A1:E14"/>
    </sheetView>
  </sheetViews>
  <sheetFormatPr defaultRowHeight="15" x14ac:dyDescent="0.25"/>
  <cols>
    <col min="1" max="1" width="32.85546875" style="196" bestFit="1" customWidth="1"/>
    <col min="2" max="5" width="9.7109375" style="196" customWidth="1"/>
    <col min="6" max="8" width="9.140625" style="196" customWidth="1"/>
    <col min="9" max="16384" width="9.140625" style="196"/>
  </cols>
  <sheetData>
    <row r="1" spans="1:7" x14ac:dyDescent="0.25">
      <c r="A1" s="297" t="s">
        <v>624</v>
      </c>
      <c r="B1" s="297"/>
      <c r="C1" s="297"/>
    </row>
    <row r="2" spans="1:7" x14ac:dyDescent="0.25">
      <c r="A2" s="18"/>
      <c r="B2" s="18"/>
      <c r="C2" s="18"/>
    </row>
    <row r="3" spans="1:7" x14ac:dyDescent="0.25">
      <c r="A3" s="18"/>
      <c r="B3" s="18"/>
      <c r="C3" s="18"/>
    </row>
    <row r="4" spans="1:7" x14ac:dyDescent="0.25">
      <c r="A4" s="197"/>
      <c r="B4" s="197"/>
      <c r="C4" s="197"/>
    </row>
    <row r="5" spans="1:7" ht="15.75" x14ac:dyDescent="0.25">
      <c r="A5" s="18"/>
      <c r="B5" s="198"/>
      <c r="C5" s="198"/>
      <c r="D5" s="198"/>
      <c r="E5" s="198"/>
      <c r="F5" s="30"/>
      <c r="G5" s="30"/>
    </row>
    <row r="6" spans="1:7" x14ac:dyDescent="0.25">
      <c r="A6" s="199" t="s">
        <v>34</v>
      </c>
      <c r="B6" s="296" t="s">
        <v>59</v>
      </c>
      <c r="C6" s="296"/>
      <c r="D6" s="296"/>
      <c r="E6" s="296"/>
      <c r="F6" s="199"/>
      <c r="G6" s="199"/>
    </row>
    <row r="7" spans="1:7" x14ac:dyDescent="0.25">
      <c r="A7" s="199"/>
      <c r="B7" s="213"/>
      <c r="C7" s="213"/>
      <c r="D7" s="213"/>
      <c r="E7" s="213"/>
      <c r="F7" s="199"/>
      <c r="G7" s="199"/>
    </row>
    <row r="8" spans="1:7" x14ac:dyDescent="0.25">
      <c r="A8" s="20"/>
      <c r="B8" s="13" t="s">
        <v>62</v>
      </c>
      <c r="C8" s="13" t="s">
        <v>63</v>
      </c>
      <c r="D8" s="13" t="s">
        <v>321</v>
      </c>
      <c r="E8" s="13" t="s">
        <v>64</v>
      </c>
      <c r="F8" s="200"/>
      <c r="G8" s="200"/>
    </row>
    <row r="9" spans="1:7" x14ac:dyDescent="0.25">
      <c r="A9" s="201" t="s">
        <v>73</v>
      </c>
      <c r="B9" s="202">
        <v>6</v>
      </c>
      <c r="C9" s="202">
        <v>8</v>
      </c>
      <c r="D9" s="202">
        <v>0</v>
      </c>
      <c r="E9" s="202">
        <f>SUM(B9:D9)</f>
        <v>14</v>
      </c>
      <c r="F9" s="203"/>
      <c r="G9" s="203"/>
    </row>
    <row r="10" spans="1:7" x14ac:dyDescent="0.25">
      <c r="A10" s="50" t="s">
        <v>74</v>
      </c>
      <c r="B10" s="202">
        <v>8.75</v>
      </c>
      <c r="C10" s="202">
        <v>1</v>
      </c>
      <c r="D10" s="202">
        <v>0</v>
      </c>
      <c r="E10" s="202">
        <f>SUM(B10:D10)</f>
        <v>9.75</v>
      </c>
      <c r="F10" s="30"/>
      <c r="G10" s="30"/>
    </row>
    <row r="11" spans="1:7" x14ac:dyDescent="0.25">
      <c r="A11" s="201" t="s">
        <v>409</v>
      </c>
      <c r="B11" s="202">
        <v>24</v>
      </c>
      <c r="C11" s="202">
        <v>6.5</v>
      </c>
      <c r="D11" s="202">
        <v>0</v>
      </c>
      <c r="E11" s="202">
        <f>SUM(B11:D11)</f>
        <v>30.5</v>
      </c>
      <c r="F11" s="30"/>
      <c r="G11" s="30"/>
    </row>
    <row r="12" spans="1:7" x14ac:dyDescent="0.25">
      <c r="A12" s="26" t="s">
        <v>65</v>
      </c>
      <c r="B12" s="204">
        <f t="shared" ref="B12:D12" si="0">SUM(B9:B11)</f>
        <v>38.75</v>
      </c>
      <c r="C12" s="204">
        <f t="shared" si="0"/>
        <v>15.5</v>
      </c>
      <c r="D12" s="204">
        <f t="shared" si="0"/>
        <v>0</v>
      </c>
      <c r="E12" s="204">
        <f>SUM(E9:E11)</f>
        <v>54.25</v>
      </c>
      <c r="F12" s="203"/>
      <c r="G12" s="203"/>
    </row>
    <row r="13" spans="1:7" x14ac:dyDescent="0.25">
      <c r="A13" s="22" t="s">
        <v>75</v>
      </c>
      <c r="B13" s="202">
        <v>14.5</v>
      </c>
      <c r="C13" s="202">
        <v>3</v>
      </c>
      <c r="D13" s="202">
        <v>39</v>
      </c>
      <c r="E13" s="202">
        <f>SUM(B13:D13)</f>
        <v>56.5</v>
      </c>
      <c r="F13" s="30"/>
      <c r="G13" s="30"/>
    </row>
    <row r="14" spans="1:7" ht="25.5" x14ac:dyDescent="0.25">
      <c r="A14" s="26" t="s">
        <v>66</v>
      </c>
      <c r="B14" s="204">
        <f t="shared" ref="B14:D14" si="1">B12+B13</f>
        <v>53.25</v>
      </c>
      <c r="C14" s="204">
        <f t="shared" si="1"/>
        <v>18.5</v>
      </c>
      <c r="D14" s="204">
        <f t="shared" si="1"/>
        <v>39</v>
      </c>
      <c r="E14" s="204">
        <f>E12+E13</f>
        <v>110.75</v>
      </c>
      <c r="F14" s="203"/>
      <c r="G14" s="203"/>
    </row>
    <row r="15" spans="1:7" x14ac:dyDescent="0.25">
      <c r="A15" s="205"/>
      <c r="B15" s="206"/>
      <c r="C15" s="206"/>
      <c r="D15" s="206"/>
      <c r="E15" s="206"/>
      <c r="F15" s="203"/>
      <c r="G15" s="203"/>
    </row>
    <row r="16" spans="1:7" x14ac:dyDescent="0.25">
      <c r="A16" s="207"/>
      <c r="B16" s="208"/>
      <c r="C16" s="203"/>
      <c r="D16" s="203"/>
      <c r="E16" s="203"/>
      <c r="F16" s="203"/>
      <c r="G16" s="203"/>
    </row>
    <row r="17" spans="1:7" x14ac:dyDescent="0.25">
      <c r="A17" s="205"/>
      <c r="B17" s="208"/>
      <c r="C17" s="203"/>
      <c r="D17" s="203"/>
      <c r="E17" s="203"/>
      <c r="F17" s="203"/>
      <c r="G17" s="203"/>
    </row>
    <row r="18" spans="1:7" x14ac:dyDescent="0.25">
      <c r="A18" s="209"/>
      <c r="B18" s="209"/>
      <c r="C18" s="209"/>
      <c r="D18" s="209"/>
      <c r="E18" s="209"/>
      <c r="F18" s="209"/>
      <c r="G18" s="209"/>
    </row>
    <row r="19" spans="1:7" x14ac:dyDescent="0.25">
      <c r="A19" s="209"/>
      <c r="B19" s="209"/>
      <c r="C19" s="209"/>
      <c r="D19" s="209"/>
      <c r="E19" s="209"/>
      <c r="F19" s="209"/>
      <c r="G19" s="209"/>
    </row>
    <row r="20" spans="1:7" x14ac:dyDescent="0.25">
      <c r="A20" s="209"/>
      <c r="B20" s="209"/>
      <c r="C20" s="209"/>
      <c r="D20" s="209"/>
      <c r="E20" s="209"/>
      <c r="F20" s="209"/>
      <c r="G20" s="209"/>
    </row>
    <row r="21" spans="1:7" x14ac:dyDescent="0.25">
      <c r="A21" s="208"/>
      <c r="B21" s="208"/>
      <c r="C21" s="208"/>
      <c r="D21" s="208"/>
      <c r="E21" s="208"/>
      <c r="F21" s="208"/>
      <c r="G21" s="208"/>
    </row>
  </sheetData>
  <mergeCells count="2">
    <mergeCell ref="B6:E6"/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4"/>
  <sheetViews>
    <sheetView view="pageBreakPreview" zoomScaleNormal="100" zoomScaleSheetLayoutView="100" workbookViewId="0">
      <selection activeCell="D23" sqref="A1:G23"/>
    </sheetView>
  </sheetViews>
  <sheetFormatPr defaultRowHeight="12.75" x14ac:dyDescent="0.25"/>
  <cols>
    <col min="1" max="1" width="35.85546875" style="33" bestFit="1" customWidth="1"/>
    <col min="2" max="2" width="13.42578125" style="33" bestFit="1" customWidth="1"/>
    <col min="3" max="3" width="13.42578125" style="33" customWidth="1"/>
    <col min="4" max="4" width="10" style="33" customWidth="1"/>
    <col min="5" max="6" width="9.140625" style="33"/>
    <col min="7" max="7" width="12.5703125" style="33" bestFit="1" customWidth="1"/>
    <col min="8" max="16384" width="9.140625" style="33"/>
  </cols>
  <sheetData>
    <row r="2" spans="1:8" ht="13.5" x14ac:dyDescent="0.25">
      <c r="A2" s="285" t="s">
        <v>625</v>
      </c>
      <c r="B2" s="285"/>
      <c r="C2" s="285"/>
      <c r="D2" s="285"/>
      <c r="E2" s="285"/>
      <c r="F2" s="285"/>
    </row>
    <row r="5" spans="1:8" x14ac:dyDescent="0.25">
      <c r="A5" s="299" t="s">
        <v>314</v>
      </c>
      <c r="B5" s="299"/>
      <c r="C5" s="299"/>
      <c r="D5" s="299"/>
      <c r="E5" s="41"/>
      <c r="F5" s="41"/>
      <c r="G5" s="41"/>
      <c r="H5" s="41"/>
    </row>
    <row r="6" spans="1:8" x14ac:dyDescent="0.25">
      <c r="A6" s="299" t="s">
        <v>574</v>
      </c>
      <c r="B6" s="299"/>
      <c r="C6" s="299"/>
      <c r="D6" s="299"/>
      <c r="E6" s="41"/>
      <c r="F6" s="41"/>
      <c r="G6" s="41"/>
      <c r="H6" s="41"/>
    </row>
    <row r="7" spans="1:8" x14ac:dyDescent="0.25">
      <c r="A7" s="42"/>
      <c r="B7" s="42"/>
      <c r="C7" s="42"/>
      <c r="D7" s="42"/>
      <c r="E7" s="42"/>
      <c r="F7" s="42"/>
      <c r="G7" s="42"/>
      <c r="H7" s="42"/>
    </row>
    <row r="8" spans="1:8" x14ac:dyDescent="0.25">
      <c r="A8" s="42"/>
      <c r="B8" s="42"/>
      <c r="C8" s="42"/>
      <c r="D8" s="42"/>
      <c r="E8" s="42"/>
      <c r="F8" s="42"/>
      <c r="G8" s="42"/>
      <c r="H8" s="42"/>
    </row>
    <row r="9" spans="1:8" x14ac:dyDescent="0.25">
      <c r="E9" s="298"/>
      <c r="F9" s="298"/>
      <c r="G9" s="298"/>
    </row>
    <row r="10" spans="1:8" ht="15.75" x14ac:dyDescent="0.25">
      <c r="A10" s="44"/>
      <c r="B10" s="45"/>
      <c r="C10" s="45"/>
      <c r="D10" s="269" t="s">
        <v>575</v>
      </c>
    </row>
    <row r="11" spans="1:8" ht="25.5" x14ac:dyDescent="0.25">
      <c r="A11" s="46" t="s">
        <v>52</v>
      </c>
      <c r="B11" s="47" t="s">
        <v>576</v>
      </c>
      <c r="C11" s="47" t="s">
        <v>577</v>
      </c>
      <c r="D11" s="47" t="s">
        <v>400</v>
      </c>
      <c r="G11" s="43"/>
    </row>
    <row r="12" spans="1:8" ht="18" customHeight="1" x14ac:dyDescent="0.25">
      <c r="A12" s="155" t="s">
        <v>315</v>
      </c>
      <c r="B12" s="157">
        <v>10391.263999999999</v>
      </c>
      <c r="C12" s="152">
        <v>10391</v>
      </c>
      <c r="D12" s="151">
        <f>C12-B12</f>
        <v>-0.2639999999992142</v>
      </c>
      <c r="G12" s="43"/>
    </row>
    <row r="13" spans="1:8" ht="18" customHeight="1" x14ac:dyDescent="0.25">
      <c r="A13" s="155" t="s">
        <v>447</v>
      </c>
      <c r="B13" s="71">
        <v>100093.868</v>
      </c>
      <c r="C13" s="52">
        <v>100094</v>
      </c>
      <c r="D13" s="151">
        <f t="shared" ref="D13:D22" si="0">C13-B13</f>
        <v>0.13199999999778811</v>
      </c>
      <c r="G13" s="43"/>
    </row>
    <row r="14" spans="1:8" ht="18" customHeight="1" x14ac:dyDescent="0.25">
      <c r="A14" s="155" t="s">
        <v>316</v>
      </c>
      <c r="B14" s="157">
        <v>10093.109</v>
      </c>
      <c r="C14" s="153">
        <v>10093</v>
      </c>
      <c r="D14" s="151">
        <f t="shared" si="0"/>
        <v>-0.10900000000037835</v>
      </c>
    </row>
    <row r="15" spans="1:8" ht="18" customHeight="1" x14ac:dyDescent="0.25">
      <c r="A15" s="158" t="s">
        <v>448</v>
      </c>
      <c r="B15" s="71">
        <v>98116.217999999993</v>
      </c>
      <c r="C15" s="274">
        <v>178906</v>
      </c>
      <c r="D15" s="151">
        <f t="shared" si="0"/>
        <v>80789.782000000007</v>
      </c>
    </row>
    <row r="16" spans="1:8" ht="18" customHeight="1" x14ac:dyDescent="0.25">
      <c r="A16" s="158" t="s">
        <v>449</v>
      </c>
      <c r="B16" s="71">
        <v>3904.3620000000001</v>
      </c>
      <c r="C16" s="153">
        <v>5500</v>
      </c>
      <c r="D16" s="151">
        <f t="shared" si="0"/>
        <v>1595.6379999999999</v>
      </c>
    </row>
    <row r="17" spans="1:4" ht="18" customHeight="1" x14ac:dyDescent="0.25">
      <c r="A17" s="158" t="s">
        <v>412</v>
      </c>
      <c r="B17" s="71">
        <v>2600</v>
      </c>
      <c r="C17" s="74">
        <v>2600</v>
      </c>
      <c r="D17" s="151">
        <f t="shared" si="0"/>
        <v>0</v>
      </c>
    </row>
    <row r="18" spans="1:4" ht="18" customHeight="1" x14ac:dyDescent="0.25">
      <c r="A18" s="158" t="s">
        <v>450</v>
      </c>
      <c r="B18" s="71">
        <v>70000</v>
      </c>
      <c r="C18" s="74">
        <v>626812</v>
      </c>
      <c r="D18" s="151">
        <f t="shared" si="0"/>
        <v>556812</v>
      </c>
    </row>
    <row r="19" spans="1:4" ht="18" customHeight="1" x14ac:dyDescent="0.25">
      <c r="A19" s="158" t="s">
        <v>578</v>
      </c>
      <c r="B19" s="71"/>
      <c r="C19" s="274">
        <v>13500</v>
      </c>
      <c r="D19" s="151">
        <f t="shared" si="0"/>
        <v>13500</v>
      </c>
    </row>
    <row r="20" spans="1:4" ht="18" customHeight="1" x14ac:dyDescent="0.25">
      <c r="A20" s="158" t="s">
        <v>579</v>
      </c>
      <c r="B20" s="71"/>
      <c r="C20" s="74">
        <v>1287</v>
      </c>
      <c r="D20" s="151">
        <f t="shared" si="0"/>
        <v>1287</v>
      </c>
    </row>
    <row r="21" spans="1:4" ht="18" customHeight="1" x14ac:dyDescent="0.25">
      <c r="A21" s="158" t="s">
        <v>580</v>
      </c>
      <c r="B21" s="71"/>
      <c r="C21" s="74">
        <v>6531</v>
      </c>
      <c r="D21" s="151">
        <f t="shared" si="0"/>
        <v>6531</v>
      </c>
    </row>
    <row r="22" spans="1:4" ht="18" customHeight="1" x14ac:dyDescent="0.25">
      <c r="A22" s="158" t="s">
        <v>581</v>
      </c>
      <c r="B22" s="71"/>
      <c r="C22" s="74">
        <v>8958</v>
      </c>
      <c r="D22" s="151">
        <f t="shared" si="0"/>
        <v>8958</v>
      </c>
    </row>
    <row r="23" spans="1:4" ht="18" customHeight="1" x14ac:dyDescent="0.25">
      <c r="A23" s="154" t="s">
        <v>72</v>
      </c>
      <c r="B23" s="48">
        <f>SUM(B12:B22)-1</f>
        <v>295197.821</v>
      </c>
      <c r="C23" s="48">
        <f>SUM(C12:C22)</f>
        <v>964672</v>
      </c>
      <c r="D23" s="151">
        <f>C23-B23</f>
        <v>669474.179</v>
      </c>
    </row>
    <row r="24" spans="1:4" x14ac:dyDescent="0.25">
      <c r="C24" s="34">
        <f>C23-'7. melléklet'!C41</f>
        <v>0</v>
      </c>
    </row>
  </sheetData>
  <mergeCells count="4">
    <mergeCell ref="A2:F2"/>
    <mergeCell ref="E9:G9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1"/>
  <sheetViews>
    <sheetView view="pageBreakPreview" zoomScale="60" zoomScaleNormal="100" workbookViewId="0">
      <selection activeCell="D41" sqref="A1:E41"/>
    </sheetView>
  </sheetViews>
  <sheetFormatPr defaultRowHeight="12.75" x14ac:dyDescent="0.25"/>
  <cols>
    <col min="1" max="1" width="54.140625" style="33" bestFit="1" customWidth="1"/>
    <col min="2" max="2" width="10.85546875" style="33" customWidth="1"/>
    <col min="3" max="3" width="10.7109375" style="33" customWidth="1"/>
    <col min="4" max="4" width="9.140625" style="33"/>
    <col min="5" max="5" width="10.7109375" style="33" customWidth="1"/>
    <col min="6" max="16384" width="9.140625" style="33"/>
  </cols>
  <sheetData>
    <row r="2" spans="1:5" ht="13.5" x14ac:dyDescent="0.25">
      <c r="A2" s="285" t="s">
        <v>626</v>
      </c>
      <c r="B2" s="285"/>
      <c r="C2" s="285"/>
      <c r="D2" s="285"/>
      <c r="E2" s="285"/>
    </row>
    <row r="7" spans="1:5" x14ac:dyDescent="0.25">
      <c r="A7" s="299" t="s">
        <v>314</v>
      </c>
      <c r="B7" s="299"/>
      <c r="C7" s="299"/>
      <c r="D7" s="299"/>
      <c r="E7" s="299"/>
    </row>
    <row r="8" spans="1:5" x14ac:dyDescent="0.25">
      <c r="A8" s="299" t="s">
        <v>582</v>
      </c>
      <c r="B8" s="299"/>
      <c r="C8" s="299"/>
      <c r="D8" s="299"/>
      <c r="E8" s="299"/>
    </row>
    <row r="10" spans="1:5" x14ac:dyDescent="0.25">
      <c r="D10" s="214" t="s">
        <v>575</v>
      </c>
    </row>
    <row r="11" spans="1:5" ht="38.25" x14ac:dyDescent="0.25">
      <c r="A11" s="46" t="s">
        <v>52</v>
      </c>
      <c r="B11" s="47" t="s">
        <v>576</v>
      </c>
      <c r="C11" s="47" t="s">
        <v>432</v>
      </c>
      <c r="D11" s="47" t="s">
        <v>400</v>
      </c>
    </row>
    <row r="12" spans="1:5" ht="18" customHeight="1" x14ac:dyDescent="0.25">
      <c r="A12" s="155" t="s">
        <v>322</v>
      </c>
      <c r="B12" s="71">
        <v>2000</v>
      </c>
      <c r="C12" s="152">
        <v>2000</v>
      </c>
      <c r="D12" s="151">
        <f>C12-B12</f>
        <v>0</v>
      </c>
    </row>
    <row r="13" spans="1:5" ht="18" customHeight="1" x14ac:dyDescent="0.25">
      <c r="A13" s="155" t="s">
        <v>433</v>
      </c>
      <c r="B13" s="71">
        <v>1562.097</v>
      </c>
      <c r="C13" s="152">
        <v>10879</v>
      </c>
      <c r="D13" s="151">
        <f t="shared" ref="D13:D40" si="0">C13-B13</f>
        <v>9316.9030000000002</v>
      </c>
    </row>
    <row r="14" spans="1:5" ht="18" customHeight="1" x14ac:dyDescent="0.25">
      <c r="A14" s="155" t="s">
        <v>434</v>
      </c>
      <c r="B14" s="71">
        <v>2800</v>
      </c>
      <c r="C14" s="152">
        <v>2800</v>
      </c>
      <c r="D14" s="151">
        <f t="shared" si="0"/>
        <v>0</v>
      </c>
    </row>
    <row r="15" spans="1:5" ht="18" customHeight="1" x14ac:dyDescent="0.25">
      <c r="A15" s="156" t="s">
        <v>435</v>
      </c>
      <c r="B15" s="71">
        <v>3904.3620000000001</v>
      </c>
      <c r="C15" s="152">
        <v>14817</v>
      </c>
      <c r="D15" s="151">
        <f t="shared" si="0"/>
        <v>10912.637999999999</v>
      </c>
    </row>
    <row r="16" spans="1:5" ht="18" customHeight="1" x14ac:dyDescent="0.25">
      <c r="A16" s="155" t="s">
        <v>436</v>
      </c>
      <c r="B16" s="71">
        <v>220000</v>
      </c>
      <c r="C16" s="152">
        <v>220000</v>
      </c>
      <c r="D16" s="151">
        <f t="shared" si="0"/>
        <v>0</v>
      </c>
    </row>
    <row r="17" spans="1:4" ht="18" customHeight="1" x14ac:dyDescent="0.25">
      <c r="A17" s="50" t="s">
        <v>437</v>
      </c>
      <c r="B17" s="157">
        <v>10093.109</v>
      </c>
      <c r="C17" s="152">
        <v>37246</v>
      </c>
      <c r="D17" s="151">
        <f t="shared" si="0"/>
        <v>27152.891</v>
      </c>
    </row>
    <row r="18" spans="1:4" ht="18" customHeight="1" x14ac:dyDescent="0.25">
      <c r="A18" s="50" t="s">
        <v>438</v>
      </c>
      <c r="B18" s="71">
        <v>450.21499999999997</v>
      </c>
      <c r="C18" s="152">
        <v>450</v>
      </c>
      <c r="D18" s="151">
        <f t="shared" si="0"/>
        <v>-0.21499999999997499</v>
      </c>
    </row>
    <row r="19" spans="1:4" ht="18" customHeight="1" x14ac:dyDescent="0.25">
      <c r="A19" s="50" t="s">
        <v>317</v>
      </c>
      <c r="B19" s="71">
        <v>200</v>
      </c>
      <c r="C19" s="152">
        <v>200</v>
      </c>
      <c r="D19" s="151">
        <f t="shared" si="0"/>
        <v>0</v>
      </c>
    </row>
    <row r="20" spans="1:4" ht="18" customHeight="1" x14ac:dyDescent="0.25">
      <c r="A20" s="50" t="s">
        <v>439</v>
      </c>
      <c r="B20" s="71">
        <v>1000</v>
      </c>
      <c r="C20" s="152">
        <v>1000</v>
      </c>
      <c r="D20" s="151">
        <f t="shared" si="0"/>
        <v>0</v>
      </c>
    </row>
    <row r="21" spans="1:4" ht="18" customHeight="1" x14ac:dyDescent="0.25">
      <c r="A21" s="50" t="s">
        <v>440</v>
      </c>
      <c r="B21" s="71">
        <v>3805</v>
      </c>
      <c r="C21" s="152">
        <v>3805</v>
      </c>
      <c r="D21" s="151">
        <f t="shared" si="0"/>
        <v>0</v>
      </c>
    </row>
    <row r="22" spans="1:4" ht="18" customHeight="1" x14ac:dyDescent="0.25">
      <c r="A22" s="50" t="s">
        <v>441</v>
      </c>
      <c r="B22" s="71">
        <v>750</v>
      </c>
      <c r="C22" s="152">
        <v>750</v>
      </c>
      <c r="D22" s="151">
        <f t="shared" si="0"/>
        <v>0</v>
      </c>
    </row>
    <row r="23" spans="1:4" ht="18" customHeight="1" x14ac:dyDescent="0.25">
      <c r="A23" s="50" t="s">
        <v>442</v>
      </c>
      <c r="B23" s="71">
        <v>4959.7179999999998</v>
      </c>
      <c r="C23" s="152">
        <v>10958</v>
      </c>
      <c r="D23" s="151">
        <f t="shared" si="0"/>
        <v>5998.2820000000002</v>
      </c>
    </row>
    <row r="24" spans="1:4" ht="18" customHeight="1" x14ac:dyDescent="0.25">
      <c r="A24" s="50" t="s">
        <v>443</v>
      </c>
      <c r="B24" s="71">
        <v>20000</v>
      </c>
      <c r="C24" s="152">
        <v>21259</v>
      </c>
      <c r="D24" s="151">
        <f t="shared" si="0"/>
        <v>1259</v>
      </c>
    </row>
    <row r="25" spans="1:4" ht="18" customHeight="1" x14ac:dyDescent="0.25">
      <c r="A25" s="50" t="s">
        <v>444</v>
      </c>
      <c r="B25" s="71">
        <v>2500</v>
      </c>
      <c r="C25" s="152">
        <v>2500</v>
      </c>
      <c r="D25" s="151">
        <f t="shared" si="0"/>
        <v>0</v>
      </c>
    </row>
    <row r="26" spans="1:4" ht="18" customHeight="1" x14ac:dyDescent="0.25">
      <c r="A26" s="50" t="s">
        <v>445</v>
      </c>
      <c r="B26" s="71">
        <v>1410</v>
      </c>
      <c r="C26" s="152">
        <v>1410</v>
      </c>
      <c r="D26" s="151">
        <f t="shared" si="0"/>
        <v>0</v>
      </c>
    </row>
    <row r="27" spans="1:4" ht="18" customHeight="1" x14ac:dyDescent="0.25">
      <c r="A27" s="50" t="s">
        <v>446</v>
      </c>
      <c r="B27" s="71">
        <v>19764.32</v>
      </c>
      <c r="C27" s="152">
        <v>19764</v>
      </c>
      <c r="D27" s="151">
        <f t="shared" si="0"/>
        <v>-0.31999999999970896</v>
      </c>
    </row>
    <row r="28" spans="1:4" ht="18" customHeight="1" x14ac:dyDescent="0.25">
      <c r="A28" s="50" t="s">
        <v>583</v>
      </c>
      <c r="B28" s="71"/>
      <c r="C28" s="152">
        <v>1287</v>
      </c>
      <c r="D28" s="151">
        <f t="shared" si="0"/>
        <v>1287</v>
      </c>
    </row>
    <row r="29" spans="1:4" ht="18" customHeight="1" x14ac:dyDescent="0.25">
      <c r="A29" s="50" t="s">
        <v>584</v>
      </c>
      <c r="B29" s="71"/>
      <c r="C29" s="152">
        <v>6336</v>
      </c>
      <c r="D29" s="151">
        <f t="shared" si="0"/>
        <v>6336</v>
      </c>
    </row>
    <row r="30" spans="1:4" ht="18" customHeight="1" x14ac:dyDescent="0.25">
      <c r="A30" s="50" t="s">
        <v>585</v>
      </c>
      <c r="B30" s="71"/>
      <c r="C30" s="152">
        <v>13500</v>
      </c>
      <c r="D30" s="151">
        <f t="shared" si="0"/>
        <v>13500</v>
      </c>
    </row>
    <row r="31" spans="1:4" ht="18" customHeight="1" x14ac:dyDescent="0.25">
      <c r="A31" s="50" t="s">
        <v>586</v>
      </c>
      <c r="B31" s="71"/>
      <c r="C31" s="152">
        <v>600</v>
      </c>
      <c r="D31" s="151">
        <f t="shared" si="0"/>
        <v>600</v>
      </c>
    </row>
    <row r="32" spans="1:4" ht="18" customHeight="1" x14ac:dyDescent="0.25">
      <c r="A32" s="50" t="s">
        <v>587</v>
      </c>
      <c r="B32" s="71"/>
      <c r="C32" s="152">
        <v>322895</v>
      </c>
      <c r="D32" s="151">
        <f t="shared" si="0"/>
        <v>322895</v>
      </c>
    </row>
    <row r="33" spans="1:4" ht="18" customHeight="1" x14ac:dyDescent="0.25">
      <c r="A33" s="50" t="s">
        <v>588</v>
      </c>
      <c r="B33" s="71"/>
      <c r="C33" s="152">
        <v>33366</v>
      </c>
      <c r="D33" s="151">
        <f t="shared" si="0"/>
        <v>33366</v>
      </c>
    </row>
    <row r="34" spans="1:4" ht="18" customHeight="1" x14ac:dyDescent="0.25">
      <c r="A34" s="50" t="s">
        <v>589</v>
      </c>
      <c r="B34" s="71"/>
      <c r="C34" s="152">
        <v>131143</v>
      </c>
      <c r="D34" s="151">
        <f t="shared" si="0"/>
        <v>131143</v>
      </c>
    </row>
    <row r="35" spans="1:4" ht="18" customHeight="1" x14ac:dyDescent="0.25">
      <c r="A35" s="50" t="s">
        <v>590</v>
      </c>
      <c r="B35" s="71"/>
      <c r="C35" s="152">
        <v>67270</v>
      </c>
      <c r="D35" s="151">
        <f t="shared" si="0"/>
        <v>67270</v>
      </c>
    </row>
    <row r="36" spans="1:4" ht="18" customHeight="1" x14ac:dyDescent="0.25">
      <c r="A36" s="50" t="s">
        <v>591</v>
      </c>
      <c r="B36" s="71"/>
      <c r="C36" s="152">
        <v>429</v>
      </c>
      <c r="D36" s="151">
        <f t="shared" si="0"/>
        <v>429</v>
      </c>
    </row>
    <row r="37" spans="1:4" ht="18" customHeight="1" x14ac:dyDescent="0.25">
      <c r="A37" s="51" t="s">
        <v>592</v>
      </c>
      <c r="B37" s="71"/>
      <c r="C37" s="152">
        <v>8226</v>
      </c>
      <c r="D37" s="151">
        <f t="shared" si="0"/>
        <v>8226</v>
      </c>
    </row>
    <row r="38" spans="1:4" ht="18" customHeight="1" x14ac:dyDescent="0.25">
      <c r="A38" s="50" t="s">
        <v>593</v>
      </c>
      <c r="B38" s="71"/>
      <c r="C38" s="152">
        <v>28394</v>
      </c>
      <c r="D38" s="151">
        <f t="shared" si="0"/>
        <v>28394</v>
      </c>
    </row>
    <row r="39" spans="1:4" ht="18" customHeight="1" x14ac:dyDescent="0.25">
      <c r="A39" s="50" t="s">
        <v>594</v>
      </c>
      <c r="B39" s="71"/>
      <c r="C39" s="152">
        <v>1138</v>
      </c>
      <c r="D39" s="151">
        <f t="shared" si="0"/>
        <v>1138</v>
      </c>
    </row>
    <row r="40" spans="1:4" ht="18" customHeight="1" x14ac:dyDescent="0.25">
      <c r="A40" s="50" t="s">
        <v>595</v>
      </c>
      <c r="B40" s="71"/>
      <c r="C40" s="152">
        <v>250</v>
      </c>
      <c r="D40" s="151">
        <f t="shared" si="0"/>
        <v>250</v>
      </c>
    </row>
    <row r="41" spans="1:4" ht="18" customHeight="1" x14ac:dyDescent="0.25">
      <c r="A41" s="154" t="s">
        <v>72</v>
      </c>
      <c r="B41" s="48">
        <f>SUM(B12:B40)-1</f>
        <v>295197.821</v>
      </c>
      <c r="C41" s="48">
        <f>SUM(C12:C40)</f>
        <v>964672</v>
      </c>
      <c r="D41" s="151">
        <f>C41-B41</f>
        <v>669474.179</v>
      </c>
    </row>
  </sheetData>
  <mergeCells count="3">
    <mergeCell ref="A2:E2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6"/>
  <sheetViews>
    <sheetView view="pageBreakPreview" topLeftCell="F9" zoomScale="90" zoomScaleNormal="90" zoomScaleSheetLayoutView="90" workbookViewId="0">
      <selection activeCell="R11" sqref="R11"/>
    </sheetView>
  </sheetViews>
  <sheetFormatPr defaultRowHeight="12.75" x14ac:dyDescent="0.2"/>
  <cols>
    <col min="1" max="1" width="5.7109375" style="219" customWidth="1"/>
    <col min="2" max="2" width="37.7109375" style="219" customWidth="1"/>
    <col min="3" max="5" width="10.7109375" style="219" customWidth="1"/>
    <col min="6" max="6" width="37.7109375" style="219" customWidth="1"/>
    <col min="7" max="9" width="10.7109375" style="219" customWidth="1"/>
    <col min="10" max="10" width="9.140625" style="219"/>
    <col min="11" max="11" width="5.7109375" style="219" customWidth="1"/>
    <col min="12" max="12" width="37.7109375" style="219" customWidth="1"/>
    <col min="13" max="15" width="10.7109375" style="219" customWidth="1"/>
    <col min="16" max="16" width="37.7109375" style="219" customWidth="1"/>
    <col min="17" max="19" width="10.7109375" style="219" customWidth="1"/>
    <col min="20" max="16384" width="9.140625" style="219"/>
  </cols>
  <sheetData>
    <row r="1" spans="1:19" ht="16.5" customHeight="1" x14ac:dyDescent="0.2">
      <c r="A1" s="16" t="s">
        <v>627</v>
      </c>
      <c r="C1" s="16"/>
      <c r="D1" s="16"/>
      <c r="E1" s="16"/>
      <c r="F1" s="16"/>
      <c r="K1" s="16" t="s">
        <v>627</v>
      </c>
    </row>
    <row r="2" spans="1:19" ht="13.5" x14ac:dyDescent="0.2">
      <c r="B2" s="211"/>
      <c r="C2" s="211"/>
      <c r="D2" s="211"/>
      <c r="E2" s="211"/>
      <c r="F2" s="211"/>
    </row>
    <row r="3" spans="1:19" ht="15.75" x14ac:dyDescent="0.2">
      <c r="B3" s="306" t="s">
        <v>572</v>
      </c>
      <c r="C3" s="306"/>
      <c r="D3" s="306"/>
      <c r="E3" s="306"/>
      <c r="F3" s="306"/>
      <c r="G3" s="306"/>
      <c r="H3" s="306"/>
      <c r="I3" s="306"/>
      <c r="K3" s="307" t="s">
        <v>573</v>
      </c>
      <c r="L3" s="307"/>
      <c r="M3" s="307"/>
      <c r="N3" s="307"/>
      <c r="O3" s="307"/>
      <c r="P3" s="307"/>
      <c r="Q3" s="307"/>
      <c r="R3" s="307"/>
      <c r="S3" s="307"/>
    </row>
    <row r="5" spans="1:19" ht="13.5" thickBot="1" x14ac:dyDescent="0.25"/>
    <row r="6" spans="1:19" ht="15" customHeight="1" thickBot="1" x14ac:dyDescent="0.25">
      <c r="A6" s="308" t="s">
        <v>488</v>
      </c>
      <c r="B6" s="220" t="s">
        <v>89</v>
      </c>
      <c r="C6" s="221"/>
      <c r="D6" s="255"/>
      <c r="E6" s="255"/>
      <c r="F6" s="312" t="s">
        <v>248</v>
      </c>
      <c r="G6" s="313"/>
      <c r="H6" s="313"/>
      <c r="I6" s="314"/>
      <c r="K6" s="310" t="s">
        <v>488</v>
      </c>
      <c r="L6" s="220" t="s">
        <v>89</v>
      </c>
      <c r="M6" s="221"/>
      <c r="N6" s="255"/>
      <c r="O6" s="255"/>
      <c r="P6" s="312" t="s">
        <v>248</v>
      </c>
      <c r="Q6" s="313"/>
      <c r="R6" s="313"/>
      <c r="S6" s="314"/>
    </row>
    <row r="7" spans="1:19" ht="15" customHeight="1" thickBot="1" x14ac:dyDescent="0.25">
      <c r="A7" s="309"/>
      <c r="B7" s="304" t="s">
        <v>78</v>
      </c>
      <c r="C7" s="300" t="s">
        <v>570</v>
      </c>
      <c r="D7" s="300" t="s">
        <v>571</v>
      </c>
      <c r="E7" s="302" t="s">
        <v>399</v>
      </c>
      <c r="F7" s="304" t="s">
        <v>78</v>
      </c>
      <c r="G7" s="300" t="s">
        <v>570</v>
      </c>
      <c r="H7" s="300" t="s">
        <v>571</v>
      </c>
      <c r="I7" s="302" t="s">
        <v>399</v>
      </c>
      <c r="K7" s="311"/>
      <c r="L7" s="304" t="s">
        <v>78</v>
      </c>
      <c r="M7" s="300" t="s">
        <v>570</v>
      </c>
      <c r="N7" s="300" t="s">
        <v>571</v>
      </c>
      <c r="O7" s="302" t="s">
        <v>399</v>
      </c>
      <c r="P7" s="304" t="s">
        <v>78</v>
      </c>
      <c r="Q7" s="300" t="s">
        <v>570</v>
      </c>
      <c r="R7" s="300" t="s">
        <v>571</v>
      </c>
      <c r="S7" s="302" t="s">
        <v>399</v>
      </c>
    </row>
    <row r="8" spans="1:19" ht="27" customHeight="1" thickBot="1" x14ac:dyDescent="0.25">
      <c r="A8" s="222"/>
      <c r="B8" s="305"/>
      <c r="C8" s="301"/>
      <c r="D8" s="301"/>
      <c r="E8" s="303"/>
      <c r="F8" s="305"/>
      <c r="G8" s="301"/>
      <c r="H8" s="301"/>
      <c r="I8" s="303"/>
      <c r="K8" s="222"/>
      <c r="L8" s="305"/>
      <c r="M8" s="301"/>
      <c r="N8" s="301"/>
      <c r="O8" s="303"/>
      <c r="P8" s="305"/>
      <c r="Q8" s="301"/>
      <c r="R8" s="301"/>
      <c r="S8" s="303"/>
    </row>
    <row r="9" spans="1:19" ht="25.5" x14ac:dyDescent="0.2">
      <c r="A9" s="223" t="s">
        <v>25</v>
      </c>
      <c r="B9" s="224" t="s">
        <v>489</v>
      </c>
      <c r="C9" s="225">
        <v>158143</v>
      </c>
      <c r="D9" s="225">
        <v>167515</v>
      </c>
      <c r="E9" s="225">
        <f>D9-C9</f>
        <v>9372</v>
      </c>
      <c r="F9" s="224" t="s">
        <v>45</v>
      </c>
      <c r="G9" s="226">
        <v>206996</v>
      </c>
      <c r="H9" s="226">
        <v>249373</v>
      </c>
      <c r="I9" s="258">
        <f>H9-G9</f>
        <v>42377</v>
      </c>
      <c r="K9" s="223" t="s">
        <v>25</v>
      </c>
      <c r="L9" s="224" t="s">
        <v>540</v>
      </c>
      <c r="M9" s="225"/>
      <c r="N9" s="225">
        <v>16776</v>
      </c>
      <c r="O9" s="225">
        <f>N9-M9</f>
        <v>16776</v>
      </c>
      <c r="P9" s="224" t="s">
        <v>52</v>
      </c>
      <c r="Q9" s="226">
        <v>273434</v>
      </c>
      <c r="R9" s="226">
        <v>860666</v>
      </c>
      <c r="S9" s="258">
        <f t="shared" ref="S9:S13" si="0">R9-Q9</f>
        <v>587232</v>
      </c>
    </row>
    <row r="10" spans="1:19" ht="25.5" x14ac:dyDescent="0.2">
      <c r="A10" s="227" t="s">
        <v>26</v>
      </c>
      <c r="B10" s="228" t="s">
        <v>490</v>
      </c>
      <c r="C10" s="229">
        <v>14070</v>
      </c>
      <c r="D10" s="229">
        <v>48349</v>
      </c>
      <c r="E10" s="225">
        <f t="shared" ref="E10:E18" si="1">D10-C10</f>
        <v>34279</v>
      </c>
      <c r="F10" s="228" t="s">
        <v>250</v>
      </c>
      <c r="G10" s="230">
        <v>42023</v>
      </c>
      <c r="H10" s="230">
        <v>48205</v>
      </c>
      <c r="I10" s="259">
        <f t="shared" ref="I10:I14" si="2">H10-G10</f>
        <v>6182</v>
      </c>
      <c r="K10" s="227" t="s">
        <v>26</v>
      </c>
      <c r="L10" s="228" t="s">
        <v>541</v>
      </c>
      <c r="M10" s="229">
        <v>0</v>
      </c>
      <c r="N10" s="229">
        <v>16776</v>
      </c>
      <c r="O10" s="225">
        <f t="shared" ref="O10:O14" si="3">N10-M10</f>
        <v>16776</v>
      </c>
      <c r="P10" s="228" t="s">
        <v>542</v>
      </c>
      <c r="Q10" s="230"/>
      <c r="R10" s="230"/>
      <c r="S10" s="259">
        <f t="shared" si="0"/>
        <v>0</v>
      </c>
    </row>
    <row r="11" spans="1:19" ht="15" customHeight="1" x14ac:dyDescent="0.2">
      <c r="A11" s="227" t="s">
        <v>27</v>
      </c>
      <c r="B11" s="228" t="s">
        <v>491</v>
      </c>
      <c r="C11" s="229">
        <v>14070</v>
      </c>
      <c r="D11" s="229">
        <v>45220</v>
      </c>
      <c r="E11" s="225">
        <f t="shared" si="1"/>
        <v>31150</v>
      </c>
      <c r="F11" s="228" t="s">
        <v>492</v>
      </c>
      <c r="G11" s="230">
        <v>231932</v>
      </c>
      <c r="H11" s="230">
        <v>323184</v>
      </c>
      <c r="I11" s="259">
        <f t="shared" si="2"/>
        <v>91252</v>
      </c>
      <c r="K11" s="227" t="s">
        <v>27</v>
      </c>
      <c r="L11" s="228" t="s">
        <v>40</v>
      </c>
      <c r="M11" s="229">
        <v>80330</v>
      </c>
      <c r="N11" s="229">
        <v>80330</v>
      </c>
      <c r="O11" s="225">
        <f t="shared" si="3"/>
        <v>0</v>
      </c>
      <c r="P11" s="228" t="s">
        <v>53</v>
      </c>
      <c r="Q11" s="230">
        <v>0</v>
      </c>
      <c r="R11" s="230">
        <v>1648</v>
      </c>
      <c r="S11" s="259">
        <f t="shared" si="0"/>
        <v>1648</v>
      </c>
    </row>
    <row r="12" spans="1:19" ht="25.5" x14ac:dyDescent="0.2">
      <c r="A12" s="227" t="s">
        <v>28</v>
      </c>
      <c r="B12" s="228" t="s">
        <v>36</v>
      </c>
      <c r="C12" s="229">
        <v>406226</v>
      </c>
      <c r="D12" s="229">
        <v>417790</v>
      </c>
      <c r="E12" s="225">
        <f t="shared" si="1"/>
        <v>11564</v>
      </c>
      <c r="F12" s="228" t="s">
        <v>48</v>
      </c>
      <c r="G12" s="230">
        <v>9331</v>
      </c>
      <c r="H12" s="230">
        <v>9331</v>
      </c>
      <c r="I12" s="259">
        <f t="shared" si="2"/>
        <v>0</v>
      </c>
      <c r="K12" s="227" t="s">
        <v>28</v>
      </c>
      <c r="L12" s="228" t="s">
        <v>543</v>
      </c>
      <c r="M12" s="229"/>
      <c r="N12" s="229">
        <v>5500</v>
      </c>
      <c r="O12" s="225">
        <f t="shared" si="3"/>
        <v>5500</v>
      </c>
      <c r="P12" s="228" t="s">
        <v>544</v>
      </c>
      <c r="Q12" s="230"/>
      <c r="R12" s="230"/>
      <c r="S12" s="259">
        <f t="shared" si="0"/>
        <v>0</v>
      </c>
    </row>
    <row r="13" spans="1:19" ht="15" customHeight="1" x14ac:dyDescent="0.2">
      <c r="A13" s="227" t="s">
        <v>143</v>
      </c>
      <c r="B13" s="231" t="s">
        <v>37</v>
      </c>
      <c r="C13" s="229">
        <v>107200</v>
      </c>
      <c r="D13" s="229">
        <v>122361</v>
      </c>
      <c r="E13" s="225">
        <f t="shared" si="1"/>
        <v>15161</v>
      </c>
      <c r="F13" s="228" t="s">
        <v>253</v>
      </c>
      <c r="G13" s="230">
        <v>53974</v>
      </c>
      <c r="H13" s="230">
        <v>54486</v>
      </c>
      <c r="I13" s="259">
        <f t="shared" si="2"/>
        <v>512</v>
      </c>
      <c r="K13" s="227" t="s">
        <v>143</v>
      </c>
      <c r="L13" s="228" t="s">
        <v>545</v>
      </c>
      <c r="M13" s="229"/>
      <c r="N13" s="229"/>
      <c r="O13" s="225">
        <f t="shared" si="3"/>
        <v>0</v>
      </c>
      <c r="P13" s="228" t="s">
        <v>275</v>
      </c>
      <c r="Q13" s="230">
        <v>2250</v>
      </c>
      <c r="R13" s="230">
        <v>9716</v>
      </c>
      <c r="S13" s="259">
        <f t="shared" si="0"/>
        <v>7466</v>
      </c>
    </row>
    <row r="14" spans="1:19" ht="15" customHeight="1" x14ac:dyDescent="0.2">
      <c r="A14" s="227" t="s">
        <v>166</v>
      </c>
      <c r="B14" s="228" t="s">
        <v>38</v>
      </c>
      <c r="C14" s="232">
        <v>8904</v>
      </c>
      <c r="D14" s="232">
        <v>5000</v>
      </c>
      <c r="E14" s="225">
        <f t="shared" si="1"/>
        <v>-3904</v>
      </c>
      <c r="F14" s="228" t="s">
        <v>493</v>
      </c>
      <c r="G14" s="230">
        <v>20000</v>
      </c>
      <c r="H14" s="230">
        <v>19406</v>
      </c>
      <c r="I14" s="257">
        <f t="shared" si="2"/>
        <v>-594</v>
      </c>
      <c r="K14" s="227" t="s">
        <v>166</v>
      </c>
      <c r="L14" s="228" t="s">
        <v>546</v>
      </c>
      <c r="M14" s="232"/>
      <c r="N14" s="232"/>
      <c r="O14" s="225">
        <f t="shared" si="3"/>
        <v>0</v>
      </c>
      <c r="P14" s="244"/>
      <c r="Q14" s="230"/>
      <c r="R14" s="230"/>
      <c r="S14" s="257"/>
    </row>
    <row r="15" spans="1:19" ht="15" customHeight="1" x14ac:dyDescent="0.2">
      <c r="A15" s="227" t="s">
        <v>302</v>
      </c>
      <c r="B15" s="228" t="s">
        <v>494</v>
      </c>
      <c r="C15" s="229"/>
      <c r="D15" s="229"/>
      <c r="E15" s="225">
        <f t="shared" si="1"/>
        <v>0</v>
      </c>
      <c r="F15" s="233"/>
      <c r="G15" s="230"/>
      <c r="H15" s="230"/>
      <c r="I15" s="230"/>
      <c r="K15" s="227" t="s">
        <v>302</v>
      </c>
      <c r="L15" s="233"/>
      <c r="M15" s="229"/>
      <c r="N15" s="229"/>
      <c r="O15" s="229"/>
      <c r="P15" s="244"/>
      <c r="Q15" s="230"/>
      <c r="R15" s="230"/>
      <c r="S15" s="257"/>
    </row>
    <row r="16" spans="1:19" ht="15" customHeight="1" x14ac:dyDescent="0.2">
      <c r="A16" s="227" t="s">
        <v>188</v>
      </c>
      <c r="B16" s="233"/>
      <c r="C16" s="229"/>
      <c r="D16" s="229"/>
      <c r="E16" s="225">
        <f t="shared" si="1"/>
        <v>0</v>
      </c>
      <c r="F16" s="233"/>
      <c r="G16" s="230"/>
      <c r="H16" s="230"/>
      <c r="I16" s="230"/>
      <c r="K16" s="227" t="s">
        <v>188</v>
      </c>
      <c r="L16" s="233"/>
      <c r="M16" s="229"/>
      <c r="N16" s="229"/>
      <c r="O16" s="229"/>
      <c r="P16" s="244"/>
      <c r="Q16" s="230"/>
      <c r="R16" s="230"/>
      <c r="S16" s="257"/>
    </row>
    <row r="17" spans="1:19" ht="15" customHeight="1" x14ac:dyDescent="0.2">
      <c r="A17" s="227" t="s">
        <v>198</v>
      </c>
      <c r="B17" s="234"/>
      <c r="C17" s="232"/>
      <c r="D17" s="232"/>
      <c r="E17" s="225">
        <f t="shared" si="1"/>
        <v>0</v>
      </c>
      <c r="F17" s="233"/>
      <c r="G17" s="230"/>
      <c r="H17" s="230"/>
      <c r="I17" s="230"/>
      <c r="K17" s="227" t="s">
        <v>198</v>
      </c>
      <c r="L17" s="245"/>
      <c r="M17" s="232"/>
      <c r="N17" s="232"/>
      <c r="O17" s="232"/>
      <c r="P17" s="244"/>
      <c r="Q17" s="230"/>
      <c r="R17" s="230"/>
      <c r="S17" s="257"/>
    </row>
    <row r="18" spans="1:19" ht="15" customHeight="1" x14ac:dyDescent="0.2">
      <c r="A18" s="227" t="s">
        <v>318</v>
      </c>
      <c r="B18" s="233"/>
      <c r="C18" s="229"/>
      <c r="D18" s="229"/>
      <c r="E18" s="225">
        <f t="shared" si="1"/>
        <v>0</v>
      </c>
      <c r="F18" s="233"/>
      <c r="G18" s="230"/>
      <c r="H18" s="230"/>
      <c r="I18" s="230"/>
      <c r="K18" s="227" t="s">
        <v>318</v>
      </c>
      <c r="L18" s="233"/>
      <c r="M18" s="232"/>
      <c r="N18" s="232"/>
      <c r="O18" s="232"/>
      <c r="P18" s="244"/>
      <c r="Q18" s="230"/>
      <c r="R18" s="230"/>
      <c r="S18" s="257"/>
    </row>
    <row r="19" spans="1:19" ht="15" customHeight="1" thickBot="1" x14ac:dyDescent="0.25">
      <c r="A19" s="227" t="s">
        <v>495</v>
      </c>
      <c r="B19" s="233"/>
      <c r="C19" s="229"/>
      <c r="D19" s="229"/>
      <c r="E19" s="229"/>
      <c r="F19" s="233"/>
      <c r="G19" s="230"/>
      <c r="H19" s="230"/>
      <c r="I19" s="230"/>
      <c r="K19" s="242" t="s">
        <v>495</v>
      </c>
      <c r="L19" s="243"/>
      <c r="M19" s="246"/>
      <c r="N19" s="246"/>
      <c r="O19" s="246"/>
      <c r="P19" s="237" t="s">
        <v>493</v>
      </c>
      <c r="Q19" s="239"/>
      <c r="R19" s="239"/>
      <c r="S19" s="260"/>
    </row>
    <row r="20" spans="1:19" ht="26.25" thickBot="1" x14ac:dyDescent="0.25">
      <c r="A20" s="215" t="s">
        <v>496</v>
      </c>
      <c r="B20" s="217" t="s">
        <v>498</v>
      </c>
      <c r="C20" s="235">
        <f>(SUM(C9:C19))-C11</f>
        <v>694543</v>
      </c>
      <c r="D20" s="235">
        <f t="shared" ref="D20" si="4">(SUM(D9:D19))-D11</f>
        <v>761015</v>
      </c>
      <c r="E20" s="235">
        <f>D20-C20</f>
        <v>66472</v>
      </c>
      <c r="F20" s="217" t="s">
        <v>499</v>
      </c>
      <c r="G20" s="236">
        <f>SUM(G9:G19)</f>
        <v>564256</v>
      </c>
      <c r="H20" s="236">
        <f t="shared" ref="H20" si="5">SUM(H9:H19)</f>
        <v>703985</v>
      </c>
      <c r="I20" s="236">
        <f>H20-G20</f>
        <v>139729</v>
      </c>
      <c r="K20" s="215" t="s">
        <v>496</v>
      </c>
      <c r="L20" s="217" t="s">
        <v>547</v>
      </c>
      <c r="M20" s="235">
        <f>+M9+M11+M12+M14+M15+M16+M17+M18+M19</f>
        <v>80330</v>
      </c>
      <c r="N20" s="235">
        <f t="shared" ref="N20" si="6">+N9+N11+N12+N14+N15+N16+N17+N18+N19</f>
        <v>102606</v>
      </c>
      <c r="O20" s="235">
        <f>N20-M20</f>
        <v>22276</v>
      </c>
      <c r="P20" s="217" t="s">
        <v>548</v>
      </c>
      <c r="Q20" s="236">
        <f>+Q9+Q11+Q13+Q14+Q15+Q16+Q17+Q18+Q19</f>
        <v>275684</v>
      </c>
      <c r="R20" s="236">
        <f t="shared" ref="R20" si="7">+R9+R11+R13+R14+R15+R16+R17+R18+R19</f>
        <v>872030</v>
      </c>
      <c r="S20" s="261">
        <f>R20-Q20</f>
        <v>596346</v>
      </c>
    </row>
    <row r="21" spans="1:19" ht="25.5" x14ac:dyDescent="0.2">
      <c r="A21" s="267" t="s">
        <v>497</v>
      </c>
      <c r="B21" s="237" t="s">
        <v>501</v>
      </c>
      <c r="C21" s="238">
        <f>+C22+C23+C24+C25</f>
        <v>0</v>
      </c>
      <c r="D21" s="238">
        <f t="shared" ref="D21" si="8">+D22+D23+D24+D25</f>
        <v>90515</v>
      </c>
      <c r="E21" s="225">
        <f t="shared" ref="E21:E31" si="9">D21-C21</f>
        <v>90515</v>
      </c>
      <c r="F21" s="228" t="s">
        <v>502</v>
      </c>
      <c r="G21" s="239"/>
      <c r="H21" s="239"/>
      <c r="I21" s="239"/>
      <c r="K21" s="223" t="s">
        <v>497</v>
      </c>
      <c r="L21" s="247" t="s">
        <v>549</v>
      </c>
      <c r="M21" s="248">
        <f>SUM(M22:M26)</f>
        <v>70000</v>
      </c>
      <c r="N21" s="248">
        <f t="shared" ref="N21" si="10">SUM(N22:N26)</f>
        <v>626812</v>
      </c>
      <c r="O21" s="225">
        <f>N21-M21</f>
        <v>556812</v>
      </c>
      <c r="P21" s="228" t="s">
        <v>502</v>
      </c>
      <c r="Q21" s="226"/>
      <c r="R21" s="226"/>
      <c r="S21" s="259">
        <f t="shared" ref="S21:S30" si="11">R21-Q21</f>
        <v>0</v>
      </c>
    </row>
    <row r="22" spans="1:19" x14ac:dyDescent="0.2">
      <c r="A22" s="216" t="s">
        <v>500</v>
      </c>
      <c r="B22" s="228" t="s">
        <v>504</v>
      </c>
      <c r="C22" s="229">
        <v>0</v>
      </c>
      <c r="D22" s="229">
        <v>80197</v>
      </c>
      <c r="E22" s="225">
        <f t="shared" si="9"/>
        <v>80197</v>
      </c>
      <c r="F22" s="228" t="s">
        <v>505</v>
      </c>
      <c r="G22" s="230"/>
      <c r="H22" s="230"/>
      <c r="I22" s="230"/>
      <c r="K22" s="227" t="s">
        <v>500</v>
      </c>
      <c r="L22" s="249" t="s">
        <v>550</v>
      </c>
      <c r="M22" s="229">
        <v>70000</v>
      </c>
      <c r="N22" s="229">
        <v>626812</v>
      </c>
      <c r="O22" s="225">
        <f>N22-M22</f>
        <v>556812</v>
      </c>
      <c r="P22" s="228" t="s">
        <v>551</v>
      </c>
      <c r="Q22" s="230"/>
      <c r="R22" s="230"/>
      <c r="S22" s="259">
        <f t="shared" si="11"/>
        <v>0</v>
      </c>
    </row>
    <row r="23" spans="1:19" ht="15" customHeight="1" x14ac:dyDescent="0.2">
      <c r="A23" s="216" t="s">
        <v>503</v>
      </c>
      <c r="B23" s="228" t="s">
        <v>507</v>
      </c>
      <c r="C23" s="229"/>
      <c r="D23" s="229">
        <v>10318</v>
      </c>
      <c r="E23" s="225">
        <f t="shared" si="9"/>
        <v>10318</v>
      </c>
      <c r="F23" s="228" t="s">
        <v>508</v>
      </c>
      <c r="G23" s="230"/>
      <c r="H23" s="230"/>
      <c r="I23" s="230"/>
      <c r="K23" s="223" t="s">
        <v>503</v>
      </c>
      <c r="L23" s="249" t="s">
        <v>552</v>
      </c>
      <c r="M23" s="229"/>
      <c r="N23" s="229">
        <v>0</v>
      </c>
      <c r="O23" s="225">
        <f>N23-M23</f>
        <v>0</v>
      </c>
      <c r="P23" s="228" t="s">
        <v>508</v>
      </c>
      <c r="Q23" s="230"/>
      <c r="R23" s="230"/>
      <c r="S23" s="259">
        <f t="shared" si="11"/>
        <v>0</v>
      </c>
    </row>
    <row r="24" spans="1:19" ht="15" customHeight="1" x14ac:dyDescent="0.2">
      <c r="A24" s="216" t="s">
        <v>506</v>
      </c>
      <c r="B24" s="228" t="s">
        <v>510</v>
      </c>
      <c r="C24" s="229"/>
      <c r="D24" s="229"/>
      <c r="E24" s="225">
        <f t="shared" si="9"/>
        <v>0</v>
      </c>
      <c r="F24" s="228" t="s">
        <v>511</v>
      </c>
      <c r="G24" s="230"/>
      <c r="H24" s="230"/>
      <c r="I24" s="230"/>
      <c r="K24" s="227" t="s">
        <v>506</v>
      </c>
      <c r="L24" s="249" t="s">
        <v>553</v>
      </c>
      <c r="M24" s="229"/>
      <c r="N24" s="229"/>
      <c r="O24" s="229"/>
      <c r="P24" s="228" t="s">
        <v>511</v>
      </c>
      <c r="Q24" s="230"/>
      <c r="R24" s="230"/>
      <c r="S24" s="259">
        <f t="shared" si="11"/>
        <v>0</v>
      </c>
    </row>
    <row r="25" spans="1:19" ht="15" customHeight="1" x14ac:dyDescent="0.2">
      <c r="A25" s="216" t="s">
        <v>509</v>
      </c>
      <c r="B25" s="228" t="s">
        <v>513</v>
      </c>
      <c r="C25" s="229"/>
      <c r="D25" s="229"/>
      <c r="E25" s="225">
        <f t="shared" si="9"/>
        <v>0</v>
      </c>
      <c r="F25" s="237" t="s">
        <v>514</v>
      </c>
      <c r="G25" s="230"/>
      <c r="H25" s="230"/>
      <c r="I25" s="230"/>
      <c r="K25" s="223" t="s">
        <v>509</v>
      </c>
      <c r="L25" s="249" t="s">
        <v>554</v>
      </c>
      <c r="M25" s="229"/>
      <c r="N25" s="229"/>
      <c r="O25" s="229"/>
      <c r="P25" s="237" t="s">
        <v>514</v>
      </c>
      <c r="Q25" s="230"/>
      <c r="R25" s="230"/>
      <c r="S25" s="259">
        <f t="shared" si="11"/>
        <v>0</v>
      </c>
    </row>
    <row r="26" spans="1:19" ht="25.5" x14ac:dyDescent="0.2">
      <c r="A26" s="216" t="s">
        <v>512</v>
      </c>
      <c r="B26" s="228" t="s">
        <v>516</v>
      </c>
      <c r="C26" s="240">
        <f>+C27+C28</f>
        <v>0</v>
      </c>
      <c r="D26" s="240">
        <f t="shared" ref="D26" si="12">+D27+D28</f>
        <v>0</v>
      </c>
      <c r="E26" s="225">
        <f t="shared" si="9"/>
        <v>0</v>
      </c>
      <c r="F26" s="228" t="s">
        <v>517</v>
      </c>
      <c r="G26" s="230"/>
      <c r="H26" s="230"/>
      <c r="I26" s="230"/>
      <c r="K26" s="227" t="s">
        <v>512</v>
      </c>
      <c r="L26" s="250" t="s">
        <v>555</v>
      </c>
      <c r="M26" s="229"/>
      <c r="N26" s="229"/>
      <c r="O26" s="229"/>
      <c r="P26" s="228" t="s">
        <v>556</v>
      </c>
      <c r="Q26" s="230"/>
      <c r="R26" s="230"/>
      <c r="S26" s="259">
        <f t="shared" si="11"/>
        <v>0</v>
      </c>
    </row>
    <row r="27" spans="1:19" ht="25.5" x14ac:dyDescent="0.2">
      <c r="A27" s="216" t="s">
        <v>515</v>
      </c>
      <c r="B27" s="237" t="s">
        <v>519</v>
      </c>
      <c r="C27" s="241"/>
      <c r="D27" s="241"/>
      <c r="E27" s="225">
        <f t="shared" si="9"/>
        <v>0</v>
      </c>
      <c r="F27" s="224" t="s">
        <v>520</v>
      </c>
      <c r="G27" s="239"/>
      <c r="H27" s="239"/>
      <c r="I27" s="239"/>
      <c r="K27" s="223" t="s">
        <v>515</v>
      </c>
      <c r="L27" s="251" t="s">
        <v>557</v>
      </c>
      <c r="M27" s="240">
        <f>+M28+M29+M30+M31+M32</f>
        <v>0</v>
      </c>
      <c r="N27" s="240">
        <f t="shared" ref="N27:O27" si="13">+N28+N29+N30+N31+N32</f>
        <v>0</v>
      </c>
      <c r="O27" s="240">
        <f t="shared" si="13"/>
        <v>0</v>
      </c>
      <c r="P27" s="224" t="s">
        <v>558</v>
      </c>
      <c r="Q27" s="230"/>
      <c r="R27" s="230"/>
      <c r="S27" s="259">
        <f t="shared" si="11"/>
        <v>0</v>
      </c>
    </row>
    <row r="28" spans="1:19" ht="25.5" x14ac:dyDescent="0.2">
      <c r="A28" s="216" t="s">
        <v>518</v>
      </c>
      <c r="B28" s="228" t="s">
        <v>522</v>
      </c>
      <c r="C28" s="229"/>
      <c r="D28" s="229"/>
      <c r="E28" s="225">
        <f t="shared" si="9"/>
        <v>0</v>
      </c>
      <c r="F28" s="228" t="s">
        <v>523</v>
      </c>
      <c r="G28" s="230"/>
      <c r="H28" s="230"/>
      <c r="I28" s="230"/>
      <c r="K28" s="227" t="s">
        <v>518</v>
      </c>
      <c r="L28" s="250" t="s">
        <v>559</v>
      </c>
      <c r="M28" s="229"/>
      <c r="N28" s="229"/>
      <c r="O28" s="229"/>
      <c r="P28" s="224" t="s">
        <v>560</v>
      </c>
      <c r="Q28" s="230"/>
      <c r="R28" s="230"/>
      <c r="S28" s="259">
        <f t="shared" si="11"/>
        <v>0</v>
      </c>
    </row>
    <row r="29" spans="1:19" ht="15" customHeight="1" x14ac:dyDescent="0.2">
      <c r="A29" s="216" t="s">
        <v>521</v>
      </c>
      <c r="B29" s="228" t="s">
        <v>525</v>
      </c>
      <c r="C29" s="229"/>
      <c r="D29" s="229"/>
      <c r="E29" s="225">
        <f t="shared" si="9"/>
        <v>0</v>
      </c>
      <c r="F29" s="228" t="s">
        <v>526</v>
      </c>
      <c r="G29" s="230"/>
      <c r="H29" s="230"/>
      <c r="I29" s="230"/>
      <c r="K29" s="223" t="s">
        <v>521</v>
      </c>
      <c r="L29" s="250" t="s">
        <v>561</v>
      </c>
      <c r="M29" s="229"/>
      <c r="N29" s="229"/>
      <c r="O29" s="229"/>
      <c r="P29" s="252"/>
      <c r="Q29" s="230"/>
      <c r="R29" s="230"/>
      <c r="S29" s="259">
        <f t="shared" si="11"/>
        <v>0</v>
      </c>
    </row>
    <row r="30" spans="1:19" ht="25.5" x14ac:dyDescent="0.2">
      <c r="A30" s="216" t="s">
        <v>524</v>
      </c>
      <c r="B30" s="228" t="s">
        <v>243</v>
      </c>
      <c r="C30" s="229"/>
      <c r="D30" s="229"/>
      <c r="E30" s="256">
        <f t="shared" si="9"/>
        <v>0</v>
      </c>
      <c r="F30" s="233" t="s">
        <v>305</v>
      </c>
      <c r="G30" s="232">
        <v>4933</v>
      </c>
      <c r="H30" s="257">
        <v>7235</v>
      </c>
      <c r="I30" s="257">
        <f>H30-G30</f>
        <v>2302</v>
      </c>
      <c r="K30" s="227" t="s">
        <v>524</v>
      </c>
      <c r="L30" s="249" t="s">
        <v>562</v>
      </c>
      <c r="M30" s="229"/>
      <c r="N30" s="229"/>
      <c r="O30" s="229"/>
      <c r="P30" s="252"/>
      <c r="Q30" s="230"/>
      <c r="R30" s="230"/>
      <c r="S30" s="259">
        <f t="shared" si="11"/>
        <v>0</v>
      </c>
    </row>
    <row r="31" spans="1:19" ht="25.5" x14ac:dyDescent="0.2">
      <c r="A31" s="216" t="s">
        <v>527</v>
      </c>
      <c r="B31" s="228" t="s">
        <v>229</v>
      </c>
      <c r="C31" s="229"/>
      <c r="D31" s="229">
        <v>2302</v>
      </c>
      <c r="E31" s="256">
        <f t="shared" si="9"/>
        <v>2302</v>
      </c>
      <c r="F31" s="233"/>
      <c r="G31" s="232"/>
      <c r="H31" s="257"/>
      <c r="I31" s="257"/>
      <c r="K31" s="223" t="s">
        <v>527</v>
      </c>
      <c r="L31" s="253" t="s">
        <v>563</v>
      </c>
      <c r="M31" s="229"/>
      <c r="N31" s="229"/>
      <c r="O31" s="229"/>
      <c r="P31" s="233"/>
      <c r="Q31" s="230"/>
      <c r="R31" s="230"/>
      <c r="S31" s="257"/>
    </row>
    <row r="32" spans="1:19" ht="13.5" thickBot="1" x14ac:dyDescent="0.25">
      <c r="A32" s="268" t="s">
        <v>528</v>
      </c>
      <c r="B32" s="262"/>
      <c r="C32" s="263"/>
      <c r="D32" s="263"/>
      <c r="E32" s="264"/>
      <c r="F32" s="265"/>
      <c r="G32" s="264"/>
      <c r="H32" s="266"/>
      <c r="I32" s="266"/>
      <c r="K32" s="227" t="s">
        <v>528</v>
      </c>
      <c r="L32" s="254" t="s">
        <v>564</v>
      </c>
      <c r="M32" s="229"/>
      <c r="N32" s="229"/>
      <c r="O32" s="229"/>
      <c r="P32" s="252"/>
      <c r="Q32" s="230"/>
      <c r="R32" s="230"/>
      <c r="S32" s="230"/>
    </row>
    <row r="33" spans="1:19" ht="39" thickBot="1" x14ac:dyDescent="0.25">
      <c r="A33" s="215" t="s">
        <v>531</v>
      </c>
      <c r="B33" s="217" t="s">
        <v>529</v>
      </c>
      <c r="C33" s="235">
        <f>+C21+C26+C29+C30+C31</f>
        <v>0</v>
      </c>
      <c r="D33" s="235">
        <f>+D21+D26+D29+D30+D31</f>
        <v>92817</v>
      </c>
      <c r="E33" s="235">
        <f>D33-C33</f>
        <v>92817</v>
      </c>
      <c r="F33" s="217" t="s">
        <v>530</v>
      </c>
      <c r="G33" s="236">
        <f>SUM(G21:G30)</f>
        <v>4933</v>
      </c>
      <c r="H33" s="236">
        <f t="shared" ref="H33" si="14">SUM(H21:H30)</f>
        <v>7235</v>
      </c>
      <c r="I33" s="236">
        <f>H33-G33</f>
        <v>2302</v>
      </c>
      <c r="K33" s="215" t="s">
        <v>531</v>
      </c>
      <c r="L33" s="217" t="s">
        <v>565</v>
      </c>
      <c r="M33" s="235">
        <f>+M21+M27</f>
        <v>70000</v>
      </c>
      <c r="N33" s="235">
        <f t="shared" ref="N33" si="15">+N21+N27</f>
        <v>626812</v>
      </c>
      <c r="O33" s="218">
        <f>N33-M33</f>
        <v>556812</v>
      </c>
      <c r="P33" s="217" t="s">
        <v>566</v>
      </c>
      <c r="Q33" s="236">
        <f>SUM(Q21:Q32)</f>
        <v>0</v>
      </c>
      <c r="R33" s="236">
        <f t="shared" ref="R33:S33" si="16">SUM(R21:R32)</f>
        <v>0</v>
      </c>
      <c r="S33" s="236">
        <f t="shared" si="16"/>
        <v>0</v>
      </c>
    </row>
    <row r="34" spans="1:19" ht="15" customHeight="1" thickBot="1" x14ac:dyDescent="0.25">
      <c r="A34" s="215" t="s">
        <v>534</v>
      </c>
      <c r="B34" s="217" t="s">
        <v>532</v>
      </c>
      <c r="C34" s="218">
        <f>+C20+C33</f>
        <v>694543</v>
      </c>
      <c r="D34" s="218">
        <f t="shared" ref="D34" si="17">+D20+D33</f>
        <v>853832</v>
      </c>
      <c r="E34" s="235">
        <f>D34-C34</f>
        <v>159289</v>
      </c>
      <c r="F34" s="217" t="s">
        <v>533</v>
      </c>
      <c r="G34" s="218">
        <f>+G20+G33</f>
        <v>569189</v>
      </c>
      <c r="H34" s="218">
        <f t="shared" ref="H34" si="18">+H20+H33</f>
        <v>711220</v>
      </c>
      <c r="I34" s="236">
        <f>H34-G34</f>
        <v>142031</v>
      </c>
      <c r="K34" s="215" t="s">
        <v>534</v>
      </c>
      <c r="L34" s="217" t="s">
        <v>567</v>
      </c>
      <c r="M34" s="218">
        <f>+M20+M33</f>
        <v>150330</v>
      </c>
      <c r="N34" s="218">
        <f t="shared" ref="N34" si="19">+N20+N33</f>
        <v>729418</v>
      </c>
      <c r="O34" s="218">
        <f>N34-M34</f>
        <v>579088</v>
      </c>
      <c r="P34" s="217" t="s">
        <v>568</v>
      </c>
      <c r="Q34" s="218">
        <f>+Q20+Q33</f>
        <v>275684</v>
      </c>
      <c r="R34" s="218">
        <f t="shared" ref="R34" si="20">+R20+R33</f>
        <v>872030</v>
      </c>
      <c r="S34" s="218">
        <f>R34-Q34</f>
        <v>596346</v>
      </c>
    </row>
    <row r="35" spans="1:19" ht="15" customHeight="1" thickBot="1" x14ac:dyDescent="0.25">
      <c r="A35" s="215" t="s">
        <v>537</v>
      </c>
      <c r="B35" s="217" t="s">
        <v>535</v>
      </c>
      <c r="C35" s="218" t="str">
        <f>IF(C20-G20&lt;0,G20-C20,"-")</f>
        <v>-</v>
      </c>
      <c r="D35" s="218" t="str">
        <f t="shared" ref="D35:E35" si="21">IF(D20-H20&lt;0,H20-D20,"-")</f>
        <v>-</v>
      </c>
      <c r="E35" s="218">
        <f t="shared" si="21"/>
        <v>73257</v>
      </c>
      <c r="F35" s="217" t="s">
        <v>536</v>
      </c>
      <c r="G35" s="218">
        <f>IF(C20-G20&gt;0,C20-G20,"-")</f>
        <v>130287</v>
      </c>
      <c r="H35" s="218">
        <f t="shared" ref="H35:I35" si="22">IF(D20-H20&gt;0,D20-H20,"-")</f>
        <v>57030</v>
      </c>
      <c r="I35" s="218" t="str">
        <f t="shared" si="22"/>
        <v>-</v>
      </c>
      <c r="K35" s="215" t="s">
        <v>537</v>
      </c>
      <c r="L35" s="217" t="s">
        <v>535</v>
      </c>
      <c r="M35" s="218">
        <f>IF(M20-Q20&lt;0,Q20-M20,"-")</f>
        <v>195354</v>
      </c>
      <c r="N35" s="218">
        <f t="shared" ref="N35:O35" si="23">IF(N20-R20&lt;0,R20-N20,"-")</f>
        <v>769424</v>
      </c>
      <c r="O35" s="218">
        <f t="shared" si="23"/>
        <v>574070</v>
      </c>
      <c r="P35" s="217" t="s">
        <v>536</v>
      </c>
      <c r="Q35" s="218" t="str">
        <f>IF(M20-Q20&gt;0,M20-Q20,"-")</f>
        <v>-</v>
      </c>
      <c r="R35" s="218" t="str">
        <f t="shared" ref="R35:S35" si="24">IF(N20-R20&gt;0,N20-R20,"-")</f>
        <v>-</v>
      </c>
      <c r="S35" s="218" t="str">
        <f t="shared" si="24"/>
        <v>-</v>
      </c>
    </row>
    <row r="36" spans="1:19" ht="13.5" thickBot="1" x14ac:dyDescent="0.25">
      <c r="A36" s="215" t="s">
        <v>569</v>
      </c>
      <c r="B36" s="217" t="s">
        <v>538</v>
      </c>
      <c r="C36" s="218" t="str">
        <f>IF(C34-G34&lt;0,G34-C34,"-")</f>
        <v>-</v>
      </c>
      <c r="D36" s="218" t="str">
        <f t="shared" ref="D36:E36" si="25">IF(D34-H34&lt;0,H34-D34,"-")</f>
        <v>-</v>
      </c>
      <c r="E36" s="218" t="str">
        <f t="shared" si="25"/>
        <v>-</v>
      </c>
      <c r="F36" s="217" t="s">
        <v>539</v>
      </c>
      <c r="G36" s="218">
        <f>IF(C34-G34&gt;0,C34-G34,"-")</f>
        <v>125354</v>
      </c>
      <c r="H36" s="218">
        <f t="shared" ref="H36:I36" si="26">IF(D34-H34&gt;0,D34-H34,"-")</f>
        <v>142612</v>
      </c>
      <c r="I36" s="218">
        <f t="shared" si="26"/>
        <v>17258</v>
      </c>
      <c r="K36" s="215" t="s">
        <v>569</v>
      </c>
      <c r="L36" s="217" t="s">
        <v>538</v>
      </c>
      <c r="M36" s="218">
        <f>IF(M34-Q34&lt;0,Q34-M34,"-")</f>
        <v>125354</v>
      </c>
      <c r="N36" s="218">
        <f t="shared" ref="N36:O36" si="27">IF(N34-R34&lt;0,R34-N34,"-")</f>
        <v>142612</v>
      </c>
      <c r="O36" s="218">
        <f t="shared" si="27"/>
        <v>17258</v>
      </c>
      <c r="P36" s="217" t="s">
        <v>539</v>
      </c>
      <c r="Q36" s="218" t="str">
        <f>IF(M34-Q34&gt;0,M34-Q34,"-")</f>
        <v>-</v>
      </c>
      <c r="R36" s="218" t="str">
        <f t="shared" ref="R36:S36" si="28">IF(N34-R34&gt;0,N34-R34,"-")</f>
        <v>-</v>
      </c>
      <c r="S36" s="218" t="str">
        <f t="shared" si="28"/>
        <v>-</v>
      </c>
    </row>
  </sheetData>
  <mergeCells count="22">
    <mergeCell ref="B3:I3"/>
    <mergeCell ref="K3:S3"/>
    <mergeCell ref="A6:A7"/>
    <mergeCell ref="K6:K7"/>
    <mergeCell ref="E7:E8"/>
    <mergeCell ref="D7:D8"/>
    <mergeCell ref="C7:C8"/>
    <mergeCell ref="I7:I8"/>
    <mergeCell ref="H7:H8"/>
    <mergeCell ref="G7:G8"/>
    <mergeCell ref="L7:L8"/>
    <mergeCell ref="F7:F8"/>
    <mergeCell ref="B7:B8"/>
    <mergeCell ref="F6:I6"/>
    <mergeCell ref="P6:S6"/>
    <mergeCell ref="S7:S8"/>
    <mergeCell ref="R7:R8"/>
    <mergeCell ref="Q7:Q8"/>
    <mergeCell ref="O7:O8"/>
    <mergeCell ref="N7:N8"/>
    <mergeCell ref="M7:M8"/>
    <mergeCell ref="P7:P8"/>
  </mergeCells>
  <pageMargins left="0.70866141732283472" right="0.70866141732283472" top="0.47244094488188981" bottom="0.43307086614173229" header="0.31496062992125984" footer="0.31496062992125984"/>
  <pageSetup paperSize="9" scale="78" orientation="landscape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view="pageBreakPreview" zoomScale="6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67" sqref="A1:N67"/>
    </sheetView>
  </sheetViews>
  <sheetFormatPr defaultRowHeight="12.75" x14ac:dyDescent="0.25"/>
  <cols>
    <col min="1" max="1" width="8" style="49" bestFit="1" customWidth="1"/>
    <col min="2" max="2" width="48.28515625" style="33" bestFit="1" customWidth="1"/>
    <col min="3" max="3" width="10.5703125" style="33" bestFit="1" customWidth="1"/>
    <col min="4" max="4" width="9.7109375" style="33" bestFit="1" customWidth="1"/>
    <col min="5" max="5" width="9.28515625" style="33" customWidth="1"/>
    <col min="6" max="6" width="10.42578125" style="33" customWidth="1"/>
    <col min="7" max="8" width="9.28515625" style="33" bestFit="1" customWidth="1"/>
    <col min="9" max="9" width="9.42578125" style="33" customWidth="1"/>
    <col min="10" max="10" width="10.140625" style="33" customWidth="1"/>
    <col min="11" max="11" width="11.5703125" style="33" customWidth="1"/>
    <col min="12" max="13" width="10.28515625" style="33" customWidth="1"/>
    <col min="14" max="14" width="9.28515625" style="186" bestFit="1" customWidth="1"/>
    <col min="15" max="16" width="9.140625" style="33" customWidth="1"/>
    <col min="17" max="16384" width="9.140625" style="33"/>
  </cols>
  <sheetData>
    <row r="2" spans="1:17" ht="13.5" x14ac:dyDescent="0.25">
      <c r="A2" s="285" t="s">
        <v>628</v>
      </c>
      <c r="B2" s="285"/>
      <c r="C2" s="285"/>
      <c r="D2" s="285"/>
      <c r="E2" s="285"/>
    </row>
    <row r="4" spans="1:17" x14ac:dyDescent="0.25">
      <c r="A4" s="283" t="s">
        <v>396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</row>
    <row r="5" spans="1:17" x14ac:dyDescent="0.25">
      <c r="A5" s="284">
        <v>43281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</row>
    <row r="7" spans="1:17" ht="18.75" customHeight="1" x14ac:dyDescent="0.25">
      <c r="A7" s="317" t="s">
        <v>331</v>
      </c>
      <c r="B7" s="319" t="s">
        <v>78</v>
      </c>
      <c r="C7" s="315" t="s">
        <v>332</v>
      </c>
      <c r="D7" s="315" t="s">
        <v>333</v>
      </c>
      <c r="E7" s="315" t="s">
        <v>416</v>
      </c>
      <c r="F7" s="315" t="s">
        <v>417</v>
      </c>
      <c r="G7" s="315" t="s">
        <v>418</v>
      </c>
      <c r="H7" s="315" t="s">
        <v>334</v>
      </c>
      <c r="I7" s="315" t="s">
        <v>335</v>
      </c>
      <c r="J7" s="315" t="s">
        <v>419</v>
      </c>
      <c r="K7" s="315" t="s">
        <v>420</v>
      </c>
      <c r="L7" s="315" t="s">
        <v>336</v>
      </c>
      <c r="M7" s="315" t="s">
        <v>337</v>
      </c>
      <c r="N7" s="316" t="s">
        <v>338</v>
      </c>
    </row>
    <row r="8" spans="1:17" ht="45" customHeight="1" x14ac:dyDescent="0.25">
      <c r="A8" s="318"/>
      <c r="B8" s="319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6"/>
    </row>
    <row r="9" spans="1:17" ht="25.5" x14ac:dyDescent="0.25">
      <c r="A9" s="179" t="s">
        <v>455</v>
      </c>
      <c r="B9" s="63" t="s">
        <v>339</v>
      </c>
      <c r="C9" s="64">
        <v>81080</v>
      </c>
      <c r="D9" s="64">
        <v>124245</v>
      </c>
      <c r="E9" s="65">
        <v>20929</v>
      </c>
      <c r="F9" s="65">
        <v>4691</v>
      </c>
      <c r="G9" s="65">
        <v>76770</v>
      </c>
      <c r="H9" s="65"/>
      <c r="I9" s="65">
        <v>2029</v>
      </c>
      <c r="J9" s="65"/>
      <c r="K9" s="65"/>
      <c r="L9" s="65"/>
      <c r="M9" s="65">
        <v>19826</v>
      </c>
      <c r="N9" s="187">
        <v>12</v>
      </c>
      <c r="Q9" s="182">
        <f t="shared" ref="Q9:Q49" si="0">D9-(SUM(E9:M9))</f>
        <v>0</v>
      </c>
    </row>
    <row r="10" spans="1:17" s="49" customFormat="1" ht="25.5" x14ac:dyDescent="0.25">
      <c r="A10" s="179" t="s">
        <v>456</v>
      </c>
      <c r="B10" s="19" t="s">
        <v>345</v>
      </c>
      <c r="C10" s="24">
        <v>4371</v>
      </c>
      <c r="D10" s="24">
        <v>4544</v>
      </c>
      <c r="E10" s="23"/>
      <c r="F10" s="23"/>
      <c r="G10" s="23">
        <v>4544</v>
      </c>
      <c r="H10" s="23"/>
      <c r="I10" s="24"/>
      <c r="J10" s="23"/>
      <c r="K10" s="23"/>
      <c r="L10" s="23"/>
      <c r="M10" s="23"/>
      <c r="N10" s="188"/>
      <c r="O10" s="49" t="s">
        <v>398</v>
      </c>
      <c r="Q10" s="185">
        <f t="shared" si="0"/>
        <v>0</v>
      </c>
    </row>
    <row r="11" spans="1:17" s="49" customFormat="1" ht="18" customHeight="1" x14ac:dyDescent="0.25">
      <c r="A11" s="179" t="s">
        <v>457</v>
      </c>
      <c r="B11" s="19" t="s">
        <v>348</v>
      </c>
      <c r="C11" s="24">
        <v>368</v>
      </c>
      <c r="D11" s="24">
        <v>368</v>
      </c>
      <c r="E11" s="23">
        <v>90</v>
      </c>
      <c r="F11" s="23"/>
      <c r="G11" s="23">
        <v>278</v>
      </c>
      <c r="H11" s="23"/>
      <c r="I11" s="23"/>
      <c r="J11" s="23"/>
      <c r="K11" s="23"/>
      <c r="L11" s="23"/>
      <c r="M11" s="23"/>
      <c r="N11" s="188"/>
      <c r="O11" s="49" t="s">
        <v>398</v>
      </c>
      <c r="Q11" s="185">
        <f t="shared" si="0"/>
        <v>0</v>
      </c>
    </row>
    <row r="12" spans="1:17" ht="18" customHeight="1" x14ac:dyDescent="0.25">
      <c r="A12" s="179" t="s">
        <v>458</v>
      </c>
      <c r="B12" s="68" t="s">
        <v>368</v>
      </c>
      <c r="C12" s="64">
        <v>4933</v>
      </c>
      <c r="D12" s="64">
        <v>7235</v>
      </c>
      <c r="E12" s="65"/>
      <c r="F12" s="65"/>
      <c r="G12" s="65"/>
      <c r="H12" s="65"/>
      <c r="I12" s="65"/>
      <c r="J12" s="65"/>
      <c r="K12" s="65"/>
      <c r="L12" s="65">
        <v>7235</v>
      </c>
      <c r="M12" s="65"/>
      <c r="N12" s="187"/>
      <c r="Q12" s="182">
        <f t="shared" si="0"/>
        <v>0</v>
      </c>
    </row>
    <row r="13" spans="1:17" ht="18" customHeight="1" x14ac:dyDescent="0.25">
      <c r="A13" s="179" t="s">
        <v>459</v>
      </c>
      <c r="B13" s="68" t="s">
        <v>413</v>
      </c>
      <c r="C13" s="64">
        <v>15292</v>
      </c>
      <c r="D13" s="64">
        <v>15292</v>
      </c>
      <c r="E13" s="65"/>
      <c r="F13" s="65"/>
      <c r="G13" s="65"/>
      <c r="H13" s="65"/>
      <c r="I13" s="65"/>
      <c r="J13" s="65"/>
      <c r="K13" s="65"/>
      <c r="L13" s="65">
        <v>15292</v>
      </c>
      <c r="M13" s="65"/>
      <c r="N13" s="187"/>
      <c r="Q13" s="182">
        <f t="shared" si="0"/>
        <v>0</v>
      </c>
    </row>
    <row r="14" spans="1:17" ht="18" customHeight="1" x14ac:dyDescent="0.25">
      <c r="A14" s="179" t="s">
        <v>460</v>
      </c>
      <c r="B14" s="68" t="s">
        <v>351</v>
      </c>
      <c r="C14" s="64">
        <v>387</v>
      </c>
      <c r="D14" s="64">
        <v>387</v>
      </c>
      <c r="E14" s="65">
        <v>75</v>
      </c>
      <c r="F14" s="65"/>
      <c r="G14" s="65">
        <v>312</v>
      </c>
      <c r="H14" s="65"/>
      <c r="I14" s="65"/>
      <c r="J14" s="65"/>
      <c r="K14" s="65"/>
      <c r="L14" s="65"/>
      <c r="M14" s="65"/>
      <c r="N14" s="189"/>
      <c r="Q14" s="182">
        <f t="shared" si="0"/>
        <v>0</v>
      </c>
    </row>
    <row r="15" spans="1:17" s="49" customFormat="1" ht="18" customHeight="1" x14ac:dyDescent="0.25">
      <c r="A15" s="179" t="s">
        <v>461</v>
      </c>
      <c r="B15" s="19" t="s">
        <v>360</v>
      </c>
      <c r="C15" s="24">
        <v>145</v>
      </c>
      <c r="D15" s="24">
        <v>13645</v>
      </c>
      <c r="E15" s="23"/>
      <c r="F15" s="23"/>
      <c r="G15" s="23">
        <v>145</v>
      </c>
      <c r="H15" s="23"/>
      <c r="I15" s="23">
        <v>13500</v>
      </c>
      <c r="J15" s="23"/>
      <c r="K15" s="23"/>
      <c r="L15" s="23"/>
      <c r="M15" s="23"/>
      <c r="N15" s="190"/>
      <c r="O15" s="49" t="s">
        <v>398</v>
      </c>
      <c r="Q15" s="185">
        <f t="shared" si="0"/>
        <v>0</v>
      </c>
    </row>
    <row r="16" spans="1:17" ht="18" customHeight="1" x14ac:dyDescent="0.25">
      <c r="A16" s="179" t="s">
        <v>387</v>
      </c>
      <c r="B16" s="68" t="s">
        <v>361</v>
      </c>
      <c r="C16" s="64">
        <v>0</v>
      </c>
      <c r="D16" s="64">
        <v>32790</v>
      </c>
      <c r="E16" s="65">
        <v>28662</v>
      </c>
      <c r="F16" s="65">
        <v>2825</v>
      </c>
      <c r="G16" s="65">
        <v>16</v>
      </c>
      <c r="H16" s="65"/>
      <c r="I16" s="65">
        <v>1287</v>
      </c>
      <c r="J16" s="65"/>
      <c r="K16" s="65"/>
      <c r="L16" s="65"/>
      <c r="M16" s="65"/>
      <c r="N16" s="189">
        <v>39</v>
      </c>
      <c r="Q16" s="182">
        <f t="shared" si="0"/>
        <v>0</v>
      </c>
    </row>
    <row r="17" spans="1:17" ht="18" customHeight="1" x14ac:dyDescent="0.25">
      <c r="A17" s="179" t="s">
        <v>462</v>
      </c>
      <c r="B17" s="66" t="s">
        <v>371</v>
      </c>
      <c r="C17" s="64">
        <v>38960</v>
      </c>
      <c r="D17" s="64">
        <v>312444</v>
      </c>
      <c r="E17" s="65"/>
      <c r="F17" s="65"/>
      <c r="G17" s="65">
        <v>49081</v>
      </c>
      <c r="H17" s="65"/>
      <c r="I17" s="65">
        <v>263363</v>
      </c>
      <c r="J17" s="65"/>
      <c r="K17" s="65"/>
      <c r="L17" s="65"/>
      <c r="M17" s="65"/>
      <c r="N17" s="189"/>
      <c r="Q17" s="182">
        <f t="shared" si="0"/>
        <v>0</v>
      </c>
    </row>
    <row r="18" spans="1:17" ht="18" customHeight="1" x14ac:dyDescent="0.25">
      <c r="A18" s="179" t="s">
        <v>463</v>
      </c>
      <c r="B18" s="68" t="s">
        <v>343</v>
      </c>
      <c r="C18" s="64">
        <v>3000</v>
      </c>
      <c r="D18" s="64">
        <v>3000</v>
      </c>
      <c r="E18" s="65"/>
      <c r="F18" s="65"/>
      <c r="G18" s="65">
        <v>3000</v>
      </c>
      <c r="H18" s="65"/>
      <c r="I18" s="65"/>
      <c r="J18" s="65"/>
      <c r="K18" s="65"/>
      <c r="L18" s="65"/>
      <c r="M18" s="65"/>
      <c r="N18" s="189"/>
      <c r="Q18" s="182">
        <f t="shared" si="0"/>
        <v>0</v>
      </c>
    </row>
    <row r="19" spans="1:17" ht="18" customHeight="1" x14ac:dyDescent="0.25">
      <c r="A19" s="179" t="s">
        <v>464</v>
      </c>
      <c r="B19" s="68" t="s">
        <v>346</v>
      </c>
      <c r="C19" s="64">
        <v>1520</v>
      </c>
      <c r="D19" s="64">
        <v>1886</v>
      </c>
      <c r="E19" s="65"/>
      <c r="F19" s="65"/>
      <c r="G19" s="65">
        <v>1886</v>
      </c>
      <c r="H19" s="65"/>
      <c r="I19" s="65"/>
      <c r="J19" s="65"/>
      <c r="K19" s="65"/>
      <c r="L19" s="65"/>
      <c r="M19" s="65"/>
      <c r="N19" s="189"/>
      <c r="Q19" s="182">
        <f t="shared" si="0"/>
        <v>0</v>
      </c>
    </row>
    <row r="20" spans="1:17" ht="18" customHeight="1" x14ac:dyDescent="0.25">
      <c r="A20" s="179" t="s">
        <v>465</v>
      </c>
      <c r="B20" s="66" t="s">
        <v>340</v>
      </c>
      <c r="C20" s="64">
        <v>2134</v>
      </c>
      <c r="D20" s="64">
        <v>2269</v>
      </c>
      <c r="E20" s="65"/>
      <c r="F20" s="65"/>
      <c r="G20" s="65">
        <v>2269</v>
      </c>
      <c r="H20" s="65"/>
      <c r="I20" s="65"/>
      <c r="J20" s="65"/>
      <c r="K20" s="65"/>
      <c r="L20" s="65"/>
      <c r="M20" s="65"/>
      <c r="N20" s="189"/>
      <c r="Q20" s="182">
        <f t="shared" si="0"/>
        <v>0</v>
      </c>
    </row>
    <row r="21" spans="1:17" ht="18" customHeight="1" x14ac:dyDescent="0.25">
      <c r="A21" s="179" t="s">
        <v>466</v>
      </c>
      <c r="B21" s="180" t="s">
        <v>341</v>
      </c>
      <c r="C21" s="64">
        <v>8263</v>
      </c>
      <c r="D21" s="64">
        <v>32163</v>
      </c>
      <c r="E21" s="65"/>
      <c r="F21" s="65"/>
      <c r="G21" s="65"/>
      <c r="H21" s="65"/>
      <c r="I21" s="65">
        <v>32163</v>
      </c>
      <c r="J21" s="65"/>
      <c r="K21" s="65"/>
      <c r="L21" s="65"/>
      <c r="M21" s="65"/>
      <c r="N21" s="189"/>
      <c r="Q21" s="182">
        <f t="shared" si="0"/>
        <v>0</v>
      </c>
    </row>
    <row r="22" spans="1:17" s="49" customFormat="1" ht="18" customHeight="1" x14ac:dyDescent="0.25">
      <c r="A22" s="179" t="s">
        <v>467</v>
      </c>
      <c r="B22" s="19" t="s">
        <v>358</v>
      </c>
      <c r="C22" s="24">
        <v>2000</v>
      </c>
      <c r="D22" s="24">
        <v>2000</v>
      </c>
      <c r="E22" s="23"/>
      <c r="F22" s="23"/>
      <c r="G22" s="23"/>
      <c r="H22" s="23"/>
      <c r="I22" s="23"/>
      <c r="J22" s="23"/>
      <c r="K22" s="23">
        <v>2000</v>
      </c>
      <c r="L22" s="23"/>
      <c r="M22" s="23"/>
      <c r="N22" s="190"/>
      <c r="O22" s="49" t="s">
        <v>398</v>
      </c>
      <c r="Q22" s="185">
        <f t="shared" si="0"/>
        <v>0</v>
      </c>
    </row>
    <row r="23" spans="1:17" ht="25.5" x14ac:dyDescent="0.25">
      <c r="A23" s="179" t="s">
        <v>468</v>
      </c>
      <c r="B23" s="63" t="s">
        <v>342</v>
      </c>
      <c r="C23" s="64">
        <v>1830</v>
      </c>
      <c r="D23" s="64">
        <v>5082</v>
      </c>
      <c r="E23" s="65"/>
      <c r="F23" s="65"/>
      <c r="G23" s="65">
        <v>228</v>
      </c>
      <c r="H23" s="65"/>
      <c r="I23" s="65">
        <v>4854</v>
      </c>
      <c r="J23" s="65"/>
      <c r="K23" s="65"/>
      <c r="L23" s="65"/>
      <c r="M23" s="65"/>
      <c r="N23" s="189"/>
      <c r="Q23" s="182">
        <f t="shared" si="0"/>
        <v>0</v>
      </c>
    </row>
    <row r="24" spans="1:17" ht="18" customHeight="1" x14ac:dyDescent="0.25">
      <c r="A24" s="179" t="s">
        <v>469</v>
      </c>
      <c r="B24" s="68" t="s">
        <v>349</v>
      </c>
      <c r="C24" s="64">
        <v>18525</v>
      </c>
      <c r="D24" s="64">
        <v>18525</v>
      </c>
      <c r="E24" s="65"/>
      <c r="F24" s="65"/>
      <c r="G24" s="65">
        <v>13970</v>
      </c>
      <c r="H24" s="65"/>
      <c r="I24" s="65">
        <v>4555</v>
      </c>
      <c r="J24" s="65"/>
      <c r="K24" s="65"/>
      <c r="L24" s="65"/>
      <c r="M24" s="65"/>
      <c r="N24" s="189"/>
      <c r="Q24" s="182">
        <f t="shared" si="0"/>
        <v>0</v>
      </c>
    </row>
    <row r="25" spans="1:17" ht="18" customHeight="1" x14ac:dyDescent="0.25">
      <c r="A25" s="179" t="s">
        <v>470</v>
      </c>
      <c r="B25" s="68" t="s">
        <v>347</v>
      </c>
      <c r="C25" s="64">
        <v>10859</v>
      </c>
      <c r="D25" s="64">
        <v>10859</v>
      </c>
      <c r="E25" s="65"/>
      <c r="F25" s="65"/>
      <c r="G25" s="65">
        <v>10859</v>
      </c>
      <c r="H25" s="65"/>
      <c r="I25" s="65"/>
      <c r="J25" s="65"/>
      <c r="K25" s="65"/>
      <c r="L25" s="65"/>
      <c r="M25" s="65"/>
      <c r="N25" s="189"/>
      <c r="Q25" s="182">
        <f t="shared" si="0"/>
        <v>0</v>
      </c>
    </row>
    <row r="26" spans="1:17" ht="18" customHeight="1" x14ac:dyDescent="0.25">
      <c r="A26" s="179" t="s">
        <v>471</v>
      </c>
      <c r="B26" s="68" t="s">
        <v>367</v>
      </c>
      <c r="C26" s="64">
        <v>23495</v>
      </c>
      <c r="D26" s="64">
        <v>35266</v>
      </c>
      <c r="E26" s="65">
        <v>8422</v>
      </c>
      <c r="F26" s="65">
        <v>3002</v>
      </c>
      <c r="G26" s="65">
        <v>8753</v>
      </c>
      <c r="H26" s="65"/>
      <c r="I26" s="65">
        <v>15089</v>
      </c>
      <c r="J26" s="65"/>
      <c r="K26" s="65"/>
      <c r="L26" s="65"/>
      <c r="M26" s="65"/>
      <c r="N26" s="189">
        <v>3</v>
      </c>
      <c r="Q26" s="182">
        <f t="shared" si="0"/>
        <v>0</v>
      </c>
    </row>
    <row r="27" spans="1:17" ht="18" customHeight="1" x14ac:dyDescent="0.25">
      <c r="A27" s="179" t="s">
        <v>472</v>
      </c>
      <c r="B27" s="68" t="s">
        <v>352</v>
      </c>
      <c r="C27" s="64">
        <v>1564</v>
      </c>
      <c r="D27" s="64">
        <v>7435</v>
      </c>
      <c r="E27" s="65">
        <v>3238</v>
      </c>
      <c r="F27" s="65">
        <v>564</v>
      </c>
      <c r="G27" s="65">
        <v>3383</v>
      </c>
      <c r="H27" s="65"/>
      <c r="I27" s="65"/>
      <c r="J27" s="65"/>
      <c r="K27" s="65">
        <v>250</v>
      </c>
      <c r="L27" s="65"/>
      <c r="M27" s="65"/>
      <c r="N27" s="189"/>
      <c r="Q27" s="182">
        <f t="shared" si="0"/>
        <v>0</v>
      </c>
    </row>
    <row r="28" spans="1:17" ht="18" customHeight="1" x14ac:dyDescent="0.25">
      <c r="A28" s="179" t="s">
        <v>473</v>
      </c>
      <c r="B28" s="68" t="s">
        <v>353</v>
      </c>
      <c r="C28" s="64">
        <v>2607</v>
      </c>
      <c r="D28" s="64">
        <v>2607</v>
      </c>
      <c r="E28" s="65"/>
      <c r="F28" s="65"/>
      <c r="G28" s="65">
        <v>2607</v>
      </c>
      <c r="H28" s="65"/>
      <c r="I28" s="65"/>
      <c r="J28" s="65"/>
      <c r="K28" s="65"/>
      <c r="L28" s="65"/>
      <c r="M28" s="65"/>
      <c r="N28" s="189"/>
      <c r="Q28" s="182">
        <f t="shared" si="0"/>
        <v>0</v>
      </c>
    </row>
    <row r="29" spans="1:17" ht="18" customHeight="1" x14ac:dyDescent="0.25">
      <c r="A29" s="179" t="s">
        <v>474</v>
      </c>
      <c r="B29" s="68" t="s">
        <v>354</v>
      </c>
      <c r="C29" s="64">
        <v>12541</v>
      </c>
      <c r="D29" s="64">
        <v>12800</v>
      </c>
      <c r="E29" s="65">
        <v>10170</v>
      </c>
      <c r="F29" s="65">
        <v>1631</v>
      </c>
      <c r="G29" s="65">
        <v>999</v>
      </c>
      <c r="H29" s="65"/>
      <c r="I29" s="65"/>
      <c r="J29" s="65"/>
      <c r="K29" s="65"/>
      <c r="L29" s="65"/>
      <c r="M29" s="65"/>
      <c r="N29" s="189">
        <v>2.5</v>
      </c>
      <c r="Q29" s="182">
        <f t="shared" si="0"/>
        <v>0</v>
      </c>
    </row>
    <row r="30" spans="1:17" ht="18" customHeight="1" x14ac:dyDescent="0.25">
      <c r="A30" s="179" t="s">
        <v>475</v>
      </c>
      <c r="B30" s="68" t="s">
        <v>355</v>
      </c>
      <c r="C30" s="64">
        <v>1519</v>
      </c>
      <c r="D30" s="64">
        <v>1563</v>
      </c>
      <c r="E30" s="65"/>
      <c r="F30" s="65"/>
      <c r="G30" s="65">
        <v>1563</v>
      </c>
      <c r="H30" s="65"/>
      <c r="I30" s="65"/>
      <c r="J30" s="65"/>
      <c r="K30" s="65"/>
      <c r="L30" s="65"/>
      <c r="M30" s="65"/>
      <c r="N30" s="189"/>
      <c r="Q30" s="182">
        <f t="shared" si="0"/>
        <v>0</v>
      </c>
    </row>
    <row r="31" spans="1:17" ht="18" customHeight="1" x14ac:dyDescent="0.25">
      <c r="A31" s="179" t="s">
        <v>476</v>
      </c>
      <c r="B31" s="68" t="s">
        <v>364</v>
      </c>
      <c r="C31" s="64">
        <v>7347</v>
      </c>
      <c r="D31" s="64">
        <v>28065</v>
      </c>
      <c r="E31" s="65"/>
      <c r="F31" s="65"/>
      <c r="G31" s="65">
        <v>2545</v>
      </c>
      <c r="H31" s="65"/>
      <c r="I31" s="65">
        <v>19184</v>
      </c>
      <c r="J31" s="65"/>
      <c r="K31" s="65">
        <v>6336</v>
      </c>
      <c r="L31" s="65"/>
      <c r="M31" s="65"/>
      <c r="N31" s="189"/>
      <c r="Q31" s="182">
        <f t="shared" si="0"/>
        <v>0</v>
      </c>
    </row>
    <row r="32" spans="1:17" ht="18" customHeight="1" x14ac:dyDescent="0.25">
      <c r="A32" s="179" t="s">
        <v>477</v>
      </c>
      <c r="B32" s="68" t="s">
        <v>363</v>
      </c>
      <c r="C32" s="64">
        <v>571</v>
      </c>
      <c r="D32" s="64">
        <v>732</v>
      </c>
      <c r="E32" s="65"/>
      <c r="F32" s="65"/>
      <c r="G32" s="65"/>
      <c r="H32" s="65"/>
      <c r="I32" s="65"/>
      <c r="J32" s="65"/>
      <c r="K32" s="65">
        <v>732</v>
      </c>
      <c r="L32" s="65"/>
      <c r="M32" s="65"/>
      <c r="N32" s="189"/>
      <c r="Q32" s="182">
        <f t="shared" si="0"/>
        <v>0</v>
      </c>
    </row>
    <row r="33" spans="1:17" ht="18" customHeight="1" x14ac:dyDescent="0.25">
      <c r="A33" s="179" t="s">
        <v>478</v>
      </c>
      <c r="B33" s="68" t="s">
        <v>362</v>
      </c>
      <c r="C33" s="64">
        <v>32471</v>
      </c>
      <c r="D33" s="64">
        <v>32513</v>
      </c>
      <c r="E33" s="65"/>
      <c r="F33" s="65"/>
      <c r="G33" s="65"/>
      <c r="H33" s="65"/>
      <c r="I33" s="65"/>
      <c r="J33" s="65"/>
      <c r="K33" s="65">
        <v>32513</v>
      </c>
      <c r="L33" s="65"/>
      <c r="M33" s="65"/>
      <c r="N33" s="189"/>
      <c r="Q33" s="182">
        <f t="shared" si="0"/>
        <v>0</v>
      </c>
    </row>
    <row r="34" spans="1:17" s="49" customFormat="1" ht="18" customHeight="1" x14ac:dyDescent="0.25">
      <c r="A34" s="179" t="s">
        <v>479</v>
      </c>
      <c r="B34" s="19" t="s">
        <v>359</v>
      </c>
      <c r="C34" s="24">
        <v>5220</v>
      </c>
      <c r="D34" s="24">
        <v>5530</v>
      </c>
      <c r="E34" s="23"/>
      <c r="F34" s="23"/>
      <c r="G34" s="23"/>
      <c r="H34" s="23"/>
      <c r="I34" s="23"/>
      <c r="J34" s="23"/>
      <c r="K34" s="23">
        <v>5530</v>
      </c>
      <c r="L34" s="23"/>
      <c r="M34" s="23"/>
      <c r="N34" s="190"/>
      <c r="O34" s="49" t="s">
        <v>398</v>
      </c>
      <c r="Q34" s="185">
        <f t="shared" si="0"/>
        <v>0</v>
      </c>
    </row>
    <row r="35" spans="1:17" ht="18" customHeight="1" x14ac:dyDescent="0.25">
      <c r="A35" s="179" t="s">
        <v>388</v>
      </c>
      <c r="B35" s="68" t="s">
        <v>365</v>
      </c>
      <c r="C35" s="64">
        <v>0</v>
      </c>
      <c r="D35" s="64">
        <v>289280</v>
      </c>
      <c r="E35" s="65"/>
      <c r="F35" s="65"/>
      <c r="G35" s="65">
        <v>2510</v>
      </c>
      <c r="H35" s="65"/>
      <c r="I35" s="65">
        <v>285640</v>
      </c>
      <c r="J35" s="65"/>
      <c r="K35" s="65">
        <v>1130</v>
      </c>
      <c r="L35" s="65"/>
      <c r="M35" s="65"/>
      <c r="N35" s="189"/>
      <c r="Q35" s="182">
        <f t="shared" si="0"/>
        <v>0</v>
      </c>
    </row>
    <row r="36" spans="1:17" ht="18" customHeight="1" x14ac:dyDescent="0.25">
      <c r="A36" s="179" t="s">
        <v>379</v>
      </c>
      <c r="B36" s="68" t="s">
        <v>344</v>
      </c>
      <c r="C36" s="64">
        <v>41181</v>
      </c>
      <c r="D36" s="64">
        <v>41697</v>
      </c>
      <c r="E36" s="65"/>
      <c r="F36" s="65"/>
      <c r="G36" s="65">
        <v>41697</v>
      </c>
      <c r="H36" s="65"/>
      <c r="I36" s="65"/>
      <c r="J36" s="65"/>
      <c r="K36" s="65"/>
      <c r="L36" s="65"/>
      <c r="M36" s="65"/>
      <c r="N36" s="189"/>
      <c r="Q36" s="182">
        <f t="shared" si="0"/>
        <v>0</v>
      </c>
    </row>
    <row r="37" spans="1:17" ht="18" customHeight="1" x14ac:dyDescent="0.25">
      <c r="A37" s="179" t="s">
        <v>480</v>
      </c>
      <c r="B37" s="68" t="s">
        <v>366</v>
      </c>
      <c r="C37" s="64">
        <v>0</v>
      </c>
      <c r="D37" s="64">
        <v>15</v>
      </c>
      <c r="E37" s="65"/>
      <c r="F37" s="65"/>
      <c r="G37" s="65">
        <v>15</v>
      </c>
      <c r="H37" s="65"/>
      <c r="I37" s="65"/>
      <c r="J37" s="65"/>
      <c r="K37" s="65"/>
      <c r="L37" s="65"/>
      <c r="M37" s="65"/>
      <c r="N37" s="189"/>
      <c r="Q37" s="182">
        <f t="shared" si="0"/>
        <v>0</v>
      </c>
    </row>
    <row r="38" spans="1:17" s="49" customFormat="1" ht="18" customHeight="1" x14ac:dyDescent="0.25">
      <c r="A38" s="179">
        <v>102031</v>
      </c>
      <c r="B38" s="19" t="s">
        <v>356</v>
      </c>
      <c r="C38" s="24">
        <v>220000</v>
      </c>
      <c r="D38" s="24">
        <v>220000</v>
      </c>
      <c r="E38" s="23"/>
      <c r="F38" s="23"/>
      <c r="G38" s="23"/>
      <c r="H38" s="23"/>
      <c r="I38" s="23">
        <v>220000</v>
      </c>
      <c r="J38" s="23"/>
      <c r="K38" s="23"/>
      <c r="L38" s="23"/>
      <c r="M38" s="23"/>
      <c r="N38" s="190"/>
      <c r="O38" s="49" t="s">
        <v>398</v>
      </c>
      <c r="Q38" s="185">
        <f t="shared" si="0"/>
        <v>0</v>
      </c>
    </row>
    <row r="39" spans="1:17" ht="18" customHeight="1" x14ac:dyDescent="0.25">
      <c r="A39" s="179">
        <v>104037</v>
      </c>
      <c r="B39" s="68" t="s">
        <v>319</v>
      </c>
      <c r="C39" s="64">
        <v>411</v>
      </c>
      <c r="D39" s="64">
        <v>411</v>
      </c>
      <c r="E39" s="65"/>
      <c r="F39" s="65"/>
      <c r="G39" s="65">
        <v>411</v>
      </c>
      <c r="H39" s="65"/>
      <c r="I39" s="65"/>
      <c r="J39" s="65"/>
      <c r="K39" s="65"/>
      <c r="L39" s="65"/>
      <c r="M39" s="65"/>
      <c r="N39" s="189"/>
      <c r="Q39" s="182">
        <f t="shared" si="0"/>
        <v>0</v>
      </c>
    </row>
    <row r="40" spans="1:17" ht="18" customHeight="1" x14ac:dyDescent="0.25">
      <c r="A40" s="179">
        <v>104051</v>
      </c>
      <c r="B40" s="68" t="s">
        <v>377</v>
      </c>
      <c r="C40" s="64">
        <v>0</v>
      </c>
      <c r="D40" s="64">
        <v>24</v>
      </c>
      <c r="E40" s="65"/>
      <c r="F40" s="65"/>
      <c r="G40" s="65"/>
      <c r="H40" s="65">
        <v>24</v>
      </c>
      <c r="I40" s="65"/>
      <c r="J40" s="65"/>
      <c r="K40" s="65"/>
      <c r="L40" s="65"/>
      <c r="M40" s="65"/>
      <c r="N40" s="189"/>
      <c r="Q40" s="182">
        <f t="shared" si="0"/>
        <v>0</v>
      </c>
    </row>
    <row r="41" spans="1:17" s="49" customFormat="1" ht="18" customHeight="1" x14ac:dyDescent="0.25">
      <c r="A41" s="179">
        <v>107060</v>
      </c>
      <c r="B41" s="19" t="s">
        <v>357</v>
      </c>
      <c r="C41" s="24">
        <v>9331</v>
      </c>
      <c r="D41" s="24">
        <v>14487</v>
      </c>
      <c r="E41" s="23"/>
      <c r="F41" s="23"/>
      <c r="G41" s="23">
        <v>5180</v>
      </c>
      <c r="H41" s="23">
        <v>9307</v>
      </c>
      <c r="I41" s="23"/>
      <c r="J41" s="23"/>
      <c r="K41" s="23"/>
      <c r="L41" s="23"/>
      <c r="M41" s="23"/>
      <c r="N41" s="190"/>
      <c r="O41" s="49" t="s">
        <v>398</v>
      </c>
      <c r="Q41" s="185">
        <f t="shared" si="0"/>
        <v>0</v>
      </c>
    </row>
    <row r="42" spans="1:17" s="49" customFormat="1" ht="18" customHeight="1" x14ac:dyDescent="0.25">
      <c r="A42" s="179" t="s">
        <v>481</v>
      </c>
      <c r="B42" s="19" t="s">
        <v>369</v>
      </c>
      <c r="C42" s="24">
        <v>21660</v>
      </c>
      <c r="D42" s="24">
        <v>21669</v>
      </c>
      <c r="E42" s="23"/>
      <c r="F42" s="23"/>
      <c r="G42" s="23">
        <v>21669</v>
      </c>
      <c r="H42" s="23"/>
      <c r="I42" s="23"/>
      <c r="J42" s="23"/>
      <c r="K42" s="23"/>
      <c r="L42" s="23"/>
      <c r="M42" s="23"/>
      <c r="N42" s="190"/>
      <c r="O42" s="49" t="s">
        <v>398</v>
      </c>
      <c r="Q42" s="185">
        <f t="shared" si="0"/>
        <v>0</v>
      </c>
    </row>
    <row r="43" spans="1:17" ht="18" customHeight="1" x14ac:dyDescent="0.25">
      <c r="A43" s="70"/>
      <c r="B43" s="56" t="s">
        <v>370</v>
      </c>
      <c r="C43" s="57">
        <f t="shared" ref="C43:N43" si="1">SUM(C9:C42)</f>
        <v>573585</v>
      </c>
      <c r="D43" s="57">
        <f t="shared" si="1"/>
        <v>1300828</v>
      </c>
      <c r="E43" s="57">
        <f t="shared" si="1"/>
        <v>71586</v>
      </c>
      <c r="F43" s="57">
        <f t="shared" si="1"/>
        <v>12713</v>
      </c>
      <c r="G43" s="57">
        <f t="shared" si="1"/>
        <v>254690</v>
      </c>
      <c r="H43" s="57">
        <f t="shared" si="1"/>
        <v>9331</v>
      </c>
      <c r="I43" s="57">
        <f t="shared" si="1"/>
        <v>861664</v>
      </c>
      <c r="J43" s="57">
        <f t="shared" si="1"/>
        <v>0</v>
      </c>
      <c r="K43" s="57">
        <f t="shared" si="1"/>
        <v>48491</v>
      </c>
      <c r="L43" s="57">
        <f t="shared" si="1"/>
        <v>22527</v>
      </c>
      <c r="M43" s="57">
        <f t="shared" si="1"/>
        <v>19826</v>
      </c>
      <c r="N43" s="191">
        <f t="shared" si="1"/>
        <v>56.5</v>
      </c>
      <c r="Q43" s="182">
        <f t="shared" si="0"/>
        <v>0</v>
      </c>
    </row>
    <row r="44" spans="1:17" ht="18" customHeight="1" x14ac:dyDescent="0.25">
      <c r="A44" s="179" t="s">
        <v>455</v>
      </c>
      <c r="B44" s="69" t="s">
        <v>372</v>
      </c>
      <c r="C44" s="67">
        <v>49015</v>
      </c>
      <c r="D44" s="67">
        <v>51104</v>
      </c>
      <c r="E44" s="65">
        <v>31821</v>
      </c>
      <c r="F44" s="65">
        <v>6890</v>
      </c>
      <c r="G44" s="65">
        <v>12193</v>
      </c>
      <c r="H44" s="65"/>
      <c r="I44" s="65">
        <v>200</v>
      </c>
      <c r="J44" s="65"/>
      <c r="K44" s="67"/>
      <c r="L44" s="71"/>
      <c r="M44" s="71"/>
      <c r="N44" s="189">
        <v>9</v>
      </c>
      <c r="Q44" s="182">
        <f t="shared" si="0"/>
        <v>0</v>
      </c>
    </row>
    <row r="45" spans="1:17" ht="18" customHeight="1" x14ac:dyDescent="0.25">
      <c r="A45" s="179" t="s">
        <v>484</v>
      </c>
      <c r="B45" s="69" t="s">
        <v>373</v>
      </c>
      <c r="C45" s="67">
        <v>3338</v>
      </c>
      <c r="D45" s="67">
        <v>3432</v>
      </c>
      <c r="E45" s="65">
        <v>2798</v>
      </c>
      <c r="F45" s="65">
        <v>540</v>
      </c>
      <c r="G45" s="65">
        <v>94</v>
      </c>
      <c r="H45" s="65"/>
      <c r="I45" s="65"/>
      <c r="J45" s="65"/>
      <c r="K45" s="67"/>
      <c r="L45" s="71"/>
      <c r="M45" s="71"/>
      <c r="N45" s="189">
        <v>1</v>
      </c>
      <c r="O45" s="33" t="s">
        <v>71</v>
      </c>
      <c r="Q45" s="182">
        <f t="shared" si="0"/>
        <v>0</v>
      </c>
    </row>
    <row r="46" spans="1:17" ht="18" customHeight="1" x14ac:dyDescent="0.25">
      <c r="A46" s="179" t="s">
        <v>485</v>
      </c>
      <c r="B46" s="69" t="s">
        <v>374</v>
      </c>
      <c r="C46" s="67">
        <v>5946</v>
      </c>
      <c r="D46" s="24">
        <v>6031</v>
      </c>
      <c r="E46" s="65">
        <v>4701</v>
      </c>
      <c r="F46" s="65">
        <v>951</v>
      </c>
      <c r="G46" s="65">
        <v>379</v>
      </c>
      <c r="H46" s="65"/>
      <c r="I46" s="65"/>
      <c r="J46" s="65"/>
      <c r="K46" s="67"/>
      <c r="L46" s="71"/>
      <c r="M46" s="71"/>
      <c r="N46" s="189">
        <v>1</v>
      </c>
      <c r="Q46" s="182">
        <f t="shared" si="0"/>
        <v>0</v>
      </c>
    </row>
    <row r="47" spans="1:17" ht="18" customHeight="1" x14ac:dyDescent="0.25">
      <c r="A47" s="179" t="s">
        <v>486</v>
      </c>
      <c r="B47" s="69" t="s">
        <v>376</v>
      </c>
      <c r="C47" s="67">
        <v>3813</v>
      </c>
      <c r="D47" s="24">
        <v>3965</v>
      </c>
      <c r="E47" s="65">
        <v>2997</v>
      </c>
      <c r="F47" s="65">
        <v>645</v>
      </c>
      <c r="G47" s="65">
        <v>323</v>
      </c>
      <c r="H47" s="65"/>
      <c r="I47" s="65"/>
      <c r="J47" s="65"/>
      <c r="K47" s="67"/>
      <c r="L47" s="71"/>
      <c r="M47" s="71"/>
      <c r="N47" s="189">
        <v>1</v>
      </c>
      <c r="O47" s="33" t="s">
        <v>71</v>
      </c>
      <c r="Q47" s="182">
        <f t="shared" si="0"/>
        <v>0</v>
      </c>
    </row>
    <row r="48" spans="1:17" ht="18" customHeight="1" x14ac:dyDescent="0.25">
      <c r="A48" s="179">
        <v>109010</v>
      </c>
      <c r="B48" s="69" t="s">
        <v>375</v>
      </c>
      <c r="C48" s="67">
        <v>4333</v>
      </c>
      <c r="D48" s="24">
        <v>4427</v>
      </c>
      <c r="E48" s="65">
        <v>3331</v>
      </c>
      <c r="F48" s="65">
        <v>635</v>
      </c>
      <c r="G48" s="65">
        <v>461</v>
      </c>
      <c r="H48" s="65"/>
      <c r="I48" s="65"/>
      <c r="J48" s="65"/>
      <c r="K48" s="67"/>
      <c r="L48" s="71"/>
      <c r="M48" s="71"/>
      <c r="N48" s="189">
        <v>1</v>
      </c>
      <c r="O48" s="33" t="s">
        <v>71</v>
      </c>
      <c r="Q48" s="182">
        <f t="shared" si="0"/>
        <v>0</v>
      </c>
    </row>
    <row r="49" spans="1:17" ht="18" customHeight="1" x14ac:dyDescent="0.25">
      <c r="A49" s="179" t="s">
        <v>487</v>
      </c>
      <c r="B49" s="69" t="s">
        <v>350</v>
      </c>
      <c r="C49" s="67">
        <v>4766</v>
      </c>
      <c r="D49" s="24">
        <v>4830</v>
      </c>
      <c r="E49" s="65">
        <v>3767</v>
      </c>
      <c r="F49" s="65">
        <v>758</v>
      </c>
      <c r="G49" s="65">
        <v>305</v>
      </c>
      <c r="H49" s="65"/>
      <c r="I49" s="65"/>
      <c r="J49" s="65"/>
      <c r="K49" s="67"/>
      <c r="L49" s="71"/>
      <c r="M49" s="71"/>
      <c r="N49" s="189">
        <v>1</v>
      </c>
      <c r="Q49" s="182">
        <f t="shared" si="0"/>
        <v>0</v>
      </c>
    </row>
    <row r="50" spans="1:17" ht="25.5" x14ac:dyDescent="0.25">
      <c r="A50" s="179" t="s">
        <v>482</v>
      </c>
      <c r="B50" s="181" t="s">
        <v>483</v>
      </c>
      <c r="C50" s="67">
        <v>0</v>
      </c>
      <c r="D50" s="24">
        <v>1155</v>
      </c>
      <c r="E50" s="65">
        <v>913</v>
      </c>
      <c r="F50" s="65">
        <v>192</v>
      </c>
      <c r="G50" s="65">
        <v>50</v>
      </c>
      <c r="H50" s="65"/>
      <c r="I50" s="65"/>
      <c r="J50" s="65"/>
      <c r="K50" s="65"/>
      <c r="L50" s="65"/>
      <c r="M50" s="67"/>
      <c r="N50" s="192"/>
      <c r="O50" s="183"/>
      <c r="P50" s="184"/>
      <c r="Q50" s="182">
        <f>D50-(SUM(E50:M50))</f>
        <v>0</v>
      </c>
    </row>
    <row r="51" spans="1:17" ht="18" customHeight="1" x14ac:dyDescent="0.25">
      <c r="A51" s="70"/>
      <c r="B51" s="56" t="s">
        <v>378</v>
      </c>
      <c r="C51" s="57">
        <f>SUM(C44:C50)</f>
        <v>71211</v>
      </c>
      <c r="D51" s="57">
        <f t="shared" ref="D51:M51" si="2">SUM(D44:D50)</f>
        <v>74944</v>
      </c>
      <c r="E51" s="57">
        <f t="shared" si="2"/>
        <v>50328</v>
      </c>
      <c r="F51" s="57">
        <f t="shared" si="2"/>
        <v>10611</v>
      </c>
      <c r="G51" s="57">
        <f t="shared" si="2"/>
        <v>13805</v>
      </c>
      <c r="H51" s="57">
        <f t="shared" si="2"/>
        <v>0</v>
      </c>
      <c r="I51" s="57">
        <f t="shared" si="2"/>
        <v>200</v>
      </c>
      <c r="J51" s="57">
        <f t="shared" si="2"/>
        <v>0</v>
      </c>
      <c r="K51" s="57">
        <f t="shared" si="2"/>
        <v>0</v>
      </c>
      <c r="L51" s="57">
        <f t="shared" si="2"/>
        <v>0</v>
      </c>
      <c r="M51" s="57">
        <f t="shared" si="2"/>
        <v>0</v>
      </c>
      <c r="N51" s="191">
        <f t="shared" ref="N51" si="3">SUM(N44:N49)</f>
        <v>14</v>
      </c>
      <c r="Q51" s="182">
        <f t="shared" ref="Q51:Q67" si="4">D51-(SUM(E51:M51))</f>
        <v>0</v>
      </c>
    </row>
    <row r="52" spans="1:17" ht="18" customHeight="1" x14ac:dyDescent="0.25">
      <c r="A52" s="58" t="s">
        <v>379</v>
      </c>
      <c r="B52" s="72" t="s">
        <v>380</v>
      </c>
      <c r="C52" s="64">
        <v>22946</v>
      </c>
      <c r="D52" s="64">
        <v>23184</v>
      </c>
      <c r="E52" s="52">
        <v>7419</v>
      </c>
      <c r="F52" s="52">
        <v>1495</v>
      </c>
      <c r="G52" s="52">
        <v>14270</v>
      </c>
      <c r="H52" s="52"/>
      <c r="I52" s="52"/>
      <c r="J52" s="52"/>
      <c r="K52" s="71"/>
      <c r="L52" s="71"/>
      <c r="M52" s="71"/>
      <c r="N52" s="193">
        <v>3.5</v>
      </c>
      <c r="Q52" s="182">
        <f t="shared" si="4"/>
        <v>0</v>
      </c>
    </row>
    <row r="53" spans="1:17" ht="18" customHeight="1" x14ac:dyDescent="0.25">
      <c r="A53" s="58" t="s">
        <v>381</v>
      </c>
      <c r="B53" s="72" t="s">
        <v>382</v>
      </c>
      <c r="C53" s="64">
        <v>2131</v>
      </c>
      <c r="D53" s="64">
        <v>2131</v>
      </c>
      <c r="E53" s="52">
        <v>688</v>
      </c>
      <c r="F53" s="52">
        <v>134</v>
      </c>
      <c r="G53" s="52">
        <v>1309</v>
      </c>
      <c r="H53" s="52"/>
      <c r="I53" s="52"/>
      <c r="J53" s="52"/>
      <c r="K53" s="71"/>
      <c r="L53" s="71"/>
      <c r="M53" s="71"/>
      <c r="N53" s="193"/>
      <c r="Q53" s="182">
        <f t="shared" si="4"/>
        <v>0</v>
      </c>
    </row>
    <row r="54" spans="1:17" ht="18" customHeight="1" x14ac:dyDescent="0.25">
      <c r="A54" s="58" t="s">
        <v>383</v>
      </c>
      <c r="B54" s="72" t="s">
        <v>384</v>
      </c>
      <c r="C54" s="64">
        <v>92727</v>
      </c>
      <c r="D54" s="64">
        <v>93424</v>
      </c>
      <c r="E54" s="52">
        <v>78230</v>
      </c>
      <c r="F54" s="52">
        <v>15194</v>
      </c>
      <c r="G54" s="52"/>
      <c r="H54" s="52"/>
      <c r="I54" s="52"/>
      <c r="J54" s="52"/>
      <c r="K54" s="71"/>
      <c r="L54" s="71"/>
      <c r="M54" s="71"/>
      <c r="N54" s="193">
        <v>22</v>
      </c>
      <c r="Q54" s="182">
        <f t="shared" si="4"/>
        <v>0</v>
      </c>
    </row>
    <row r="55" spans="1:17" ht="25.5" x14ac:dyDescent="0.25">
      <c r="A55" s="58" t="s">
        <v>385</v>
      </c>
      <c r="B55" s="73" t="s">
        <v>386</v>
      </c>
      <c r="C55" s="64">
        <v>3544</v>
      </c>
      <c r="D55" s="64">
        <v>3544</v>
      </c>
      <c r="E55" s="52">
        <v>2966</v>
      </c>
      <c r="F55" s="52">
        <v>578</v>
      </c>
      <c r="G55" s="52"/>
      <c r="H55" s="52"/>
      <c r="I55" s="52"/>
      <c r="J55" s="52"/>
      <c r="K55" s="71"/>
      <c r="L55" s="71"/>
      <c r="M55" s="71"/>
      <c r="N55" s="193"/>
      <c r="Q55" s="182">
        <f t="shared" si="4"/>
        <v>0</v>
      </c>
    </row>
    <row r="56" spans="1:17" ht="18" customHeight="1" x14ac:dyDescent="0.25">
      <c r="A56" s="58" t="s">
        <v>387</v>
      </c>
      <c r="B56" s="72" t="s">
        <v>361</v>
      </c>
      <c r="C56" s="64">
        <v>0</v>
      </c>
      <c r="D56" s="64">
        <v>1974</v>
      </c>
      <c r="E56" s="52">
        <v>1795</v>
      </c>
      <c r="F56" s="52">
        <v>179</v>
      </c>
      <c r="G56" s="52"/>
      <c r="H56" s="52"/>
      <c r="I56" s="52"/>
      <c r="J56" s="52"/>
      <c r="K56" s="71"/>
      <c r="L56" s="71"/>
      <c r="M56" s="71"/>
      <c r="N56" s="193"/>
      <c r="Q56" s="182">
        <f t="shared" si="4"/>
        <v>0</v>
      </c>
    </row>
    <row r="57" spans="1:17" ht="18" customHeight="1" x14ac:dyDescent="0.25">
      <c r="A57" s="58" t="s">
        <v>388</v>
      </c>
      <c r="B57" s="72" t="s">
        <v>389</v>
      </c>
      <c r="C57" s="64">
        <v>15495</v>
      </c>
      <c r="D57" s="64">
        <v>16322</v>
      </c>
      <c r="E57" s="52">
        <v>5799</v>
      </c>
      <c r="F57" s="52">
        <v>1075</v>
      </c>
      <c r="G57" s="52">
        <v>9448</v>
      </c>
      <c r="H57" s="52"/>
      <c r="I57" s="52"/>
      <c r="J57" s="52"/>
      <c r="K57" s="71"/>
      <c r="L57" s="71"/>
      <c r="M57" s="71"/>
      <c r="N57" s="193">
        <v>3</v>
      </c>
      <c r="Q57" s="182">
        <f t="shared" si="4"/>
        <v>0</v>
      </c>
    </row>
    <row r="58" spans="1:17" ht="18" customHeight="1" x14ac:dyDescent="0.25">
      <c r="A58" s="58" t="s">
        <v>403</v>
      </c>
      <c r="B58" s="72" t="s">
        <v>402</v>
      </c>
      <c r="C58" s="64">
        <v>7232</v>
      </c>
      <c r="D58" s="64">
        <v>7279</v>
      </c>
      <c r="E58" s="52">
        <v>4356</v>
      </c>
      <c r="F58" s="52">
        <v>850</v>
      </c>
      <c r="G58" s="52">
        <v>1623</v>
      </c>
      <c r="H58" s="52"/>
      <c r="I58" s="52">
        <v>450</v>
      </c>
      <c r="J58" s="52"/>
      <c r="K58" s="71"/>
      <c r="L58" s="71"/>
      <c r="M58" s="71"/>
      <c r="N58" s="193">
        <v>2</v>
      </c>
      <c r="Q58" s="182">
        <f t="shared" si="4"/>
        <v>0</v>
      </c>
    </row>
    <row r="59" spans="1:17" ht="18" customHeight="1" x14ac:dyDescent="0.25">
      <c r="A59" s="58" t="s">
        <v>406</v>
      </c>
      <c r="B59" s="72" t="s">
        <v>404</v>
      </c>
      <c r="C59" s="64">
        <v>819</v>
      </c>
      <c r="D59" s="64">
        <v>819</v>
      </c>
      <c r="E59" s="52">
        <v>240</v>
      </c>
      <c r="F59" s="52">
        <v>47</v>
      </c>
      <c r="G59" s="52">
        <v>532</v>
      </c>
      <c r="H59" s="52"/>
      <c r="I59" s="52"/>
      <c r="J59" s="52"/>
      <c r="K59" s="71"/>
      <c r="L59" s="71"/>
      <c r="M59" s="71"/>
      <c r="N59" s="193"/>
      <c r="Q59" s="182">
        <f t="shared" si="4"/>
        <v>0</v>
      </c>
    </row>
    <row r="60" spans="1:17" ht="18" customHeight="1" x14ac:dyDescent="0.25">
      <c r="A60" s="70"/>
      <c r="B60" s="56" t="s">
        <v>405</v>
      </c>
      <c r="C60" s="57">
        <f>SUM(C52:C59)</f>
        <v>144894</v>
      </c>
      <c r="D60" s="57">
        <f>SUM(D52:D59)</f>
        <v>148677</v>
      </c>
      <c r="E60" s="57">
        <f>SUM(E52:E59)</f>
        <v>101493</v>
      </c>
      <c r="F60" s="57">
        <f t="shared" ref="F60:M60" si="5">SUM(F52:F59)</f>
        <v>19552</v>
      </c>
      <c r="G60" s="57">
        <f t="shared" si="5"/>
        <v>27182</v>
      </c>
      <c r="H60" s="57">
        <f t="shared" si="5"/>
        <v>0</v>
      </c>
      <c r="I60" s="57">
        <f t="shared" si="5"/>
        <v>450</v>
      </c>
      <c r="J60" s="57">
        <f t="shared" si="5"/>
        <v>0</v>
      </c>
      <c r="K60" s="57">
        <f t="shared" si="5"/>
        <v>0</v>
      </c>
      <c r="L60" s="57">
        <f t="shared" si="5"/>
        <v>0</v>
      </c>
      <c r="M60" s="57">
        <f t="shared" si="5"/>
        <v>0</v>
      </c>
      <c r="N60" s="191">
        <f>SUM(N52:N58)</f>
        <v>30.5</v>
      </c>
      <c r="Q60" s="182">
        <f t="shared" si="4"/>
        <v>0</v>
      </c>
    </row>
    <row r="61" spans="1:17" ht="18" customHeight="1" x14ac:dyDescent="0.25">
      <c r="A61" s="59">
        <v>102031</v>
      </c>
      <c r="B61" s="69" t="s">
        <v>356</v>
      </c>
      <c r="C61" s="67">
        <v>14028</v>
      </c>
      <c r="D61" s="67">
        <v>15775</v>
      </c>
      <c r="E61" s="65">
        <v>10197</v>
      </c>
      <c r="F61" s="65">
        <v>2134</v>
      </c>
      <c r="G61" s="65">
        <v>3444</v>
      </c>
      <c r="H61" s="65"/>
      <c r="I61" s="65"/>
      <c r="J61" s="65"/>
      <c r="K61" s="71"/>
      <c r="L61" s="71"/>
      <c r="M61" s="71"/>
      <c r="N61" s="194">
        <v>3.75</v>
      </c>
      <c r="Q61" s="182">
        <f t="shared" si="4"/>
        <v>0</v>
      </c>
    </row>
    <row r="62" spans="1:17" ht="18" customHeight="1" x14ac:dyDescent="0.25">
      <c r="A62" s="59">
        <v>104042</v>
      </c>
      <c r="B62" s="69" t="s">
        <v>390</v>
      </c>
      <c r="C62" s="67">
        <v>9259</v>
      </c>
      <c r="D62" s="67">
        <v>10377</v>
      </c>
      <c r="E62" s="65">
        <v>7088</v>
      </c>
      <c r="F62" s="65">
        <v>1443</v>
      </c>
      <c r="G62" s="65">
        <v>1846</v>
      </c>
      <c r="H62" s="65"/>
      <c r="I62" s="65"/>
      <c r="J62" s="65"/>
      <c r="K62" s="71"/>
      <c r="L62" s="71"/>
      <c r="M62" s="71"/>
      <c r="N62" s="189">
        <v>2.5</v>
      </c>
      <c r="Q62" s="182">
        <f t="shared" si="4"/>
        <v>0</v>
      </c>
    </row>
    <row r="63" spans="1:17" ht="18" customHeight="1" x14ac:dyDescent="0.25">
      <c r="A63" s="59">
        <v>107052</v>
      </c>
      <c r="B63" s="69" t="s">
        <v>391</v>
      </c>
      <c r="C63" s="67">
        <v>7346</v>
      </c>
      <c r="D63" s="67">
        <v>7770</v>
      </c>
      <c r="E63" s="65">
        <v>6247</v>
      </c>
      <c r="F63" s="65">
        <v>1278</v>
      </c>
      <c r="G63" s="65">
        <v>245</v>
      </c>
      <c r="H63" s="65"/>
      <c r="I63" s="65"/>
      <c r="J63" s="65"/>
      <c r="K63" s="71"/>
      <c r="L63" s="71"/>
      <c r="M63" s="71"/>
      <c r="N63" s="189">
        <v>2.5</v>
      </c>
      <c r="Q63" s="182">
        <f t="shared" si="4"/>
        <v>0</v>
      </c>
    </row>
    <row r="64" spans="1:17" ht="18" customHeight="1" x14ac:dyDescent="0.25">
      <c r="A64" s="59">
        <v>107051</v>
      </c>
      <c r="B64" s="69" t="s">
        <v>392</v>
      </c>
      <c r="C64" s="67">
        <v>19927</v>
      </c>
      <c r="D64" s="67">
        <v>19927</v>
      </c>
      <c r="E64" s="65"/>
      <c r="F64" s="65"/>
      <c r="G64" s="65">
        <v>19927</v>
      </c>
      <c r="H64" s="65"/>
      <c r="I64" s="65"/>
      <c r="J64" s="65"/>
      <c r="K64" s="71"/>
      <c r="L64" s="71"/>
      <c r="M64" s="71"/>
      <c r="N64" s="189"/>
      <c r="Q64" s="182">
        <f t="shared" si="4"/>
        <v>0</v>
      </c>
    </row>
    <row r="65" spans="1:17" ht="18" customHeight="1" x14ac:dyDescent="0.25">
      <c r="A65" s="59">
        <v>107055</v>
      </c>
      <c r="B65" s="69" t="s">
        <v>393</v>
      </c>
      <c r="C65" s="67">
        <v>4623</v>
      </c>
      <c r="D65" s="67">
        <v>4953</v>
      </c>
      <c r="E65" s="65">
        <v>2434</v>
      </c>
      <c r="F65" s="65">
        <v>475</v>
      </c>
      <c r="G65" s="65">
        <v>2044</v>
      </c>
      <c r="H65" s="65"/>
      <c r="I65" s="65"/>
      <c r="J65" s="65"/>
      <c r="K65" s="71"/>
      <c r="L65" s="71"/>
      <c r="M65" s="71"/>
      <c r="N65" s="189">
        <v>1</v>
      </c>
      <c r="Q65" s="182">
        <f t="shared" si="4"/>
        <v>0</v>
      </c>
    </row>
    <row r="66" spans="1:17" ht="18" customHeight="1" x14ac:dyDescent="0.25">
      <c r="A66" s="70"/>
      <c r="B66" s="56" t="s">
        <v>395</v>
      </c>
      <c r="C66" s="60">
        <f>SUM(C61:C65)</f>
        <v>55183</v>
      </c>
      <c r="D66" s="60">
        <f t="shared" ref="D66:N66" si="6">SUM(D61:D65)</f>
        <v>58802</v>
      </c>
      <c r="E66" s="60">
        <f t="shared" si="6"/>
        <v>25966</v>
      </c>
      <c r="F66" s="60">
        <f t="shared" si="6"/>
        <v>5330</v>
      </c>
      <c r="G66" s="60">
        <f t="shared" si="6"/>
        <v>27506</v>
      </c>
      <c r="H66" s="60">
        <f t="shared" si="6"/>
        <v>0</v>
      </c>
      <c r="I66" s="60">
        <f t="shared" si="6"/>
        <v>0</v>
      </c>
      <c r="J66" s="60">
        <f t="shared" si="6"/>
        <v>0</v>
      </c>
      <c r="K66" s="60">
        <f t="shared" si="6"/>
        <v>0</v>
      </c>
      <c r="L66" s="60">
        <f t="shared" si="6"/>
        <v>0</v>
      </c>
      <c r="M66" s="60">
        <f t="shared" si="6"/>
        <v>0</v>
      </c>
      <c r="N66" s="195">
        <f t="shared" si="6"/>
        <v>9.75</v>
      </c>
      <c r="Q66" s="182">
        <f t="shared" si="4"/>
        <v>0</v>
      </c>
    </row>
    <row r="67" spans="1:17" ht="18" customHeight="1" x14ac:dyDescent="0.25">
      <c r="A67" s="70"/>
      <c r="B67" s="61" t="s">
        <v>394</v>
      </c>
      <c r="C67" s="62">
        <f t="shared" ref="C67:N67" si="7">C60+C51+C43+C66</f>
        <v>844873</v>
      </c>
      <c r="D67" s="62">
        <f>D60+D51+D43+D66</f>
        <v>1583251</v>
      </c>
      <c r="E67" s="62">
        <f t="shared" si="7"/>
        <v>249373</v>
      </c>
      <c r="F67" s="62">
        <f t="shared" si="7"/>
        <v>48206</v>
      </c>
      <c r="G67" s="62">
        <f t="shared" si="7"/>
        <v>323183</v>
      </c>
      <c r="H67" s="62">
        <f t="shared" si="7"/>
        <v>9331</v>
      </c>
      <c r="I67" s="62">
        <f t="shared" si="7"/>
        <v>862314</v>
      </c>
      <c r="J67" s="62">
        <f t="shared" si="7"/>
        <v>0</v>
      </c>
      <c r="K67" s="62">
        <f t="shared" si="7"/>
        <v>48491</v>
      </c>
      <c r="L67" s="62">
        <f t="shared" si="7"/>
        <v>22527</v>
      </c>
      <c r="M67" s="62">
        <f t="shared" si="7"/>
        <v>19826</v>
      </c>
      <c r="N67" s="210">
        <f t="shared" si="7"/>
        <v>110.75</v>
      </c>
      <c r="Q67" s="182">
        <f t="shared" si="4"/>
        <v>0</v>
      </c>
    </row>
    <row r="68" spans="1:17" x14ac:dyDescent="0.25">
      <c r="C68" s="34">
        <f>C10+C11+C15+C22+C34+C38+C41+C42</f>
        <v>263095</v>
      </c>
      <c r="D68" s="34">
        <f>D10+D11+D15+D22+D34+D38+D41+D42</f>
        <v>282243</v>
      </c>
      <c r="E68" s="34">
        <f t="shared" ref="E68:N68" si="8">E10+E11+E15+E22+E34+E38+E41+E42</f>
        <v>90</v>
      </c>
      <c r="F68" s="34">
        <f t="shared" si="8"/>
        <v>0</v>
      </c>
      <c r="G68" s="34">
        <f t="shared" si="8"/>
        <v>31816</v>
      </c>
      <c r="H68" s="34">
        <f t="shared" si="8"/>
        <v>9307</v>
      </c>
      <c r="I68" s="34">
        <f t="shared" si="8"/>
        <v>233500</v>
      </c>
      <c r="J68" s="34">
        <f t="shared" si="8"/>
        <v>0</v>
      </c>
      <c r="K68" s="34">
        <f t="shared" si="8"/>
        <v>7530</v>
      </c>
      <c r="L68" s="34">
        <f t="shared" si="8"/>
        <v>0</v>
      </c>
      <c r="M68" s="34">
        <f t="shared" si="8"/>
        <v>0</v>
      </c>
      <c r="N68" s="186">
        <f t="shared" si="8"/>
        <v>0</v>
      </c>
      <c r="O68" s="33" t="s">
        <v>398</v>
      </c>
    </row>
    <row r="69" spans="1:17" x14ac:dyDescent="0.25">
      <c r="E69" s="34">
        <f>E45+E47+E48</f>
        <v>9126</v>
      </c>
      <c r="F69" s="34">
        <f>F45+F47+F48</f>
        <v>1820</v>
      </c>
      <c r="G69" s="34">
        <f>G45+G47+G48</f>
        <v>878</v>
      </c>
      <c r="O69" s="33" t="s">
        <v>71</v>
      </c>
    </row>
  </sheetData>
  <autoFilter ref="A7:O69" xr:uid="{00000000-0009-0000-0000-000008000000}"/>
  <mergeCells count="17">
    <mergeCell ref="A2:E2"/>
    <mergeCell ref="A7:A8"/>
    <mergeCell ref="B7:B8"/>
    <mergeCell ref="C7:C8"/>
    <mergeCell ref="D7:D8"/>
    <mergeCell ref="E7:E8"/>
    <mergeCell ref="L7:L8"/>
    <mergeCell ref="M7:M8"/>
    <mergeCell ref="N7:N8"/>
    <mergeCell ref="A4:N4"/>
    <mergeCell ref="A5:N5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Címrend</vt:lpstr>
      <vt:lpstr>2. melléklet</vt:lpstr>
      <vt:lpstr>3. melléklet</vt:lpstr>
      <vt:lpstr>4. melléklet</vt:lpstr>
      <vt:lpstr>5. melléklet </vt:lpstr>
      <vt:lpstr>6. melléklet</vt:lpstr>
      <vt:lpstr>7. melléklet</vt:lpstr>
      <vt:lpstr>12. melléklet</vt:lpstr>
      <vt:lpstr>14. melléklet</vt:lpstr>
      <vt:lpstr>15. melléklet</vt:lpstr>
      <vt:lpstr>'14. melléklet'!Nyomtatási_cím</vt:lpstr>
      <vt:lpstr>'4. melléklet'!Nyomtatási_cím</vt:lpstr>
      <vt:lpstr>'5. melléklet '!Nyomtatási_cím</vt:lpstr>
      <vt:lpstr>'14. melléklet'!Nyomtatási_terület</vt:lpstr>
      <vt:lpstr>'15. melléklet'!Nyomtatási_terület</vt:lpstr>
      <vt:lpstr>'2. melléklet'!Nyomtatási_terület</vt:lpstr>
      <vt:lpstr>'3. melléklet'!Nyomtatási_terület</vt:lpstr>
      <vt:lpstr>'4. melléklet'!Nyomtatási_terület</vt:lpstr>
      <vt:lpstr>'6. melléklet'!Nyomtatási_terület</vt:lpstr>
      <vt:lpstr>'7. melléklet'!Nyomtatási_terület</vt:lpstr>
      <vt:lpstr>Címrend!Nyomtatási_terület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2018-10-02T08:05:47Z</dcterms:modified>
</cp:coreProperties>
</file>