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95" windowWidth="17085" windowHeight="7005" activeTab="0"/>
  </bookViews>
  <sheets>
    <sheet name="5" sheetId="1" r:id="rId1"/>
    <sheet name="5A" sheetId="2" r:id="rId2"/>
    <sheet name="5B" sheetId="3" r:id="rId3"/>
    <sheet name="5C" sheetId="4" r:id="rId4"/>
    <sheet name="5D" sheetId="5" r:id="rId5"/>
    <sheet name="5E" sheetId="6" r:id="rId6"/>
    <sheet name="5F" sheetId="7" r:id="rId7"/>
    <sheet name="Munka1" sheetId="8" r:id="rId8"/>
  </sheets>
  <definedNames>
    <definedName name="_xlnm.Print_Area" localSheetId="0">'5'!$A$2:$K$46</definedName>
    <definedName name="_xlnm.Print_Area" localSheetId="1">'5A'!$A$1:$L$54</definedName>
    <definedName name="_xlnm.Print_Area" localSheetId="2">'5B'!$A$1:$K$22</definedName>
    <definedName name="_xlnm.Print_Area" localSheetId="3">'5C'!$A$2:$K$21</definedName>
    <definedName name="_xlnm.Print_Area" localSheetId="4">'5D'!$A$1:$J$23</definedName>
  </definedNames>
  <calcPr fullCalcOnLoad="1"/>
</workbook>
</file>

<file path=xl/sharedStrings.xml><?xml version="1.0" encoding="utf-8"?>
<sst xmlns="http://schemas.openxmlformats.org/spreadsheetml/2006/main" count="313" uniqueCount="178">
  <si>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</si>
  <si>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</si>
  <si>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</si>
  <si>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</si>
  <si>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</si>
  <si>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</si>
  <si>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</si>
  <si>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</si>
  <si>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</si>
  <si>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</si>
  <si>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</si>
  <si>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</si>
  <si>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</si>
  <si>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</si>
  <si>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</si>
  <si>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</si>
  <si>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</si>
  <si>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</si>
  <si>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</si>
  <si>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</si>
  <si>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tervezett felhalmozási bevételeinek részletezése </t>
  </si>
  <si>
    <t xml:space="preserve">FELHALMOZÁSI BEVÉTELEK  ÖSSZESEN </t>
  </si>
  <si>
    <t>Felhalmozási bevételek</t>
  </si>
  <si>
    <t>5/c. számú melléklet</t>
  </si>
  <si>
    <t>5/d. számú melléklet</t>
  </si>
  <si>
    <t>5/f. számú melléklet</t>
  </si>
  <si>
    <t>5/e. számú melléklet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</si>
  <si>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</si>
  <si>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</si>
  <si>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</si>
  <si>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</si>
  <si>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</si>
  <si>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</si>
  <si>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</si>
  <si>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</si>
  <si>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Bölcsődei ellátás</t>
  </si>
  <si>
    <t xml:space="preserve">   Szociális bentlakásos intézmény-üzemeltetési támogatás</t>
  </si>
  <si>
    <t>III.</t>
  </si>
  <si>
    <t>IV.</t>
  </si>
  <si>
    <t>5. számú melléklet</t>
  </si>
  <si>
    <t>5/b. számú melléklet</t>
  </si>
  <si>
    <t>Áh-n belülrők kapott felhalmozási célú támogatás eu-s programokra</t>
  </si>
  <si>
    <t>összesen</t>
  </si>
  <si>
    <t>Blesz</t>
  </si>
  <si>
    <t>Közter.</t>
  </si>
  <si>
    <t>Hivatal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</si>
  <si>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</si>
  <si>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</si>
  <si>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</si>
  <si>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</si>
  <si>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</si>
  <si>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>előirányzat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</si>
  <si>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</si>
  <si>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</si>
  <si>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</si>
  <si>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</si>
  <si>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</si>
  <si>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</si>
  <si>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</si>
  <si>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Társulástól és költségvetési szervétől működési célú támogatás</t>
  </si>
  <si>
    <t xml:space="preserve">           Közterület-hasznosítási Társulástól kapott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</si>
  <si>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</si>
  <si>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</si>
  <si>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</si>
  <si>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</si>
  <si>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</si>
  <si>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</si>
  <si>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</si>
  <si>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</si>
  <si>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</si>
  <si>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</si>
  <si>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Műemlékvédelmi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</si>
  <si>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</si>
  <si>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</si>
  <si>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</si>
  <si>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</si>
  <si>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</si>
  <si>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</si>
  <si>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</si>
  <si>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</si>
  <si>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</si>
  <si>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</si>
  <si>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</si>
  <si>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</si>
  <si>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</si>
  <si>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</si>
  <si>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</si>
  <si>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</si>
  <si>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MŰKÖDÉSI BEVÉTELEK ÖSSZSEN</t>
  </si>
  <si>
    <t>Fejezeti kezelésű előirányzattól felhalmozási célú támogatások</t>
  </si>
  <si>
    <t>Helyi önkormányzattól kapott támogatás</t>
  </si>
  <si>
    <t xml:space="preserve">  Fővárosi Önkormányzat támogatása a Szervita tér </t>
  </si>
  <si>
    <t xml:space="preserve">  megújításához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</si>
  <si>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</si>
  <si>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</si>
  <si>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</si>
  <si>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</si>
  <si>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</si>
  <si>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</si>
  <si>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</si>
  <si>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</si>
  <si>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</si>
  <si>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</si>
  <si>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</si>
  <si>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</si>
  <si>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</si>
  <si>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</si>
  <si>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</si>
  <si>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</si>
  <si>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</si>
  <si>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</si>
  <si>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</si>
  <si>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</si>
  <si>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</si>
  <si>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</si>
  <si>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</si>
  <si>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</si>
  <si>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</si>
  <si>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5/a. számú melléklet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</si>
  <si>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</si>
  <si>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</si>
  <si>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</si>
  <si>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</si>
  <si>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</si>
  <si>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>3/4.</t>
  </si>
  <si>
    <t xml:space="preserve">     Nem lakáscélú helyiség értékesítése</t>
  </si>
  <si>
    <t xml:space="preserve"> 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</si>
  <si>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</si>
  <si>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</si>
  <si>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</si>
  <si>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</si>
  <si>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</si>
  <si>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</si>
  <si>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</si>
  <si>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</si>
  <si>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t xml:space="preserve">   - Főváros Kormányhivataltól kapott támog.a közfogl.kiad-hoz</t>
  </si>
  <si>
    <t xml:space="preserve">Felhalmozási célú pénzeszközátvétel egyéb vállalkozástól </t>
  </si>
  <si>
    <t>HM tömb felújításra kapott támogatás törlesztése</t>
  </si>
  <si>
    <t>Betétlekötés megszüntetése</t>
  </si>
  <si>
    <t>FINANSZÍROZÁSI BEVÉTELEK ÖSSZESEN (III.+IV.)</t>
  </si>
  <si>
    <t>Önkormányzat</t>
  </si>
  <si>
    <t>érvényes</t>
  </si>
  <si>
    <t>mód.</t>
  </si>
  <si>
    <t xml:space="preserve">   2016. évi bérkompenzáció</t>
  </si>
  <si>
    <t>1/6.</t>
  </si>
  <si>
    <t>Egyéb támogatások</t>
  </si>
  <si>
    <t>Önkormányzatok működési támogatása ( 1/1.- 1/6.)</t>
  </si>
  <si>
    <t>érvényes ei.</t>
  </si>
  <si>
    <t>mód.ei.</t>
  </si>
  <si>
    <t xml:space="preserve">   Szociális bentlakásos int.ellátásokhoz kapcs.bértámogatás</t>
  </si>
  <si>
    <t xml:space="preserve">   Kieg.tám. az óvodapedag. min.-ből adódó többletkiadásokhoz</t>
  </si>
  <si>
    <t>mód. ei.</t>
  </si>
  <si>
    <t xml:space="preserve">   Kieg.tám.a bölcsődében fogl.felsőfokú végzettségűeknek</t>
  </si>
  <si>
    <t xml:space="preserve">   Pszichiátriai betegek részére nyújtott közösségi alapellátás</t>
  </si>
  <si>
    <t>Önkormányzat felhalmozási célú költségvetési támogatása</t>
  </si>
  <si>
    <t xml:space="preserve">   Közművelődési érdekeltségnövelő támogatás</t>
  </si>
  <si>
    <t xml:space="preserve">   - Idősbarát Önkormányzat díjjal járó támogatás</t>
  </si>
  <si>
    <t>3/5.</t>
  </si>
  <si>
    <t>Központi költségvetési szervtől kapott működési támogatás</t>
  </si>
  <si>
    <t xml:space="preserve">   Jelzőrendszeres házi segítségnyújtás támogatás</t>
  </si>
  <si>
    <t xml:space="preserve">   Kiegészítő gyermekvédelmi támogatás</t>
  </si>
  <si>
    <t xml:space="preserve">   - A 2016.évi népszavazás kiadásaonak támogatása</t>
  </si>
  <si>
    <t>Belváros-Lipótváros Önkormányzata 2017. évre tervezett bevételei</t>
  </si>
  <si>
    <t>Belváros- Lipótváros Önkormányzata 2017. évi államháztartáson belülről kapott működési célú támogatásainak részletezése</t>
  </si>
  <si>
    <t>Belváros-Lipótváros Önkormányzata 2017. évre tervezett közhatalmi bevételeinek részletezése</t>
  </si>
  <si>
    <t>Belváros-Lipótváros Önkormányzata 2017. évre tervezett működési bevételeinek részletezése</t>
  </si>
  <si>
    <t>Belváros- Lipótváros Önkormányzata 2017. évi államháztartáson belülről kapott felhalmozási célú támogatásainak részletezése</t>
  </si>
  <si>
    <t xml:space="preserve">Belváros-  Lipótváros Önkormányzata 2017. évre </t>
  </si>
  <si>
    <t>Belföldi értékpapír beváltása</t>
  </si>
  <si>
    <t xml:space="preserve">   2017. évi bérkompenzáció</t>
  </si>
  <si>
    <t xml:space="preserve">   Bölcsődei pótlék</t>
  </si>
  <si>
    <t xml:space="preserve">   Szociális ágazati összevont pótlék</t>
  </si>
  <si>
    <t xml:space="preserve">   József nádor tér mélygarázs építéshez kapcsolódó</t>
  </si>
  <si>
    <t xml:space="preserve">   felszínrendezéshez belügyminisztériumi támogatás</t>
  </si>
  <si>
    <t xml:space="preserve">   Passzázs (Erzsébet tér 3.és József n.tér 10.között)</t>
  </si>
  <si>
    <t xml:space="preserve">   közterület rekonstrukciójához és alatta lévő födém</t>
  </si>
  <si>
    <t xml:space="preserve">   megerősítéséhez belügyminisztériumi támogatás</t>
  </si>
  <si>
    <t>Belváros-Lipótváros Önkormányzata 2017. évre tervezett államháztartáson kívülről átvett felhalmozási célú pénzeszközeinek részletezése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</si>
</sst>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i/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" fontId="4" fillId="0" borderId="14" xfId="0" applyNumberFormat="1" applyFont="1" applyBorder="1" applyAlignment="1">
      <alignment horizontal="left" vertical="center"/>
    </xf>
    <xf numFmtId="16" fontId="4" fillId="0" borderId="15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3" fontId="3" fillId="0" borderId="17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3" fontId="7" fillId="0" borderId="19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3" fontId="4" fillId="0" borderId="18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8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/>
    </xf>
    <xf numFmtId="3" fontId="0" fillId="0" borderId="0" xfId="0" applyNumberFormat="1" applyFill="1" applyAlignment="1">
      <alignment vertical="center"/>
    </xf>
    <xf numFmtId="3" fontId="3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3" fillId="0" borderId="18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0" fillId="0" borderId="25" xfId="0" applyNumberFormat="1" applyFont="1" applyBorder="1" applyAlignment="1">
      <alignment horizontal="center" vertical="center" wrapText="1"/>
    </xf>
    <xf numFmtId="3" fontId="7" fillId="0" borderId="33" xfId="0" applyNumberFormat="1" applyFont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3" fontId="0" fillId="0" borderId="3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7" fillId="0" borderId="3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3" fontId="3" fillId="0" borderId="36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7" fillId="0" borderId="21" xfId="0" applyFont="1" applyBorder="1" applyAlignment="1">
      <alignment horizontal="left" vertical="center" wrapText="1"/>
    </xf>
    <xf numFmtId="3" fontId="7" fillId="0" borderId="14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3" fillId="0" borderId="30" xfId="0" applyNumberFormat="1" applyFont="1" applyBorder="1" applyAlignment="1">
      <alignment vertical="center"/>
    </xf>
    <xf numFmtId="16" fontId="4" fillId="0" borderId="28" xfId="0" applyNumberFormat="1" applyFont="1" applyBorder="1" applyAlignment="1">
      <alignment horizontal="left" vertical="center"/>
    </xf>
    <xf numFmtId="3" fontId="3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/>
    </xf>
    <xf numFmtId="3" fontId="3" fillId="0" borderId="11" xfId="0" applyNumberFormat="1" applyFon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2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3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vertical="center" wrapText="1"/>
    </xf>
    <xf numFmtId="3" fontId="4" fillId="0" borderId="30" xfId="0" applyNumberFormat="1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8" xfId="0" applyFont="1" applyFill="1" applyBorder="1" applyAlignment="1">
      <alignment horizontal="right" vertical="center" wrapText="1"/>
    </xf>
    <xf numFmtId="3" fontId="4" fillId="0" borderId="28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28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7" xfId="0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49" fontId="3" fillId="0" borderId="16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15" xfId="0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/>
    </xf>
    <xf numFmtId="0" fontId="4" fillId="0" borderId="13" xfId="0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29" xfId="0" applyNumberFormat="1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/>
    </xf>
    <xf numFmtId="0" fontId="4" fillId="0" borderId="2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4" fillId="0" borderId="12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0" fontId="8" fillId="0" borderId="38" xfId="0" applyFont="1" applyFill="1" applyBorder="1" applyAlignment="1">
      <alignment wrapText="1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3" fillId="0" borderId="25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3" fillId="0" borderId="36" xfId="0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36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vertical="center"/>
    </xf>
    <xf numFmtId="12" fontId="3" fillId="0" borderId="1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12" fontId="3" fillId="0" borderId="1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9" fontId="4" fillId="0" borderId="33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3" fontId="4" fillId="0" borderId="33" xfId="0" applyNumberFormat="1" applyFont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right" vertical="center" wrapText="1"/>
    </xf>
    <xf numFmtId="49" fontId="3" fillId="0" borderId="1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4" fillId="0" borderId="30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/>
    </xf>
    <xf numFmtId="49" fontId="3" fillId="0" borderId="30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4" fillId="0" borderId="0" xfId="0" applyNumberFormat="1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38" xfId="0" applyFont="1" applyBorder="1" applyAlignment="1">
      <alignment horizontal="right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0" borderId="38" xfId="0" applyFont="1" applyBorder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7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3" fillId="0" borderId="38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8"/>
  <sheetViews>
    <sheetView tabSelected="1" zoomScalePageLayoutView="0" workbookViewId="0" topLeftCell="A10">
      <selection activeCell="E35" sqref="E35"/>
    </sheetView>
  </sheetViews>
  <sheetFormatPr defaultColWidth="9.00390625" defaultRowHeight="12.75"/>
  <cols>
    <col min="1" max="1" width="3.25390625" style="6" customWidth="1"/>
    <col min="2" max="2" width="3.125" style="6" customWidth="1"/>
    <col min="3" max="3" width="48.75390625" style="6" customWidth="1"/>
    <col min="4" max="5" width="9.75390625" style="6" customWidth="1"/>
    <col min="6" max="7" width="9.75390625" style="7" customWidth="1"/>
    <col min="8" max="9" width="9.75390625" style="6" customWidth="1"/>
    <col min="10" max="10" width="9.75390625" style="21" customWidth="1"/>
    <col min="11" max="11" width="9.75390625" style="2" customWidth="1"/>
    <col min="12" max="16384" width="9.125" style="2" customWidth="1"/>
  </cols>
  <sheetData>
    <row r="2" spans="6:11" ht="18" customHeight="1">
      <c r="F2" s="390" t="s">
        <v>39</v>
      </c>
      <c r="G2" s="390"/>
      <c r="H2" s="390"/>
      <c r="I2" s="390"/>
      <c r="J2" s="390"/>
      <c r="K2" s="390"/>
    </row>
    <row r="3" spans="1:10" s="1" customFormat="1" ht="15.75">
      <c r="A3" s="403" t="s">
        <v>162</v>
      </c>
      <c r="B3" s="403"/>
      <c r="C3" s="403"/>
      <c r="D3" s="403"/>
      <c r="E3" s="403"/>
      <c r="F3" s="403"/>
      <c r="G3" s="403"/>
      <c r="H3" s="403"/>
      <c r="I3" s="403"/>
      <c r="J3" s="403"/>
    </row>
    <row r="4" spans="1:10" s="1" customFormat="1" ht="15.75">
      <c r="A4" s="96"/>
      <c r="B4" s="96"/>
      <c r="C4" s="96"/>
      <c r="D4" s="96"/>
      <c r="E4" s="96"/>
      <c r="F4" s="96"/>
      <c r="G4" s="96"/>
      <c r="H4" s="96"/>
      <c r="I4" s="96"/>
      <c r="J4" s="96"/>
    </row>
    <row r="5" spans="2:11" ht="13.5" customHeight="1" thickBot="1">
      <c r="B5" s="3"/>
      <c r="H5" s="391" t="s">
        <v>0</v>
      </c>
      <c r="I5" s="391"/>
      <c r="J5" s="391"/>
      <c r="K5" s="391"/>
    </row>
    <row r="6" spans="1:11" s="5" customFormat="1" ht="27.75" customHeight="1">
      <c r="A6" s="408" t="s">
        <v>1</v>
      </c>
      <c r="B6" s="409"/>
      <c r="C6" s="410"/>
      <c r="D6" s="404" t="s">
        <v>18</v>
      </c>
      <c r="E6" s="405"/>
      <c r="F6" s="404" t="s">
        <v>128</v>
      </c>
      <c r="G6" s="405"/>
      <c r="H6" s="404" t="s">
        <v>129</v>
      </c>
      <c r="I6" s="405"/>
      <c r="J6" s="394" t="s">
        <v>19</v>
      </c>
      <c r="K6" s="395"/>
    </row>
    <row r="7" spans="1:11" s="5" customFormat="1" ht="25.5" customHeight="1" thickBot="1">
      <c r="A7" s="411"/>
      <c r="B7" s="412"/>
      <c r="C7" s="413"/>
      <c r="D7" s="406"/>
      <c r="E7" s="407"/>
      <c r="F7" s="406"/>
      <c r="G7" s="407"/>
      <c r="H7" s="406"/>
      <c r="I7" s="407"/>
      <c r="J7" s="417"/>
      <c r="K7" s="418"/>
    </row>
    <row r="8" spans="1:11" s="5" customFormat="1" ht="26.25" customHeight="1" thickBot="1">
      <c r="A8" s="414"/>
      <c r="B8" s="415"/>
      <c r="C8" s="416"/>
      <c r="D8" s="113" t="s">
        <v>147</v>
      </c>
      <c r="E8" s="93" t="s">
        <v>148</v>
      </c>
      <c r="F8" s="113" t="s">
        <v>147</v>
      </c>
      <c r="G8" s="93" t="s">
        <v>148</v>
      </c>
      <c r="H8" s="113" t="s">
        <v>147</v>
      </c>
      <c r="I8" s="93" t="s">
        <v>148</v>
      </c>
      <c r="J8" s="113" t="s">
        <v>147</v>
      </c>
      <c r="K8" s="93" t="s">
        <v>148</v>
      </c>
    </row>
    <row r="9" spans="1:11" ht="13.5" thickBot="1">
      <c r="A9" s="401">
        <v>1</v>
      </c>
      <c r="B9" s="419"/>
      <c r="C9" s="419"/>
      <c r="D9" s="20">
        <v>2</v>
      </c>
      <c r="E9" s="20">
        <v>3</v>
      </c>
      <c r="F9" s="20">
        <v>4</v>
      </c>
      <c r="G9" s="20">
        <v>5</v>
      </c>
      <c r="H9" s="20">
        <v>6</v>
      </c>
      <c r="I9" s="103">
        <v>7</v>
      </c>
      <c r="J9" s="111">
        <v>8</v>
      </c>
      <c r="K9" s="112">
        <v>9</v>
      </c>
    </row>
    <row r="10" spans="1:11" ht="13.5" customHeight="1">
      <c r="A10" s="19"/>
      <c r="B10" s="12"/>
      <c r="C10" s="24" t="s">
        <v>27</v>
      </c>
      <c r="D10" s="11">
        <f>SUM(5A!E14)</f>
        <v>1559900</v>
      </c>
      <c r="E10" s="11">
        <f>SUM(5A!F14)</f>
        <v>1561711</v>
      </c>
      <c r="F10" s="11"/>
      <c r="G10" s="11"/>
      <c r="H10" s="11"/>
      <c r="I10" s="102"/>
      <c r="J10" s="105">
        <f aca="true" t="shared" si="0" ref="J10:K14">SUM(D10,F10,H10)</f>
        <v>1559900</v>
      </c>
      <c r="K10" s="118">
        <f t="shared" si="0"/>
        <v>1561711</v>
      </c>
    </row>
    <row r="11" spans="1:11" ht="13.5" customHeight="1">
      <c r="A11" s="19"/>
      <c r="B11" s="13"/>
      <c r="C11" s="23" t="s">
        <v>53</v>
      </c>
      <c r="D11" s="11">
        <f>SUM(5A!E19)</f>
        <v>286980</v>
      </c>
      <c r="E11" s="11">
        <f>SUM(5A!F19)</f>
        <v>286980</v>
      </c>
      <c r="F11" s="31"/>
      <c r="G11" s="31"/>
      <c r="H11" s="14"/>
      <c r="I11" s="14"/>
      <c r="J11" s="106">
        <f t="shared" si="0"/>
        <v>286980</v>
      </c>
      <c r="K11" s="119">
        <f t="shared" si="0"/>
        <v>286980</v>
      </c>
    </row>
    <row r="12" spans="1:11" ht="13.5" customHeight="1">
      <c r="A12" s="19"/>
      <c r="B12" s="13"/>
      <c r="C12" s="23" t="s">
        <v>120</v>
      </c>
      <c r="D12" s="11">
        <f>SUM(5A!E34)</f>
        <v>227841</v>
      </c>
      <c r="E12" s="11">
        <f>SUM(5A!F34)</f>
        <v>254581</v>
      </c>
      <c r="F12" s="31"/>
      <c r="G12" s="31"/>
      <c r="H12" s="14"/>
      <c r="I12" s="14"/>
      <c r="J12" s="106">
        <f t="shared" si="0"/>
        <v>227841</v>
      </c>
      <c r="K12" s="119">
        <f t="shared" si="0"/>
        <v>254581</v>
      </c>
    </row>
    <row r="13" spans="1:11" ht="13.5" customHeight="1">
      <c r="A13" s="19"/>
      <c r="B13" s="13"/>
      <c r="C13" s="95" t="s">
        <v>54</v>
      </c>
      <c r="D13" s="11">
        <f>SUM(5A!E35)</f>
        <v>10466</v>
      </c>
      <c r="E13" s="11">
        <f>SUM(5A!F35)</f>
        <v>10466</v>
      </c>
      <c r="F13" s="31"/>
      <c r="G13" s="31"/>
      <c r="H13" s="14"/>
      <c r="I13" s="14"/>
      <c r="J13" s="106">
        <f t="shared" si="0"/>
        <v>10466</v>
      </c>
      <c r="K13" s="119">
        <f t="shared" si="0"/>
        <v>10466</v>
      </c>
    </row>
    <row r="14" spans="1:11" ht="13.5" customHeight="1" thickBot="1">
      <c r="A14" s="19"/>
      <c r="B14" s="140"/>
      <c r="C14" s="142" t="s">
        <v>145</v>
      </c>
      <c r="D14" s="79">
        <f>SUM(5A!E38)</f>
        <v>0</v>
      </c>
      <c r="E14" s="79">
        <f>SUM(5A!F38)</f>
        <v>5811</v>
      </c>
      <c r="F14" s="48"/>
      <c r="G14" s="48"/>
      <c r="H14" s="141"/>
      <c r="I14" s="141"/>
      <c r="J14" s="109">
        <f t="shared" si="0"/>
        <v>0</v>
      </c>
      <c r="K14" s="139">
        <f t="shared" si="0"/>
        <v>5811</v>
      </c>
    </row>
    <row r="15" spans="1:11" ht="13.5" customHeight="1" thickBot="1">
      <c r="A15" s="19"/>
      <c r="B15" s="34" t="s">
        <v>2</v>
      </c>
      <c r="C15" s="35" t="s">
        <v>96</v>
      </c>
      <c r="D15" s="44">
        <f>SUM(D10:D14)</f>
        <v>2085187</v>
      </c>
      <c r="E15" s="44">
        <f>SUM(E10:E14)</f>
        <v>2119549</v>
      </c>
      <c r="F15" s="44">
        <v>0</v>
      </c>
      <c r="G15" s="44">
        <f>SUM(G10:G14)</f>
        <v>0</v>
      </c>
      <c r="H15" s="44">
        <v>0</v>
      </c>
      <c r="I15" s="44">
        <f>SUM(I10:I14)</f>
        <v>0</v>
      </c>
      <c r="J15" s="120">
        <f>SUM(J10:J14)</f>
        <v>2085187</v>
      </c>
      <c r="K15" s="120">
        <f>SUM(K10:K14)</f>
        <v>2119549</v>
      </c>
    </row>
    <row r="16" spans="1:11" ht="13.5" customHeight="1">
      <c r="A16" s="19"/>
      <c r="B16" s="37" t="s">
        <v>3</v>
      </c>
      <c r="C16" s="110" t="s">
        <v>56</v>
      </c>
      <c r="D16" s="32"/>
      <c r="E16" s="32"/>
      <c r="F16" s="32"/>
      <c r="G16" s="32"/>
      <c r="H16" s="32"/>
      <c r="I16" s="32"/>
      <c r="J16" s="105">
        <f>SUM(D16:H16)</f>
        <v>0</v>
      </c>
      <c r="K16" s="121"/>
    </row>
    <row r="17" spans="1:11" ht="13.5" thickBot="1">
      <c r="A17" s="19"/>
      <c r="B17" s="123" t="s">
        <v>4</v>
      </c>
      <c r="C17" s="126" t="s">
        <v>97</v>
      </c>
      <c r="D17" s="124">
        <f>SUM(5A!E52)</f>
        <v>600000</v>
      </c>
      <c r="E17" s="124">
        <f>SUM(5A!F52)</f>
        <v>600538</v>
      </c>
      <c r="F17" s="124">
        <f>SUM(5A!G53)</f>
        <v>902400</v>
      </c>
      <c r="G17" s="124">
        <f>SUM(5A!H53)</f>
        <v>902400</v>
      </c>
      <c r="H17" s="124">
        <f>SUM(5A!I53)</f>
        <v>4083</v>
      </c>
      <c r="I17" s="124">
        <f>SUM(5A!J53)</f>
        <v>4083</v>
      </c>
      <c r="J17" s="108">
        <f>SUM(D17,F17,H17)</f>
        <v>1506483</v>
      </c>
      <c r="K17" s="125">
        <f>SUM(E17,G17,I17)</f>
        <v>1507021</v>
      </c>
    </row>
    <row r="18" spans="1:11" ht="13.5" thickBot="1">
      <c r="A18" s="19"/>
      <c r="B18" s="16" t="s">
        <v>5</v>
      </c>
      <c r="C18" s="138" t="s">
        <v>98</v>
      </c>
      <c r="D18" s="25">
        <f aca="true" t="shared" si="1" ref="D18:K18">SUM(D15:D17)</f>
        <v>2685187</v>
      </c>
      <c r="E18" s="25">
        <f t="shared" si="1"/>
        <v>2720087</v>
      </c>
      <c r="F18" s="25">
        <f>SUM(F17)</f>
        <v>902400</v>
      </c>
      <c r="G18" s="25">
        <f t="shared" si="1"/>
        <v>902400</v>
      </c>
      <c r="H18" s="25">
        <f>SUM(H17)</f>
        <v>4083</v>
      </c>
      <c r="I18" s="25">
        <f t="shared" si="1"/>
        <v>4083</v>
      </c>
      <c r="J18" s="25">
        <f t="shared" si="1"/>
        <v>3591670</v>
      </c>
      <c r="K18" s="18">
        <f t="shared" si="1"/>
        <v>3626570</v>
      </c>
    </row>
    <row r="19" spans="1:11" ht="12.75">
      <c r="A19" s="19"/>
      <c r="B19" s="37" t="s">
        <v>2</v>
      </c>
      <c r="C19" s="39" t="s">
        <v>10</v>
      </c>
      <c r="D19" s="42">
        <f>SUM(5B!D14)</f>
        <v>5394837</v>
      </c>
      <c r="E19" s="42">
        <f>SUM(5B!E14)</f>
        <v>5394837</v>
      </c>
      <c r="F19" s="42"/>
      <c r="G19" s="42"/>
      <c r="H19" s="42"/>
      <c r="I19" s="42"/>
      <c r="J19" s="107">
        <f>SUM(D19,F19,H19)</f>
        <v>5394837</v>
      </c>
      <c r="K19" s="122">
        <f>SUM(E19,G19,I19)</f>
        <v>5394837</v>
      </c>
    </row>
    <row r="20" spans="1:11" ht="13.5" thickBot="1">
      <c r="A20" s="19"/>
      <c r="B20" s="123" t="s">
        <v>3</v>
      </c>
      <c r="C20" s="126" t="s">
        <v>99</v>
      </c>
      <c r="D20" s="127">
        <f>SUM(5B!D21)</f>
        <v>155491</v>
      </c>
      <c r="E20" s="127">
        <f>SUM(5B!E21)</f>
        <v>155491</v>
      </c>
      <c r="F20" s="127"/>
      <c r="G20" s="127"/>
      <c r="H20" s="127"/>
      <c r="I20" s="127"/>
      <c r="J20" s="108">
        <f>SUM(D20,F20,H20)</f>
        <v>155491</v>
      </c>
      <c r="K20" s="125">
        <f>SUM(E20,G20,I20)</f>
        <v>155491</v>
      </c>
    </row>
    <row r="21" spans="1:11" ht="13.5" customHeight="1" thickBot="1">
      <c r="A21" s="19"/>
      <c r="B21" s="16" t="s">
        <v>6</v>
      </c>
      <c r="C21" s="33" t="s">
        <v>47</v>
      </c>
      <c r="D21" s="25">
        <f>SUM(D19:D20)</f>
        <v>5550328</v>
      </c>
      <c r="E21" s="25">
        <f>SUM(E19:E20)</f>
        <v>5550328</v>
      </c>
      <c r="F21" s="25">
        <v>0</v>
      </c>
      <c r="G21" s="25">
        <f>SUM(G19:G20)</f>
        <v>0</v>
      </c>
      <c r="H21" s="25">
        <v>0</v>
      </c>
      <c r="I21" s="25">
        <f>SUM(I19:I20)</f>
        <v>0</v>
      </c>
      <c r="J21" s="25">
        <f>SUM(J19:J20)</f>
        <v>5550328</v>
      </c>
      <c r="K21" s="18">
        <f>SUM(K19:K20)</f>
        <v>5550328</v>
      </c>
    </row>
    <row r="22" spans="1:11" ht="13.5" customHeight="1" thickBot="1">
      <c r="A22" s="19"/>
      <c r="B22" s="16" t="s">
        <v>37</v>
      </c>
      <c r="C22" s="26" t="s">
        <v>100</v>
      </c>
      <c r="D22" s="25">
        <f>SUM(5C!D21)</f>
        <v>5221892</v>
      </c>
      <c r="E22" s="25">
        <f>SUM(5C!E21)</f>
        <v>5288507</v>
      </c>
      <c r="F22" s="25">
        <f>SUM(5C!F21)</f>
        <v>825191</v>
      </c>
      <c r="G22" s="25">
        <f>SUM(5C!G21)</f>
        <v>825191</v>
      </c>
      <c r="H22" s="25">
        <v>93370</v>
      </c>
      <c r="I22" s="25">
        <f>SUM(5C!I21)</f>
        <v>93370</v>
      </c>
      <c r="J22" s="105">
        <f aca="true" t="shared" si="2" ref="J22:K24">SUM(D22,F22,H22)</f>
        <v>6140453</v>
      </c>
      <c r="K22" s="97">
        <f t="shared" si="2"/>
        <v>6207068</v>
      </c>
    </row>
    <row r="23" spans="1:11" ht="26.25" customHeight="1">
      <c r="A23" s="19"/>
      <c r="B23" s="36" t="s">
        <v>2</v>
      </c>
      <c r="C23" s="132" t="s">
        <v>101</v>
      </c>
      <c r="D23" s="133">
        <v>360</v>
      </c>
      <c r="E23" s="133">
        <v>360</v>
      </c>
      <c r="F23" s="134"/>
      <c r="G23" s="134"/>
      <c r="H23" s="134"/>
      <c r="I23" s="134"/>
      <c r="J23" s="135">
        <f t="shared" si="2"/>
        <v>360</v>
      </c>
      <c r="K23" s="136">
        <f t="shared" si="2"/>
        <v>360</v>
      </c>
    </row>
    <row r="24" spans="1:11" ht="13.5" customHeight="1" thickBot="1">
      <c r="A24" s="19"/>
      <c r="B24" s="128" t="s">
        <v>3</v>
      </c>
      <c r="C24" s="129" t="s">
        <v>102</v>
      </c>
      <c r="D24" s="130"/>
      <c r="E24" s="144"/>
      <c r="F24" s="130"/>
      <c r="G24" s="130"/>
      <c r="H24" s="130"/>
      <c r="I24" s="131"/>
      <c r="J24" s="107">
        <f t="shared" si="2"/>
        <v>0</v>
      </c>
      <c r="K24" s="122">
        <f t="shared" si="2"/>
        <v>0</v>
      </c>
    </row>
    <row r="25" spans="1:11" ht="13.5" customHeight="1" thickBot="1">
      <c r="A25" s="19"/>
      <c r="B25" s="16" t="s">
        <v>38</v>
      </c>
      <c r="C25" s="26" t="s">
        <v>103</v>
      </c>
      <c r="D25" s="25">
        <f>SUM(D23:D24)</f>
        <v>360</v>
      </c>
      <c r="E25" s="25">
        <f>SUM(E23:E24)</f>
        <v>360</v>
      </c>
      <c r="F25" s="25">
        <v>0</v>
      </c>
      <c r="G25" s="25">
        <f>SUM(G23:G24)</f>
        <v>0</v>
      </c>
      <c r="H25" s="25">
        <v>0</v>
      </c>
      <c r="I25" s="25">
        <f>SUM(I23:I24)</f>
        <v>0</v>
      </c>
      <c r="J25" s="25">
        <f>SUM(J23:J24)</f>
        <v>360</v>
      </c>
      <c r="K25" s="18">
        <f>SUM(K23:K24)</f>
        <v>360</v>
      </c>
    </row>
    <row r="26" spans="1:11" s="1" customFormat="1" ht="13.5" customHeight="1" thickBot="1">
      <c r="A26" s="50" t="s">
        <v>5</v>
      </c>
      <c r="B26" s="392" t="s">
        <v>104</v>
      </c>
      <c r="C26" s="393"/>
      <c r="D26" s="25">
        <f aca="true" t="shared" si="3" ref="D26:K26">SUM(D18,D21,D22,D25)</f>
        <v>13457767</v>
      </c>
      <c r="E26" s="25">
        <f t="shared" si="3"/>
        <v>13559282</v>
      </c>
      <c r="F26" s="25">
        <f t="shared" si="3"/>
        <v>1727591</v>
      </c>
      <c r="G26" s="25">
        <f t="shared" si="3"/>
        <v>1727591</v>
      </c>
      <c r="H26" s="25">
        <f t="shared" si="3"/>
        <v>97453</v>
      </c>
      <c r="I26" s="25">
        <f t="shared" si="3"/>
        <v>97453</v>
      </c>
      <c r="J26" s="25">
        <f t="shared" si="3"/>
        <v>15282811</v>
      </c>
      <c r="K26" s="18">
        <f t="shared" si="3"/>
        <v>15384326</v>
      </c>
    </row>
    <row r="27" spans="1:11" s="1" customFormat="1" ht="13.5" customHeight="1" thickBot="1">
      <c r="A27" s="28"/>
      <c r="B27" s="16" t="s">
        <v>55</v>
      </c>
      <c r="C27" s="22" t="s">
        <v>49</v>
      </c>
      <c r="D27" s="25">
        <f>SUM(5D!C23)</f>
        <v>0</v>
      </c>
      <c r="E27" s="25">
        <f>SUM(5D!D23)</f>
        <v>1611258</v>
      </c>
      <c r="F27" s="25"/>
      <c r="G27" s="25"/>
      <c r="H27" s="25"/>
      <c r="I27" s="30"/>
      <c r="J27" s="105">
        <f aca="true" t="shared" si="4" ref="J27:K30">SUM(D27,F27,H27)</f>
        <v>0</v>
      </c>
      <c r="K27" s="97">
        <f t="shared" si="4"/>
        <v>1611258</v>
      </c>
    </row>
    <row r="28" spans="1:11" s="1" customFormat="1" ht="13.5" customHeight="1" thickBot="1">
      <c r="A28" s="28"/>
      <c r="B28" s="16" t="s">
        <v>105</v>
      </c>
      <c r="C28" s="22" t="s">
        <v>22</v>
      </c>
      <c r="D28" s="25">
        <f>SUM(5E!D18)</f>
        <v>560381</v>
      </c>
      <c r="E28" s="25">
        <f>SUM(5E!E18)</f>
        <v>560381</v>
      </c>
      <c r="F28" s="25"/>
      <c r="G28" s="25">
        <f>SUM(5E!G16)</f>
        <v>724</v>
      </c>
      <c r="H28" s="25"/>
      <c r="I28" s="18"/>
      <c r="J28" s="105">
        <f t="shared" si="4"/>
        <v>560381</v>
      </c>
      <c r="K28" s="97">
        <f t="shared" si="4"/>
        <v>561105</v>
      </c>
    </row>
    <row r="29" spans="1:11" ht="24" customHeight="1">
      <c r="A29" s="10"/>
      <c r="B29" s="38" t="s">
        <v>2</v>
      </c>
      <c r="C29" s="39" t="s">
        <v>106</v>
      </c>
      <c r="D29" s="42">
        <f>SUM(5F!D18)</f>
        <v>23262</v>
      </c>
      <c r="E29" s="42">
        <f>SUM(5F!E18)</f>
        <v>23262</v>
      </c>
      <c r="F29" s="42"/>
      <c r="G29" s="42"/>
      <c r="H29" s="42"/>
      <c r="I29" s="42"/>
      <c r="J29" s="105">
        <f t="shared" si="4"/>
        <v>23262</v>
      </c>
      <c r="K29" s="97">
        <f t="shared" si="4"/>
        <v>23262</v>
      </c>
    </row>
    <row r="30" spans="1:11" ht="13.5" customHeight="1" thickBot="1">
      <c r="A30" s="10"/>
      <c r="B30" s="40" t="s">
        <v>3</v>
      </c>
      <c r="C30" s="41" t="s">
        <v>107</v>
      </c>
      <c r="D30" s="43"/>
      <c r="E30" s="43"/>
      <c r="F30" s="43"/>
      <c r="G30" s="43"/>
      <c r="H30" s="43"/>
      <c r="I30" s="104"/>
      <c r="J30" s="108">
        <f t="shared" si="4"/>
        <v>0</v>
      </c>
      <c r="K30" s="125">
        <f t="shared" si="4"/>
        <v>0</v>
      </c>
    </row>
    <row r="31" spans="1:11" ht="13.5" customHeight="1" thickBot="1">
      <c r="A31" s="10"/>
      <c r="B31" s="8" t="s">
        <v>108</v>
      </c>
      <c r="C31" s="22" t="s">
        <v>109</v>
      </c>
      <c r="D31" s="18">
        <f>SUM(D29:D30)</f>
        <v>23262</v>
      </c>
      <c r="E31" s="18">
        <f>SUM(E29:E30)</f>
        <v>23262</v>
      </c>
      <c r="F31" s="18">
        <v>0</v>
      </c>
      <c r="G31" s="18">
        <f>SUM(G28)</f>
        <v>724</v>
      </c>
      <c r="H31" s="18">
        <v>0</v>
      </c>
      <c r="I31" s="18">
        <f>SUM(I29:I30)</f>
        <v>0</v>
      </c>
      <c r="J31" s="18">
        <f>SUM(J29:J30)</f>
        <v>23262</v>
      </c>
      <c r="K31" s="18">
        <f>SUM(K29:K30)</f>
        <v>23262</v>
      </c>
    </row>
    <row r="32" spans="1:11" ht="13.5" customHeight="1" thickBot="1">
      <c r="A32" s="46" t="s">
        <v>6</v>
      </c>
      <c r="B32" s="394" t="s">
        <v>110</v>
      </c>
      <c r="C32" s="395"/>
      <c r="D32" s="18">
        <f>SUM(D27,D28,D31)</f>
        <v>583643</v>
      </c>
      <c r="E32" s="18">
        <f>SUM(E27,E28,E31)</f>
        <v>2194901</v>
      </c>
      <c r="F32" s="18"/>
      <c r="G32" s="18"/>
      <c r="H32" s="18"/>
      <c r="I32" s="18"/>
      <c r="J32" s="25">
        <f>SUM(J27,J28,J31)</f>
        <v>583643</v>
      </c>
      <c r="K32" s="18">
        <f>SUM(K27,K28,K31)</f>
        <v>2195625</v>
      </c>
    </row>
    <row r="33" spans="1:11" s="1" customFormat="1" ht="13.5" customHeight="1" thickBot="1">
      <c r="A33" s="392" t="s">
        <v>111</v>
      </c>
      <c r="B33" s="398"/>
      <c r="C33" s="393"/>
      <c r="D33" s="9">
        <f>SUM(D26,D32)</f>
        <v>14041410</v>
      </c>
      <c r="E33" s="9">
        <f>SUM(E26,E32)</f>
        <v>15754183</v>
      </c>
      <c r="F33" s="9">
        <f>SUM(F26,F32)</f>
        <v>1727591</v>
      </c>
      <c r="G33" s="9">
        <f>SUM(G26,G32,G31)</f>
        <v>1728315</v>
      </c>
      <c r="H33" s="9">
        <f>SUM(H26,H32)</f>
        <v>97453</v>
      </c>
      <c r="I33" s="9">
        <f>SUM(I26,I32)</f>
        <v>97453</v>
      </c>
      <c r="J33" s="9">
        <f>SUM(J26,J32)</f>
        <v>15866454</v>
      </c>
      <c r="K33" s="18">
        <f>SUM(K26,K32)</f>
        <v>17579951</v>
      </c>
    </row>
    <row r="34" spans="1:11" ht="12.75">
      <c r="A34" s="47"/>
      <c r="B34" s="54" t="s">
        <v>2</v>
      </c>
      <c r="C34" s="52" t="s">
        <v>130</v>
      </c>
      <c r="D34" s="17">
        <v>102125</v>
      </c>
      <c r="E34" s="17">
        <v>279527</v>
      </c>
      <c r="F34" s="17">
        <v>43497</v>
      </c>
      <c r="G34" s="17">
        <f>43497+833+27165+35014</f>
        <v>106509</v>
      </c>
      <c r="H34" s="17">
        <v>15831</v>
      </c>
      <c r="I34" s="17">
        <f>15831+8958+2468+3155+8123+2901+23893</f>
        <v>65329</v>
      </c>
      <c r="J34" s="105">
        <f aca="true" t="shared" si="5" ref="J34:K36">SUM(F34,D34,H34)</f>
        <v>161453</v>
      </c>
      <c r="K34" s="97">
        <f t="shared" si="5"/>
        <v>451365</v>
      </c>
    </row>
    <row r="35" spans="1:11" ht="12.75">
      <c r="A35" s="10"/>
      <c r="B35" s="98" t="s">
        <v>3</v>
      </c>
      <c r="C35" s="99" t="s">
        <v>112</v>
      </c>
      <c r="D35" s="100"/>
      <c r="E35" s="100"/>
      <c r="F35" s="100">
        <v>3435854</v>
      </c>
      <c r="G35" s="100">
        <v>3440815</v>
      </c>
      <c r="H35" s="100">
        <v>1434556</v>
      </c>
      <c r="I35" s="100">
        <v>1482016</v>
      </c>
      <c r="J35" s="106">
        <f t="shared" si="5"/>
        <v>4870410</v>
      </c>
      <c r="K35" s="137">
        <f t="shared" si="5"/>
        <v>4922831</v>
      </c>
    </row>
    <row r="36" spans="1:11" ht="13.5" thickBot="1">
      <c r="A36" s="49"/>
      <c r="B36" s="55" t="s">
        <v>4</v>
      </c>
      <c r="C36" s="53" t="s">
        <v>138</v>
      </c>
      <c r="D36" s="48">
        <v>232780</v>
      </c>
      <c r="E36" s="48">
        <v>232780</v>
      </c>
      <c r="F36" s="48"/>
      <c r="G36" s="48"/>
      <c r="H36" s="48"/>
      <c r="I36" s="100" t="s">
        <v>126</v>
      </c>
      <c r="J36" s="107">
        <f t="shared" si="5"/>
        <v>232780</v>
      </c>
      <c r="K36" s="122">
        <f t="shared" si="5"/>
        <v>232780</v>
      </c>
    </row>
    <row r="37" spans="1:11" ht="13.5" thickBot="1">
      <c r="A37" s="45" t="s">
        <v>37</v>
      </c>
      <c r="B37" s="399" t="s">
        <v>113</v>
      </c>
      <c r="C37" s="399"/>
      <c r="D37" s="18">
        <f aca="true" t="shared" si="6" ref="D37:K37">SUM(D34:D36)</f>
        <v>334905</v>
      </c>
      <c r="E37" s="18">
        <f t="shared" si="6"/>
        <v>512307</v>
      </c>
      <c r="F37" s="18">
        <f t="shared" si="6"/>
        <v>3479351</v>
      </c>
      <c r="G37" s="18">
        <f t="shared" si="6"/>
        <v>3547324</v>
      </c>
      <c r="H37" s="18">
        <f t="shared" si="6"/>
        <v>1450387</v>
      </c>
      <c r="I37" s="18">
        <f t="shared" si="6"/>
        <v>1547345</v>
      </c>
      <c r="J37" s="18">
        <f t="shared" si="6"/>
        <v>5264643</v>
      </c>
      <c r="K37" s="18">
        <f t="shared" si="6"/>
        <v>5606976</v>
      </c>
    </row>
    <row r="38" spans="1:11" ht="12.75">
      <c r="A38" s="47"/>
      <c r="B38" s="54" t="s">
        <v>2</v>
      </c>
      <c r="C38" s="52" t="s">
        <v>130</v>
      </c>
      <c r="D38" s="17"/>
      <c r="E38" s="17">
        <v>2094883</v>
      </c>
      <c r="F38" s="17">
        <v>16412</v>
      </c>
      <c r="G38" s="17">
        <f>16412-3328-1125</f>
        <v>11959</v>
      </c>
      <c r="H38" s="17"/>
      <c r="I38" s="17"/>
      <c r="J38" s="105">
        <f aca="true" t="shared" si="7" ref="J38:K40">SUM(D38,F38,H38)</f>
        <v>16412</v>
      </c>
      <c r="K38" s="97">
        <f t="shared" si="7"/>
        <v>2106842</v>
      </c>
    </row>
    <row r="39" spans="1:11" ht="12.75">
      <c r="A39" s="10"/>
      <c r="B39" s="98" t="s">
        <v>3</v>
      </c>
      <c r="C39" s="99" t="s">
        <v>112</v>
      </c>
      <c r="D39" s="100"/>
      <c r="E39" s="100"/>
      <c r="F39" s="100">
        <v>131241</v>
      </c>
      <c r="G39" s="100">
        <v>131929</v>
      </c>
      <c r="H39" s="100"/>
      <c r="I39" s="100">
        <v>576</v>
      </c>
      <c r="J39" s="106">
        <f t="shared" si="7"/>
        <v>131241</v>
      </c>
      <c r="K39" s="137">
        <f t="shared" si="7"/>
        <v>132505</v>
      </c>
    </row>
    <row r="40" spans="1:12" ht="13.5" thickBot="1">
      <c r="A40" s="101"/>
      <c r="B40" s="55" t="s">
        <v>4</v>
      </c>
      <c r="C40" s="53" t="s">
        <v>168</v>
      </c>
      <c r="D40" s="48">
        <v>6367220</v>
      </c>
      <c r="E40" s="48">
        <f>6367220+8000000</f>
        <v>14367220</v>
      </c>
      <c r="F40" s="48"/>
      <c r="G40" s="48"/>
      <c r="H40" s="48"/>
      <c r="I40" s="100"/>
      <c r="J40" s="107">
        <f t="shared" si="7"/>
        <v>6367220</v>
      </c>
      <c r="K40" s="122">
        <f t="shared" si="7"/>
        <v>14367220</v>
      </c>
      <c r="L40" s="4"/>
    </row>
    <row r="41" spans="1:11" ht="13.5" thickBot="1">
      <c r="A41" s="45" t="s">
        <v>38</v>
      </c>
      <c r="B41" s="399" t="s">
        <v>114</v>
      </c>
      <c r="C41" s="399"/>
      <c r="D41" s="18">
        <f aca="true" t="shared" si="8" ref="D41:K41">SUM(D38:D40)</f>
        <v>6367220</v>
      </c>
      <c r="E41" s="18">
        <f t="shared" si="8"/>
        <v>16462103</v>
      </c>
      <c r="F41" s="18">
        <f t="shared" si="8"/>
        <v>147653</v>
      </c>
      <c r="G41" s="18">
        <f t="shared" si="8"/>
        <v>143888</v>
      </c>
      <c r="H41" s="18">
        <f t="shared" si="8"/>
        <v>0</v>
      </c>
      <c r="I41" s="18">
        <f t="shared" si="8"/>
        <v>576</v>
      </c>
      <c r="J41" s="18">
        <f t="shared" si="8"/>
        <v>6514873</v>
      </c>
      <c r="K41" s="18">
        <f t="shared" si="8"/>
        <v>16606567</v>
      </c>
    </row>
    <row r="42" spans="1:11" ht="13.5" thickBot="1">
      <c r="A42" s="396" t="s">
        <v>139</v>
      </c>
      <c r="B42" s="397"/>
      <c r="C42" s="400"/>
      <c r="D42" s="18">
        <f aca="true" t="shared" si="9" ref="D42:K42">SUM(D41,D37)</f>
        <v>6702125</v>
      </c>
      <c r="E42" s="18">
        <f t="shared" si="9"/>
        <v>16974410</v>
      </c>
      <c r="F42" s="18">
        <f t="shared" si="9"/>
        <v>3627004</v>
      </c>
      <c r="G42" s="18">
        <f t="shared" si="9"/>
        <v>3691212</v>
      </c>
      <c r="H42" s="18">
        <f t="shared" si="9"/>
        <v>1450387</v>
      </c>
      <c r="I42" s="18">
        <f t="shared" si="9"/>
        <v>1547921</v>
      </c>
      <c r="J42" s="18">
        <f t="shared" si="9"/>
        <v>11779516</v>
      </c>
      <c r="K42" s="18">
        <f t="shared" si="9"/>
        <v>22213543</v>
      </c>
    </row>
    <row r="43" spans="1:11" s="29" customFormat="1" ht="13.5" thickBot="1">
      <c r="A43" s="396" t="s">
        <v>115</v>
      </c>
      <c r="B43" s="397"/>
      <c r="C43" s="400"/>
      <c r="D43" s="18">
        <f aca="true" t="shared" si="10" ref="D43:K43">SUM(D33,D37,D41)</f>
        <v>20743535</v>
      </c>
      <c r="E43" s="18">
        <f t="shared" si="10"/>
        <v>32728593</v>
      </c>
      <c r="F43" s="18">
        <f t="shared" si="10"/>
        <v>5354595</v>
      </c>
      <c r="G43" s="18">
        <f t="shared" si="10"/>
        <v>5419527</v>
      </c>
      <c r="H43" s="18">
        <f t="shared" si="10"/>
        <v>1547840</v>
      </c>
      <c r="I43" s="18">
        <f t="shared" si="10"/>
        <v>1645374</v>
      </c>
      <c r="J43" s="18">
        <f t="shared" si="10"/>
        <v>27645970</v>
      </c>
      <c r="K43" s="18">
        <f t="shared" si="10"/>
        <v>39793494</v>
      </c>
    </row>
    <row r="44" spans="1:11" ht="13.5" thickBot="1">
      <c r="A44" s="51"/>
      <c r="B44" s="401" t="s">
        <v>116</v>
      </c>
      <c r="C44" s="402"/>
      <c r="D44" s="27"/>
      <c r="E44" s="27"/>
      <c r="F44" s="27"/>
      <c r="G44" s="27"/>
      <c r="H44" s="27"/>
      <c r="I44" s="27"/>
      <c r="J44" s="105">
        <f>-SUM(J35,J39)</f>
        <v>-5001651</v>
      </c>
      <c r="K44" s="97">
        <f>-SUM(K35,K39)</f>
        <v>-5055336</v>
      </c>
    </row>
    <row r="45" spans="1:11" ht="13.5" thickBot="1">
      <c r="A45" s="51"/>
      <c r="B45" s="401" t="s">
        <v>119</v>
      </c>
      <c r="C45" s="402"/>
      <c r="D45" s="27"/>
      <c r="E45" s="27"/>
      <c r="F45" s="27"/>
      <c r="G45" s="27"/>
      <c r="H45" s="27"/>
      <c r="I45" s="27"/>
      <c r="J45" s="105">
        <v>-379000</v>
      </c>
      <c r="K45" s="143">
        <v>-379000</v>
      </c>
    </row>
    <row r="46" spans="1:13" s="29" customFormat="1" ht="13.5" thickBot="1">
      <c r="A46" s="396" t="s">
        <v>117</v>
      </c>
      <c r="B46" s="397"/>
      <c r="C46" s="397"/>
      <c r="D46" s="18">
        <f aca="true" t="shared" si="11" ref="D46:I46">SUM(D43:D44)</f>
        <v>20743535</v>
      </c>
      <c r="E46" s="18">
        <f t="shared" si="11"/>
        <v>32728593</v>
      </c>
      <c r="F46" s="18">
        <f t="shared" si="11"/>
        <v>5354595</v>
      </c>
      <c r="G46" s="18">
        <f t="shared" si="11"/>
        <v>5419527</v>
      </c>
      <c r="H46" s="18">
        <f t="shared" si="11"/>
        <v>1547840</v>
      </c>
      <c r="I46" s="18">
        <f t="shared" si="11"/>
        <v>1645374</v>
      </c>
      <c r="J46" s="25">
        <f>SUM(J43:J45)</f>
        <v>22265319</v>
      </c>
      <c r="K46" s="18">
        <f>SUM(K43:K45)</f>
        <v>34359158</v>
      </c>
      <c r="M46"/>
    </row>
    <row r="47" spans="1:10" s="29" customFormat="1" ht="12.75">
      <c r="A47" s="57"/>
      <c r="B47" s="57"/>
      <c r="C47" s="57"/>
      <c r="D47" s="56"/>
      <c r="E47" s="56"/>
      <c r="F47" s="56"/>
      <c r="G47" s="56"/>
      <c r="H47" s="56"/>
      <c r="I47" s="56"/>
      <c r="J47" s="56"/>
    </row>
    <row r="48" spans="2:11" ht="12.75">
      <c r="B48" s="3"/>
      <c r="J48" s="91"/>
      <c r="K48" s="271"/>
    </row>
    <row r="49" spans="2:11" ht="12.75">
      <c r="B49" s="3"/>
      <c r="J49" s="91"/>
      <c r="K49" s="4"/>
    </row>
    <row r="50" spans="2:10" ht="12.75">
      <c r="B50" s="3"/>
      <c r="J50" s="91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</sheetData>
  <sheetProtection/>
  <mergeCells count="19">
    <mergeCell ref="A3:J3"/>
    <mergeCell ref="D6:E7"/>
    <mergeCell ref="A6:C8"/>
    <mergeCell ref="B45:C45"/>
    <mergeCell ref="A42:C42"/>
    <mergeCell ref="F6:G7"/>
    <mergeCell ref="H6:I7"/>
    <mergeCell ref="J6:K7"/>
    <mergeCell ref="A9:C9"/>
    <mergeCell ref="F2:K2"/>
    <mergeCell ref="H5:K5"/>
    <mergeCell ref="B26:C26"/>
    <mergeCell ref="B32:C32"/>
    <mergeCell ref="A46:C46"/>
    <mergeCell ref="A33:C33"/>
    <mergeCell ref="B37:C37"/>
    <mergeCell ref="B41:C41"/>
    <mergeCell ref="A43:C43"/>
    <mergeCell ref="B44:C44"/>
  </mergeCells>
  <printOptions/>
  <pageMargins left="0.07874015748031496" right="0.15748031496062992" top="1.062992125984252" bottom="0.2755905511811024" header="0.6299212598425197" footer="0.275590551181102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57"/>
  <sheetViews>
    <sheetView zoomScalePageLayoutView="0" workbookViewId="0" topLeftCell="A19">
      <selection activeCell="F57" sqref="F57"/>
    </sheetView>
  </sheetViews>
  <sheetFormatPr defaultColWidth="9.00390625" defaultRowHeight="12.75"/>
  <cols>
    <col min="1" max="1" width="5.125" style="21" customWidth="1"/>
    <col min="2" max="2" width="52.375" style="21" customWidth="1"/>
    <col min="3" max="11" width="8.625" style="21" customWidth="1"/>
    <col min="12" max="12" width="8.625" style="91" customWidth="1"/>
    <col min="13" max="13" width="9.125" style="21" customWidth="1"/>
    <col min="14" max="17" width="9.125" style="91" customWidth="1"/>
    <col min="18" max="16384" width="9.125" style="21" customWidth="1"/>
  </cols>
  <sheetData>
    <row r="1" spans="1:12" ht="12.75">
      <c r="A1" s="146"/>
      <c r="B1" s="146"/>
      <c r="C1" s="146"/>
      <c r="D1" s="146"/>
      <c r="E1" s="146"/>
      <c r="F1" s="146"/>
      <c r="G1" s="146"/>
      <c r="H1" s="146"/>
      <c r="I1" s="420" t="s">
        <v>118</v>
      </c>
      <c r="J1" s="420"/>
      <c r="K1" s="420"/>
      <c r="L1" s="420"/>
    </row>
    <row r="2" spans="1:11" ht="12.75">
      <c r="A2" s="146"/>
      <c r="B2" s="146"/>
      <c r="C2" s="146"/>
      <c r="D2" s="146"/>
      <c r="E2" s="146"/>
      <c r="F2" s="146"/>
      <c r="G2" s="146"/>
      <c r="H2" s="146"/>
      <c r="I2" s="147"/>
      <c r="J2" s="147"/>
      <c r="K2" s="147"/>
    </row>
    <row r="3" spans="1:12" ht="30.75" customHeight="1">
      <c r="A3" s="421" t="s">
        <v>163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</row>
    <row r="4" spans="1:11" ht="1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</row>
    <row r="5" spans="1:11" ht="19.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</row>
    <row r="6" spans="1:12" ht="15" customHeight="1" thickBot="1">
      <c r="A6" s="149"/>
      <c r="B6" s="149"/>
      <c r="C6" s="149"/>
      <c r="D6" s="149"/>
      <c r="E6" s="149"/>
      <c r="F6" s="149"/>
      <c r="G6" s="149"/>
      <c r="H6" s="149"/>
      <c r="I6" s="440" t="s">
        <v>0</v>
      </c>
      <c r="J6" s="440"/>
      <c r="K6" s="440"/>
      <c r="L6" s="440"/>
    </row>
    <row r="7" spans="1:12" ht="15" customHeight="1" thickBot="1">
      <c r="A7" s="434" t="s">
        <v>1</v>
      </c>
      <c r="B7" s="435"/>
      <c r="C7" s="422" t="s">
        <v>140</v>
      </c>
      <c r="D7" s="433"/>
      <c r="E7" s="433"/>
      <c r="F7" s="423"/>
      <c r="G7" s="422" t="s">
        <v>128</v>
      </c>
      <c r="H7" s="423"/>
      <c r="I7" s="422" t="s">
        <v>129</v>
      </c>
      <c r="J7" s="423"/>
      <c r="K7" s="426" t="s">
        <v>19</v>
      </c>
      <c r="L7" s="427"/>
    </row>
    <row r="8" spans="1:12" ht="52.5" customHeight="1" thickBot="1">
      <c r="A8" s="436"/>
      <c r="B8" s="437"/>
      <c r="C8" s="434" t="s">
        <v>50</v>
      </c>
      <c r="D8" s="435"/>
      <c r="E8" s="430" t="s">
        <v>51</v>
      </c>
      <c r="F8" s="431"/>
      <c r="G8" s="424"/>
      <c r="H8" s="425"/>
      <c r="I8" s="424"/>
      <c r="J8" s="425"/>
      <c r="K8" s="428"/>
      <c r="L8" s="429"/>
    </row>
    <row r="9" spans="1:12" ht="30" customHeight="1" thickBot="1">
      <c r="A9" s="438"/>
      <c r="B9" s="439"/>
      <c r="C9" s="438"/>
      <c r="D9" s="439"/>
      <c r="E9" s="150" t="s">
        <v>147</v>
      </c>
      <c r="F9" s="151" t="s">
        <v>148</v>
      </c>
      <c r="G9" s="150" t="s">
        <v>147</v>
      </c>
      <c r="H9" s="151" t="s">
        <v>148</v>
      </c>
      <c r="I9" s="150" t="s">
        <v>147</v>
      </c>
      <c r="J9" s="151" t="s">
        <v>148</v>
      </c>
      <c r="K9" s="150" t="s">
        <v>147</v>
      </c>
      <c r="L9" s="151" t="s">
        <v>148</v>
      </c>
    </row>
    <row r="10" spans="1:17" s="156" customFormat="1" ht="15" customHeight="1" thickBot="1">
      <c r="A10" s="432">
        <v>1</v>
      </c>
      <c r="B10" s="432"/>
      <c r="C10" s="152">
        <v>2</v>
      </c>
      <c r="D10" s="152">
        <v>3</v>
      </c>
      <c r="E10" s="153">
        <v>4</v>
      </c>
      <c r="F10" s="153">
        <v>5</v>
      </c>
      <c r="G10" s="153">
        <v>6</v>
      </c>
      <c r="H10" s="153">
        <v>7</v>
      </c>
      <c r="I10" s="153">
        <v>8</v>
      </c>
      <c r="J10" s="154">
        <v>9</v>
      </c>
      <c r="K10" s="154">
        <v>10</v>
      </c>
      <c r="L10" s="155">
        <v>11</v>
      </c>
      <c r="N10" s="272"/>
      <c r="O10" s="272"/>
      <c r="P10" s="272"/>
      <c r="Q10" s="272"/>
    </row>
    <row r="11" spans="1:17" s="156" customFormat="1" ht="15" customHeight="1">
      <c r="A11" s="157"/>
      <c r="B11" s="158" t="s">
        <v>52</v>
      </c>
      <c r="C11" s="159"/>
      <c r="D11" s="159"/>
      <c r="E11" s="160">
        <v>318219</v>
      </c>
      <c r="F11" s="160">
        <v>318219</v>
      </c>
      <c r="G11" s="160"/>
      <c r="H11" s="160"/>
      <c r="I11" s="161"/>
      <c r="J11" s="162"/>
      <c r="K11" s="163">
        <f>SUM(E11,G11,I11)</f>
        <v>318219</v>
      </c>
      <c r="L11" s="163">
        <f>SUM(F11,H11,J11)</f>
        <v>318219</v>
      </c>
      <c r="N11" s="272"/>
      <c r="O11" s="272"/>
      <c r="P11" s="272"/>
      <c r="Q11" s="272"/>
    </row>
    <row r="12" spans="1:17" s="156" customFormat="1" ht="15" customHeight="1">
      <c r="A12" s="164"/>
      <c r="B12" s="165" t="s">
        <v>122</v>
      </c>
      <c r="C12" s="166"/>
      <c r="D12" s="166"/>
      <c r="E12" s="167">
        <v>1241681</v>
      </c>
      <c r="F12" s="167">
        <v>1241681</v>
      </c>
      <c r="G12" s="167"/>
      <c r="H12" s="167"/>
      <c r="I12" s="168"/>
      <c r="J12" s="168"/>
      <c r="K12" s="169">
        <f>SUM(E12,G12,I12)</f>
        <v>1241681</v>
      </c>
      <c r="L12" s="169">
        <f>SUM(F12,H12,J12)</f>
        <v>1241681</v>
      </c>
      <c r="N12" s="272"/>
      <c r="O12" s="272"/>
      <c r="P12" s="272"/>
      <c r="Q12" s="272"/>
    </row>
    <row r="13" spans="1:17" s="156" customFormat="1" ht="15" customHeight="1" thickBot="1">
      <c r="A13" s="170"/>
      <c r="B13" s="171" t="s">
        <v>143</v>
      </c>
      <c r="C13" s="172"/>
      <c r="D13" s="172"/>
      <c r="E13" s="173"/>
      <c r="F13" s="173">
        <v>1811</v>
      </c>
      <c r="G13" s="173"/>
      <c r="H13" s="173"/>
      <c r="I13" s="174"/>
      <c r="J13" s="174"/>
      <c r="K13" s="175">
        <v>2110</v>
      </c>
      <c r="L13" s="169">
        <f>SUM(F13,H13,J13)</f>
        <v>1811</v>
      </c>
      <c r="N13" s="272"/>
      <c r="O13" s="272"/>
      <c r="P13" s="272"/>
      <c r="Q13" s="272"/>
    </row>
    <row r="14" spans="1:17" s="156" customFormat="1" ht="15" customHeight="1" thickBot="1">
      <c r="A14" s="176" t="s">
        <v>65</v>
      </c>
      <c r="B14" s="177" t="s">
        <v>27</v>
      </c>
      <c r="C14" s="178"/>
      <c r="D14" s="178"/>
      <c r="E14" s="179">
        <f>SUM(E11:E13)</f>
        <v>1559900</v>
      </c>
      <c r="F14" s="179">
        <f>SUM(F11:F13)</f>
        <v>1561711</v>
      </c>
      <c r="G14" s="179">
        <f aca="true" t="shared" si="0" ref="G14:L14">SUM(G11:G13)</f>
        <v>0</v>
      </c>
      <c r="H14" s="179">
        <f t="shared" si="0"/>
        <v>0</v>
      </c>
      <c r="I14" s="179">
        <f t="shared" si="0"/>
        <v>0</v>
      </c>
      <c r="J14" s="179">
        <f t="shared" si="0"/>
        <v>0</v>
      </c>
      <c r="K14" s="179">
        <f t="shared" si="0"/>
        <v>1562010</v>
      </c>
      <c r="L14" s="180">
        <f t="shared" si="0"/>
        <v>1561711</v>
      </c>
      <c r="N14" s="272"/>
      <c r="O14" s="272"/>
      <c r="P14" s="272"/>
      <c r="Q14" s="272"/>
    </row>
    <row r="15" spans="1:17" s="156" customFormat="1" ht="15" customHeight="1">
      <c r="A15" s="181"/>
      <c r="B15" s="182" t="s">
        <v>29</v>
      </c>
      <c r="C15" s="183">
        <v>41.1</v>
      </c>
      <c r="D15" s="183">
        <v>41.1</v>
      </c>
      <c r="E15" s="184">
        <v>186046</v>
      </c>
      <c r="F15" s="184">
        <v>186046</v>
      </c>
      <c r="G15" s="185"/>
      <c r="H15" s="185"/>
      <c r="I15" s="186"/>
      <c r="J15" s="186"/>
      <c r="K15" s="187">
        <f aca="true" t="shared" si="1" ref="K15:L18">SUM(E15,G15,I15)</f>
        <v>186046</v>
      </c>
      <c r="L15" s="188">
        <f t="shared" si="1"/>
        <v>186046</v>
      </c>
      <c r="N15" s="272"/>
      <c r="O15" s="272"/>
      <c r="P15" s="272"/>
      <c r="Q15" s="272"/>
    </row>
    <row r="16" spans="1:17" s="156" customFormat="1" ht="15" customHeight="1">
      <c r="A16" s="189"/>
      <c r="B16" s="190" t="s">
        <v>30</v>
      </c>
      <c r="C16" s="191"/>
      <c r="D16" s="191"/>
      <c r="E16" s="192">
        <v>54360</v>
      </c>
      <c r="F16" s="192">
        <v>54360</v>
      </c>
      <c r="G16" s="193"/>
      <c r="H16" s="193"/>
      <c r="I16" s="194"/>
      <c r="J16" s="194"/>
      <c r="K16" s="195">
        <f t="shared" si="1"/>
        <v>54360</v>
      </c>
      <c r="L16" s="195">
        <f t="shared" si="1"/>
        <v>54360</v>
      </c>
      <c r="N16" s="272"/>
      <c r="O16" s="272"/>
      <c r="P16" s="272"/>
      <c r="Q16" s="272"/>
    </row>
    <row r="17" spans="1:17" s="156" customFormat="1" ht="15" customHeight="1">
      <c r="A17" s="189"/>
      <c r="B17" s="196" t="s">
        <v>31</v>
      </c>
      <c r="C17" s="197"/>
      <c r="D17" s="197"/>
      <c r="E17" s="198">
        <v>37664</v>
      </c>
      <c r="F17" s="198">
        <v>37664</v>
      </c>
      <c r="G17" s="199"/>
      <c r="H17" s="199"/>
      <c r="I17" s="200"/>
      <c r="J17" s="200"/>
      <c r="K17" s="195">
        <f t="shared" si="1"/>
        <v>37664</v>
      </c>
      <c r="L17" s="195">
        <f t="shared" si="1"/>
        <v>37664</v>
      </c>
      <c r="N17" s="272"/>
      <c r="O17" s="272"/>
      <c r="P17" s="272"/>
      <c r="Q17" s="272"/>
    </row>
    <row r="18" spans="1:17" s="156" customFormat="1" ht="15" customHeight="1" thickBot="1">
      <c r="A18" s="201"/>
      <c r="B18" s="196" t="s">
        <v>150</v>
      </c>
      <c r="C18" s="197"/>
      <c r="D18" s="197"/>
      <c r="E18" s="198">
        <v>8910</v>
      </c>
      <c r="F18" s="198">
        <v>8910</v>
      </c>
      <c r="G18" s="199"/>
      <c r="H18" s="199"/>
      <c r="I18" s="200"/>
      <c r="J18" s="200"/>
      <c r="K18" s="195">
        <f t="shared" si="1"/>
        <v>8910</v>
      </c>
      <c r="L18" s="195">
        <f t="shared" si="1"/>
        <v>8910</v>
      </c>
      <c r="N18" s="272"/>
      <c r="O18" s="272"/>
      <c r="P18" s="272"/>
      <c r="Q18" s="272"/>
    </row>
    <row r="19" spans="1:17" s="156" customFormat="1" ht="15" customHeight="1" thickBot="1">
      <c r="A19" s="176" t="s">
        <v>66</v>
      </c>
      <c r="B19" s="177" t="s">
        <v>53</v>
      </c>
      <c r="C19" s="178"/>
      <c r="D19" s="178"/>
      <c r="E19" s="179">
        <f>SUM(E15:E18)</f>
        <v>286980</v>
      </c>
      <c r="F19" s="179">
        <f>SUM(F15:F18)</f>
        <v>286980</v>
      </c>
      <c r="G19" s="179">
        <f>SUM(G15:G18)</f>
        <v>0</v>
      </c>
      <c r="H19" s="179"/>
      <c r="I19" s="179">
        <f>SUM(I15:I18)</f>
        <v>0</v>
      </c>
      <c r="J19" s="179"/>
      <c r="K19" s="179">
        <f>SUM(K15:K18)</f>
        <v>286980</v>
      </c>
      <c r="L19" s="180">
        <f>SUM(L15:L18)</f>
        <v>286980</v>
      </c>
      <c r="N19" s="272"/>
      <c r="O19" s="272"/>
      <c r="P19" s="272"/>
      <c r="Q19" s="272"/>
    </row>
    <row r="20" spans="1:17" s="156" customFormat="1" ht="15" customHeight="1">
      <c r="A20" s="203"/>
      <c r="B20" s="204" t="s">
        <v>133</v>
      </c>
      <c r="C20" s="191"/>
      <c r="D20" s="191"/>
      <c r="E20" s="192">
        <v>6600</v>
      </c>
      <c r="F20" s="192">
        <v>6600</v>
      </c>
      <c r="G20" s="193"/>
      <c r="H20" s="193"/>
      <c r="I20" s="194"/>
      <c r="J20" s="186"/>
      <c r="K20" s="187">
        <f>SUM(E20,G20,I20)</f>
        <v>6600</v>
      </c>
      <c r="L20" s="205">
        <f>SUM(F20,H20,J20)</f>
        <v>6600</v>
      </c>
      <c r="N20" s="272"/>
      <c r="O20" s="272"/>
      <c r="P20" s="272"/>
      <c r="Q20" s="272"/>
    </row>
    <row r="21" spans="1:17" s="156" customFormat="1" ht="15" customHeight="1">
      <c r="A21" s="203"/>
      <c r="B21" s="204" t="s">
        <v>134</v>
      </c>
      <c r="C21" s="191"/>
      <c r="D21" s="191"/>
      <c r="E21" s="192">
        <v>6600</v>
      </c>
      <c r="F21" s="192">
        <v>6600</v>
      </c>
      <c r="G21" s="193"/>
      <c r="H21" s="193"/>
      <c r="I21" s="194"/>
      <c r="J21" s="194"/>
      <c r="K21" s="195">
        <f aca="true" t="shared" si="2" ref="K21:K33">SUM(E21,G21,I21)</f>
        <v>6600</v>
      </c>
      <c r="L21" s="205">
        <f aca="true" t="shared" si="3" ref="L21:L33">SUM(F21,H21,J21)</f>
        <v>6600</v>
      </c>
      <c r="N21" s="272"/>
      <c r="O21" s="272"/>
      <c r="P21" s="272"/>
      <c r="Q21" s="272"/>
    </row>
    <row r="22" spans="1:17" s="156" customFormat="1" ht="15" customHeight="1">
      <c r="A22" s="203"/>
      <c r="B22" s="204" t="s">
        <v>32</v>
      </c>
      <c r="C22" s="191">
        <v>450</v>
      </c>
      <c r="D22" s="191">
        <v>450</v>
      </c>
      <c r="E22" s="192">
        <v>24912</v>
      </c>
      <c r="F22" s="192">
        <v>24912</v>
      </c>
      <c r="G22" s="193"/>
      <c r="H22" s="193"/>
      <c r="I22" s="194"/>
      <c r="J22" s="194"/>
      <c r="K22" s="195">
        <f t="shared" si="2"/>
        <v>24912</v>
      </c>
      <c r="L22" s="205">
        <f t="shared" si="3"/>
        <v>24912</v>
      </c>
      <c r="N22" s="272"/>
      <c r="O22" s="272"/>
      <c r="P22" s="272"/>
      <c r="Q22" s="272"/>
    </row>
    <row r="23" spans="1:17" s="156" customFormat="1" ht="15" customHeight="1">
      <c r="A23" s="206"/>
      <c r="B23" s="190" t="s">
        <v>33</v>
      </c>
      <c r="C23" s="191">
        <v>70</v>
      </c>
      <c r="D23" s="191">
        <v>70</v>
      </c>
      <c r="E23" s="192">
        <v>13960</v>
      </c>
      <c r="F23" s="192">
        <v>13960</v>
      </c>
      <c r="G23" s="193"/>
      <c r="H23" s="193"/>
      <c r="I23" s="194"/>
      <c r="J23" s="194"/>
      <c r="K23" s="195">
        <f t="shared" si="2"/>
        <v>13960</v>
      </c>
      <c r="L23" s="205">
        <f t="shared" si="3"/>
        <v>13960</v>
      </c>
      <c r="N23" s="272"/>
      <c r="O23" s="272"/>
      <c r="P23" s="272"/>
      <c r="Q23" s="272"/>
    </row>
    <row r="24" spans="1:17" s="156" customFormat="1" ht="15" customHeight="1">
      <c r="A24" s="206"/>
      <c r="B24" s="190" t="s">
        <v>34</v>
      </c>
      <c r="C24" s="191">
        <v>320</v>
      </c>
      <c r="D24" s="191">
        <v>320</v>
      </c>
      <c r="E24" s="192">
        <v>34880</v>
      </c>
      <c r="F24" s="192">
        <v>34880</v>
      </c>
      <c r="G24" s="193"/>
      <c r="H24" s="193"/>
      <c r="I24" s="194"/>
      <c r="J24" s="194"/>
      <c r="K24" s="195">
        <f t="shared" si="2"/>
        <v>34880</v>
      </c>
      <c r="L24" s="205">
        <f t="shared" si="3"/>
        <v>34880</v>
      </c>
      <c r="N24" s="272"/>
      <c r="O24" s="272"/>
      <c r="P24" s="272"/>
      <c r="Q24" s="272"/>
    </row>
    <row r="25" spans="1:17" s="156" customFormat="1" ht="15" customHeight="1">
      <c r="A25" s="206"/>
      <c r="B25" s="190" t="s">
        <v>35</v>
      </c>
      <c r="C25" s="191">
        <v>95</v>
      </c>
      <c r="D25" s="191">
        <v>95</v>
      </c>
      <c r="E25" s="192">
        <v>46939</v>
      </c>
      <c r="F25" s="192">
        <v>46939</v>
      </c>
      <c r="G25" s="193"/>
      <c r="H25" s="193"/>
      <c r="I25" s="194"/>
      <c r="J25" s="194"/>
      <c r="K25" s="195">
        <f t="shared" si="2"/>
        <v>46939</v>
      </c>
      <c r="L25" s="205">
        <f t="shared" si="3"/>
        <v>46939</v>
      </c>
      <c r="N25" s="272"/>
      <c r="O25" s="272"/>
      <c r="P25" s="272"/>
      <c r="Q25" s="272"/>
    </row>
    <row r="26" spans="1:17" s="156" customFormat="1" ht="15" customHeight="1">
      <c r="A26" s="206"/>
      <c r="B26" s="145" t="s">
        <v>149</v>
      </c>
      <c r="C26" s="191">
        <v>4</v>
      </c>
      <c r="D26" s="191">
        <v>4</v>
      </c>
      <c r="E26" s="192">
        <v>10424</v>
      </c>
      <c r="F26" s="192">
        <v>10424</v>
      </c>
      <c r="G26" s="193"/>
      <c r="H26" s="193"/>
      <c r="I26" s="194"/>
      <c r="J26" s="194"/>
      <c r="K26" s="195">
        <f t="shared" si="2"/>
        <v>10424</v>
      </c>
      <c r="L26" s="205">
        <f t="shared" si="3"/>
        <v>10424</v>
      </c>
      <c r="N26" s="272"/>
      <c r="O26" s="272"/>
      <c r="P26" s="272"/>
      <c r="Q26" s="272"/>
    </row>
    <row r="27" spans="1:17" s="156" customFormat="1" ht="15" customHeight="1">
      <c r="A27" s="206"/>
      <c r="B27" s="207" t="s">
        <v>36</v>
      </c>
      <c r="C27" s="191"/>
      <c r="D27" s="191"/>
      <c r="E27" s="192">
        <v>7575</v>
      </c>
      <c r="F27" s="192">
        <v>7575</v>
      </c>
      <c r="G27" s="193"/>
      <c r="H27" s="193"/>
      <c r="I27" s="194"/>
      <c r="J27" s="194"/>
      <c r="K27" s="195">
        <f t="shared" si="2"/>
        <v>7575</v>
      </c>
      <c r="L27" s="205">
        <f t="shared" si="3"/>
        <v>7575</v>
      </c>
      <c r="N27" s="272"/>
      <c r="O27" s="272"/>
      <c r="P27" s="272"/>
      <c r="Q27" s="272"/>
    </row>
    <row r="28" spans="1:17" s="156" customFormat="1" ht="15" customHeight="1">
      <c r="A28" s="206"/>
      <c r="B28" s="207" t="s">
        <v>127</v>
      </c>
      <c r="C28" s="191">
        <v>35.87</v>
      </c>
      <c r="D28" s="191">
        <v>35.87</v>
      </c>
      <c r="E28" s="192">
        <v>58540</v>
      </c>
      <c r="F28" s="192">
        <v>58540</v>
      </c>
      <c r="G28" s="193"/>
      <c r="H28" s="193"/>
      <c r="I28" s="194"/>
      <c r="J28" s="194"/>
      <c r="K28" s="195">
        <f t="shared" si="2"/>
        <v>58540</v>
      </c>
      <c r="L28" s="205">
        <f t="shared" si="3"/>
        <v>58540</v>
      </c>
      <c r="N28" s="272"/>
      <c r="O28" s="272"/>
      <c r="P28" s="272"/>
      <c r="Q28" s="272"/>
    </row>
    <row r="29" spans="1:17" s="156" customFormat="1" ht="15" customHeight="1">
      <c r="A29" s="210"/>
      <c r="B29" s="165" t="s">
        <v>132</v>
      </c>
      <c r="C29" s="166">
        <v>609</v>
      </c>
      <c r="D29" s="166">
        <v>609</v>
      </c>
      <c r="E29" s="211">
        <v>208</v>
      </c>
      <c r="F29" s="211">
        <v>208</v>
      </c>
      <c r="G29" s="167">
        <f>SUM(G27)</f>
        <v>0</v>
      </c>
      <c r="H29" s="167"/>
      <c r="I29" s="168"/>
      <c r="J29" s="168"/>
      <c r="K29" s="211">
        <f t="shared" si="2"/>
        <v>208</v>
      </c>
      <c r="L29" s="169">
        <f t="shared" si="3"/>
        <v>208</v>
      </c>
      <c r="N29" s="272"/>
      <c r="O29" s="272"/>
      <c r="P29" s="272"/>
      <c r="Q29" s="272"/>
    </row>
    <row r="30" spans="1:17" s="156" customFormat="1" ht="15" customHeight="1">
      <c r="A30" s="206"/>
      <c r="B30" s="207" t="s">
        <v>152</v>
      </c>
      <c r="C30" s="191">
        <v>6</v>
      </c>
      <c r="D30" s="191">
        <v>6</v>
      </c>
      <c r="E30" s="192">
        <v>9053</v>
      </c>
      <c r="F30" s="192">
        <v>9053</v>
      </c>
      <c r="G30" s="193"/>
      <c r="H30" s="193"/>
      <c r="I30" s="213"/>
      <c r="J30" s="213"/>
      <c r="K30" s="211">
        <f t="shared" si="2"/>
        <v>9053</v>
      </c>
      <c r="L30" s="169">
        <f t="shared" si="3"/>
        <v>9053</v>
      </c>
      <c r="N30" s="272"/>
      <c r="O30" s="272"/>
      <c r="P30" s="272"/>
      <c r="Q30" s="272"/>
    </row>
    <row r="31" spans="1:17" s="156" customFormat="1" ht="15" customHeight="1">
      <c r="A31" s="206"/>
      <c r="B31" s="208" t="s">
        <v>170</v>
      </c>
      <c r="C31" s="191"/>
      <c r="D31" s="191"/>
      <c r="E31" s="192"/>
      <c r="F31" s="192">
        <v>4845</v>
      </c>
      <c r="G31" s="193"/>
      <c r="H31" s="193"/>
      <c r="I31" s="213"/>
      <c r="J31" s="213"/>
      <c r="K31" s="211"/>
      <c r="L31" s="169">
        <f t="shared" si="3"/>
        <v>4845</v>
      </c>
      <c r="N31" s="272"/>
      <c r="O31" s="272"/>
      <c r="P31" s="272"/>
      <c r="Q31" s="272"/>
    </row>
    <row r="32" spans="1:17" s="156" customFormat="1" ht="15" customHeight="1">
      <c r="A32" s="206"/>
      <c r="B32" s="216" t="s">
        <v>171</v>
      </c>
      <c r="C32" s="191"/>
      <c r="D32" s="191"/>
      <c r="E32" s="215"/>
      <c r="F32" s="215">
        <v>21895</v>
      </c>
      <c r="G32" s="193"/>
      <c r="H32" s="193"/>
      <c r="I32" s="213"/>
      <c r="J32" s="213"/>
      <c r="K32" s="211">
        <f t="shared" si="2"/>
        <v>0</v>
      </c>
      <c r="L32" s="169">
        <f t="shared" si="3"/>
        <v>21895</v>
      </c>
      <c r="N32" s="272"/>
      <c r="O32" s="272"/>
      <c r="P32" s="272"/>
      <c r="Q32" s="272"/>
    </row>
    <row r="33" spans="1:17" s="156" customFormat="1" ht="15" customHeight="1" thickBot="1">
      <c r="A33" s="210"/>
      <c r="B33" s="217" t="s">
        <v>153</v>
      </c>
      <c r="C33" s="166">
        <v>41</v>
      </c>
      <c r="D33" s="166">
        <v>41</v>
      </c>
      <c r="E33" s="218">
        <v>8150</v>
      </c>
      <c r="F33" s="218">
        <v>8150</v>
      </c>
      <c r="G33" s="167"/>
      <c r="H33" s="167"/>
      <c r="I33" s="212"/>
      <c r="J33" s="212"/>
      <c r="K33" s="211">
        <f t="shared" si="2"/>
        <v>8150</v>
      </c>
      <c r="L33" s="169">
        <f t="shared" si="3"/>
        <v>8150</v>
      </c>
      <c r="N33" s="272"/>
      <c r="O33" s="272"/>
      <c r="P33" s="272"/>
      <c r="Q33" s="272"/>
    </row>
    <row r="34" spans="1:17" s="156" customFormat="1" ht="15" customHeight="1" thickBot="1">
      <c r="A34" s="176" t="s">
        <v>67</v>
      </c>
      <c r="B34" s="219" t="s">
        <v>121</v>
      </c>
      <c r="C34" s="178"/>
      <c r="D34" s="178"/>
      <c r="E34" s="179">
        <f>SUM(E20:E33)</f>
        <v>227841</v>
      </c>
      <c r="F34" s="179">
        <f>SUM(F20:F33)</f>
        <v>254581</v>
      </c>
      <c r="G34" s="179">
        <f>SUM(G20:G29)</f>
        <v>0</v>
      </c>
      <c r="H34" s="179">
        <f>SUM(H20:H29)</f>
        <v>0</v>
      </c>
      <c r="I34" s="179">
        <f>SUM(I20:I29)</f>
        <v>0</v>
      </c>
      <c r="J34" s="179">
        <f>SUM(J20:J29)</f>
        <v>0</v>
      </c>
      <c r="K34" s="179">
        <f>SUM(K20:K33)</f>
        <v>227841</v>
      </c>
      <c r="L34" s="180">
        <f>SUM(L20:L33)</f>
        <v>254581</v>
      </c>
      <c r="N34" s="272"/>
      <c r="O34" s="272"/>
      <c r="P34" s="272"/>
      <c r="Q34" s="272"/>
    </row>
    <row r="35" spans="1:17" s="156" customFormat="1" ht="15" customHeight="1" thickBot="1">
      <c r="A35" s="220" t="s">
        <v>68</v>
      </c>
      <c r="B35" s="221" t="s">
        <v>54</v>
      </c>
      <c r="C35" s="222">
        <v>26166</v>
      </c>
      <c r="D35" s="222">
        <v>26166</v>
      </c>
      <c r="E35" s="222">
        <v>10466</v>
      </c>
      <c r="F35" s="222">
        <v>10466</v>
      </c>
      <c r="G35" s="223"/>
      <c r="H35" s="223"/>
      <c r="I35" s="153"/>
      <c r="J35" s="162"/>
      <c r="K35" s="224">
        <f>SUM(E35,G35,I35)</f>
        <v>10466</v>
      </c>
      <c r="L35" s="122">
        <f>SUM(F35,H35,J35)</f>
        <v>10466</v>
      </c>
      <c r="N35" s="272"/>
      <c r="O35" s="272"/>
      <c r="P35" s="272"/>
      <c r="Q35" s="272"/>
    </row>
    <row r="36" spans="1:17" s="156" customFormat="1" ht="15" customHeight="1" thickBot="1">
      <c r="A36" s="225"/>
      <c r="B36" s="226" t="s">
        <v>28</v>
      </c>
      <c r="C36" s="178"/>
      <c r="D36" s="178"/>
      <c r="E36" s="179">
        <f>SUM(E19,E34,E35)</f>
        <v>525287</v>
      </c>
      <c r="F36" s="179">
        <f>SUM(F19,F34,F35)</f>
        <v>552027</v>
      </c>
      <c r="G36" s="179">
        <f>SUM(G19,G34,G35)</f>
        <v>0</v>
      </c>
      <c r="H36" s="179"/>
      <c r="I36" s="179">
        <f>SUM(I19,I34,I35)</f>
        <v>0</v>
      </c>
      <c r="J36" s="179"/>
      <c r="K36" s="179">
        <f>SUM(K19,K34,K35)</f>
        <v>525287</v>
      </c>
      <c r="L36" s="180">
        <f>SUM(L19,L34,L35)</f>
        <v>552027</v>
      </c>
      <c r="N36" s="272"/>
      <c r="O36" s="272"/>
      <c r="P36" s="272"/>
      <c r="Q36" s="272"/>
    </row>
    <row r="37" spans="1:17" s="230" customFormat="1" ht="15" customHeight="1">
      <c r="A37" s="227"/>
      <c r="B37" s="214" t="s">
        <v>169</v>
      </c>
      <c r="C37" s="228"/>
      <c r="D37" s="228"/>
      <c r="E37" s="229"/>
      <c r="F37" s="229">
        <v>5811</v>
      </c>
      <c r="G37" s="229"/>
      <c r="H37" s="229"/>
      <c r="I37" s="229"/>
      <c r="J37" s="229"/>
      <c r="K37" s="184">
        <f>SUM(E37,G37,I37)</f>
        <v>0</v>
      </c>
      <c r="L37" s="202">
        <f>SUM(F37,H37,J37)</f>
        <v>5811</v>
      </c>
      <c r="N37" s="273"/>
      <c r="O37" s="273"/>
      <c r="P37" s="273"/>
      <c r="Q37" s="273"/>
    </row>
    <row r="38" spans="1:17" s="237" customFormat="1" ht="15" customHeight="1" thickBot="1">
      <c r="A38" s="231" t="s">
        <v>144</v>
      </c>
      <c r="B38" s="232" t="s">
        <v>145</v>
      </c>
      <c r="C38" s="233"/>
      <c r="D38" s="233"/>
      <c r="E38" s="234">
        <f aca="true" t="shared" si="4" ref="E38:L38">SUM(E37:E37)</f>
        <v>0</v>
      </c>
      <c r="F38" s="234">
        <f t="shared" si="4"/>
        <v>5811</v>
      </c>
      <c r="G38" s="234">
        <f t="shared" si="4"/>
        <v>0</v>
      </c>
      <c r="H38" s="234">
        <f t="shared" si="4"/>
        <v>0</v>
      </c>
      <c r="I38" s="234">
        <f t="shared" si="4"/>
        <v>0</v>
      </c>
      <c r="J38" s="234">
        <f t="shared" si="4"/>
        <v>0</v>
      </c>
      <c r="K38" s="235">
        <f t="shared" si="4"/>
        <v>0</v>
      </c>
      <c r="L38" s="236">
        <f t="shared" si="4"/>
        <v>5811</v>
      </c>
      <c r="N38" s="274"/>
      <c r="O38" s="274"/>
      <c r="P38" s="274"/>
      <c r="Q38" s="274"/>
    </row>
    <row r="39" spans="1:17" s="156" customFormat="1" ht="15" customHeight="1" thickBot="1">
      <c r="A39" s="176" t="s">
        <v>2</v>
      </c>
      <c r="B39" s="238" t="s">
        <v>146</v>
      </c>
      <c r="C39" s="178"/>
      <c r="D39" s="178"/>
      <c r="E39" s="179">
        <f aca="true" t="shared" si="5" ref="E39:L39">SUM(E14,E36,E38)</f>
        <v>2085187</v>
      </c>
      <c r="F39" s="179">
        <f t="shared" si="5"/>
        <v>2119549</v>
      </c>
      <c r="G39" s="179">
        <f t="shared" si="5"/>
        <v>0</v>
      </c>
      <c r="H39" s="179">
        <f t="shared" si="5"/>
        <v>0</v>
      </c>
      <c r="I39" s="179">
        <f t="shared" si="5"/>
        <v>0</v>
      </c>
      <c r="J39" s="179">
        <f t="shared" si="5"/>
        <v>0</v>
      </c>
      <c r="K39" s="179">
        <f t="shared" si="5"/>
        <v>2087297</v>
      </c>
      <c r="L39" s="180">
        <f t="shared" si="5"/>
        <v>2119549</v>
      </c>
      <c r="N39" s="272"/>
      <c r="O39" s="272"/>
      <c r="P39" s="272"/>
      <c r="Q39" s="272"/>
    </row>
    <row r="40" spans="1:17" s="156" customFormat="1" ht="15" customHeight="1" thickBot="1">
      <c r="A40" s="239" t="s">
        <v>3</v>
      </c>
      <c r="B40" s="240" t="s">
        <v>56</v>
      </c>
      <c r="C40" s="239"/>
      <c r="D40" s="239"/>
      <c r="E40" s="179"/>
      <c r="F40" s="179"/>
      <c r="G40" s="241"/>
      <c r="H40" s="241"/>
      <c r="I40" s="242"/>
      <c r="J40" s="242"/>
      <c r="K40" s="243">
        <f>SUM(E40:I40)</f>
        <v>0</v>
      </c>
      <c r="L40" s="244"/>
      <c r="N40" s="272"/>
      <c r="O40" s="272"/>
      <c r="P40" s="272"/>
      <c r="Q40" s="272"/>
    </row>
    <row r="41" spans="1:17" s="156" customFormat="1" ht="15" customHeight="1">
      <c r="A41" s="245" t="s">
        <v>61</v>
      </c>
      <c r="B41" s="246" t="s">
        <v>57</v>
      </c>
      <c r="C41" s="247"/>
      <c r="D41" s="247"/>
      <c r="E41" s="184"/>
      <c r="F41" s="184"/>
      <c r="G41" s="185"/>
      <c r="H41" s="185"/>
      <c r="I41" s="186"/>
      <c r="J41" s="186"/>
      <c r="K41" s="187">
        <f>SUM(E41:I41)</f>
        <v>0</v>
      </c>
      <c r="L41" s="205"/>
      <c r="N41" s="272"/>
      <c r="O41" s="272"/>
      <c r="P41" s="272"/>
      <c r="Q41" s="272"/>
    </row>
    <row r="42" spans="1:17" s="156" customFormat="1" ht="15" customHeight="1">
      <c r="A42" s="248"/>
      <c r="B42" s="249" t="s">
        <v>135</v>
      </c>
      <c r="C42" s="250"/>
      <c r="D42" s="250"/>
      <c r="E42" s="192"/>
      <c r="F42" s="192"/>
      <c r="G42" s="193"/>
      <c r="H42" s="193"/>
      <c r="I42" s="195">
        <v>4083</v>
      </c>
      <c r="J42" s="195">
        <v>4083</v>
      </c>
      <c r="K42" s="192">
        <f aca="true" t="shared" si="6" ref="K42:L51">SUM(E42,G42,I42)</f>
        <v>4083</v>
      </c>
      <c r="L42" s="251">
        <f t="shared" si="6"/>
        <v>4083</v>
      </c>
      <c r="N42" s="272"/>
      <c r="O42" s="272"/>
      <c r="P42" s="272"/>
      <c r="Q42" s="272"/>
    </row>
    <row r="43" spans="1:17" s="156" customFormat="1" ht="15" customHeight="1">
      <c r="A43" s="248"/>
      <c r="B43" s="249" t="s">
        <v>156</v>
      </c>
      <c r="C43" s="250"/>
      <c r="D43" s="250"/>
      <c r="E43" s="192"/>
      <c r="F43" s="192">
        <v>500</v>
      </c>
      <c r="G43" s="193"/>
      <c r="H43" s="193"/>
      <c r="I43" s="195"/>
      <c r="J43" s="195"/>
      <c r="K43" s="251">
        <f t="shared" si="6"/>
        <v>0</v>
      </c>
      <c r="L43" s="251">
        <f t="shared" si="6"/>
        <v>500</v>
      </c>
      <c r="N43" s="272"/>
      <c r="O43" s="272"/>
      <c r="P43" s="272"/>
      <c r="Q43" s="272"/>
    </row>
    <row r="44" spans="1:17" s="156" customFormat="1" ht="15" customHeight="1">
      <c r="A44" s="248"/>
      <c r="B44" s="249" t="s">
        <v>161</v>
      </c>
      <c r="C44" s="250"/>
      <c r="D44" s="250"/>
      <c r="E44" s="192"/>
      <c r="F44" s="192"/>
      <c r="G44" s="193"/>
      <c r="H44" s="193"/>
      <c r="I44" s="195"/>
      <c r="J44" s="195"/>
      <c r="K44" s="251">
        <f t="shared" si="6"/>
        <v>0</v>
      </c>
      <c r="L44" s="251">
        <f t="shared" si="6"/>
        <v>0</v>
      </c>
      <c r="N44" s="272"/>
      <c r="O44" s="272"/>
      <c r="P44" s="272"/>
      <c r="Q44" s="272"/>
    </row>
    <row r="45" spans="1:17" s="156" customFormat="1" ht="15" customHeight="1">
      <c r="A45" s="248" t="s">
        <v>62</v>
      </c>
      <c r="B45" s="249" t="s">
        <v>58</v>
      </c>
      <c r="C45" s="250"/>
      <c r="D45" s="250"/>
      <c r="E45" s="192"/>
      <c r="F45" s="192"/>
      <c r="G45" s="192">
        <v>902400</v>
      </c>
      <c r="H45" s="192">
        <v>902400</v>
      </c>
      <c r="I45" s="194"/>
      <c r="J45" s="194"/>
      <c r="K45" s="192">
        <f t="shared" si="6"/>
        <v>902400</v>
      </c>
      <c r="L45" s="251">
        <f t="shared" si="6"/>
        <v>902400</v>
      </c>
      <c r="N45" s="272"/>
      <c r="O45" s="272"/>
      <c r="P45" s="272"/>
      <c r="Q45" s="272"/>
    </row>
    <row r="46" spans="1:17" s="156" customFormat="1" ht="15" customHeight="1">
      <c r="A46" s="248" t="s">
        <v>63</v>
      </c>
      <c r="B46" s="249" t="s">
        <v>123</v>
      </c>
      <c r="C46" s="250"/>
      <c r="D46" s="250"/>
      <c r="E46" s="192"/>
      <c r="F46" s="192"/>
      <c r="G46" s="192"/>
      <c r="H46" s="192"/>
      <c r="I46" s="194"/>
      <c r="J46" s="194"/>
      <c r="K46" s="192">
        <f t="shared" si="6"/>
        <v>0</v>
      </c>
      <c r="L46" s="251">
        <f t="shared" si="6"/>
        <v>0</v>
      </c>
      <c r="N46" s="272"/>
      <c r="O46" s="272"/>
      <c r="P46" s="272"/>
      <c r="Q46" s="272"/>
    </row>
    <row r="47" spans="1:12" ht="15" customHeight="1">
      <c r="A47" s="248" t="s">
        <v>124</v>
      </c>
      <c r="B47" s="249" t="s">
        <v>59</v>
      </c>
      <c r="C47" s="252"/>
      <c r="D47" s="252"/>
      <c r="E47" s="253"/>
      <c r="F47" s="253"/>
      <c r="G47" s="254"/>
      <c r="H47" s="254"/>
      <c r="I47" s="251"/>
      <c r="J47" s="251"/>
      <c r="K47" s="192">
        <f t="shared" si="6"/>
        <v>0</v>
      </c>
      <c r="L47" s="251">
        <f t="shared" si="6"/>
        <v>0</v>
      </c>
    </row>
    <row r="48" spans="1:12" ht="15" customHeight="1">
      <c r="A48" s="255"/>
      <c r="B48" s="256" t="s">
        <v>60</v>
      </c>
      <c r="C48" s="257"/>
      <c r="D48" s="257"/>
      <c r="E48" s="258">
        <v>600000</v>
      </c>
      <c r="F48" s="258">
        <v>600000</v>
      </c>
      <c r="G48" s="205"/>
      <c r="H48" s="205"/>
      <c r="I48" s="205"/>
      <c r="J48" s="205"/>
      <c r="K48" s="192">
        <f t="shared" si="6"/>
        <v>600000</v>
      </c>
      <c r="L48" s="251">
        <f t="shared" si="6"/>
        <v>600000</v>
      </c>
    </row>
    <row r="49" spans="1:12" ht="15" customHeight="1">
      <c r="A49" s="259" t="s">
        <v>157</v>
      </c>
      <c r="B49" s="249" t="s">
        <v>158</v>
      </c>
      <c r="C49" s="252"/>
      <c r="D49" s="252"/>
      <c r="E49" s="253"/>
      <c r="F49" s="253"/>
      <c r="G49" s="251"/>
      <c r="H49" s="251"/>
      <c r="I49" s="251"/>
      <c r="J49" s="251"/>
      <c r="K49" s="192"/>
      <c r="L49" s="251"/>
    </row>
    <row r="50" spans="1:12" ht="15" customHeight="1">
      <c r="A50" s="260"/>
      <c r="B50" s="249" t="s">
        <v>159</v>
      </c>
      <c r="C50" s="252"/>
      <c r="D50" s="252"/>
      <c r="E50" s="253"/>
      <c r="F50" s="253"/>
      <c r="G50" s="251"/>
      <c r="H50" s="251"/>
      <c r="I50" s="251"/>
      <c r="J50" s="251"/>
      <c r="K50" s="251">
        <f>SUM(E50)</f>
        <v>0</v>
      </c>
      <c r="L50" s="251">
        <f>SUM(F50)</f>
        <v>0</v>
      </c>
    </row>
    <row r="51" spans="1:12" ht="15" customHeight="1" thickBot="1">
      <c r="A51" s="261"/>
      <c r="B51" s="246" t="s">
        <v>160</v>
      </c>
      <c r="C51" s="262"/>
      <c r="D51" s="262"/>
      <c r="E51" s="263"/>
      <c r="F51" s="263">
        <v>38</v>
      </c>
      <c r="G51" s="209"/>
      <c r="H51" s="209"/>
      <c r="I51" s="209"/>
      <c r="J51" s="209"/>
      <c r="K51" s="198">
        <f t="shared" si="6"/>
        <v>0</v>
      </c>
      <c r="L51" s="205">
        <f>SUM(F51,H51,J51)</f>
        <v>38</v>
      </c>
    </row>
    <row r="52" spans="1:12" ht="13.5" thickBot="1">
      <c r="A52" s="264" t="s">
        <v>4</v>
      </c>
      <c r="B52" s="265" t="s">
        <v>64</v>
      </c>
      <c r="C52" s="265"/>
      <c r="D52" s="265"/>
      <c r="E52" s="266">
        <f>SUM(E43:E51)</f>
        <v>600000</v>
      </c>
      <c r="F52" s="266">
        <f>SUM(F41:F51)</f>
        <v>600538</v>
      </c>
      <c r="G52" s="266">
        <f aca="true" t="shared" si="7" ref="G52:L52">SUM(G41:G51)</f>
        <v>902400</v>
      </c>
      <c r="H52" s="266">
        <f t="shared" si="7"/>
        <v>902400</v>
      </c>
      <c r="I52" s="266">
        <f t="shared" si="7"/>
        <v>4083</v>
      </c>
      <c r="J52" s="266">
        <f t="shared" si="7"/>
        <v>4083</v>
      </c>
      <c r="K52" s="266">
        <f t="shared" si="7"/>
        <v>1506483</v>
      </c>
      <c r="L52" s="266">
        <f t="shared" si="7"/>
        <v>1507021</v>
      </c>
    </row>
    <row r="53" spans="1:12" ht="13.5" thickBot="1">
      <c r="A53" s="267" t="s">
        <v>5</v>
      </c>
      <c r="B53" s="268" t="s">
        <v>69</v>
      </c>
      <c r="C53" s="269"/>
      <c r="D53" s="270"/>
      <c r="E53" s="270">
        <f aca="true" t="shared" si="8" ref="E53:J53">SUM(E39,E40,E52)</f>
        <v>2685187</v>
      </c>
      <c r="F53" s="270">
        <f t="shared" si="8"/>
        <v>2720087</v>
      </c>
      <c r="G53" s="270">
        <f t="shared" si="8"/>
        <v>902400</v>
      </c>
      <c r="H53" s="270">
        <f t="shared" si="8"/>
        <v>902400</v>
      </c>
      <c r="I53" s="270">
        <f t="shared" si="8"/>
        <v>4083</v>
      </c>
      <c r="J53" s="270">
        <f t="shared" si="8"/>
        <v>4083</v>
      </c>
      <c r="K53" s="179">
        <f>SUM(E53,G53,I53)</f>
        <v>3591670</v>
      </c>
      <c r="L53" s="180">
        <f>SUM(F53,H53,J53)</f>
        <v>3626570</v>
      </c>
    </row>
    <row r="54" ht="12.75">
      <c r="K54" s="91"/>
    </row>
    <row r="57" ht="12.75">
      <c r="F57" s="91"/>
    </row>
  </sheetData>
  <sheetProtection/>
  <mergeCells count="11">
    <mergeCell ref="A10:B10"/>
    <mergeCell ref="C7:F7"/>
    <mergeCell ref="A7:B9"/>
    <mergeCell ref="C8:D9"/>
    <mergeCell ref="I6:L6"/>
    <mergeCell ref="I1:L1"/>
    <mergeCell ref="A3:L3"/>
    <mergeCell ref="G7:H8"/>
    <mergeCell ref="I7:J8"/>
    <mergeCell ref="K7:L8"/>
    <mergeCell ref="E8:F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PageLayoutView="0" workbookViewId="0" topLeftCell="A1">
      <selection activeCell="H5" sqref="H5:K5"/>
    </sheetView>
  </sheetViews>
  <sheetFormatPr defaultColWidth="9.00390625" defaultRowHeight="12.75"/>
  <cols>
    <col min="1" max="1" width="3.625" style="290" customWidth="1"/>
    <col min="2" max="2" width="3.00390625" style="277" customWidth="1"/>
    <col min="3" max="3" width="32.25390625" style="277" customWidth="1"/>
    <col min="4" max="5" width="10.75390625" style="281" customWidth="1"/>
    <col min="6" max="11" width="10.75390625" style="277" customWidth="1"/>
    <col min="12" max="16384" width="9.125" style="277" customWidth="1"/>
  </cols>
  <sheetData>
    <row r="1" spans="1:11" ht="25.5" customHeight="1">
      <c r="A1" s="441"/>
      <c r="B1" s="441"/>
      <c r="C1" s="441"/>
      <c r="D1" s="276"/>
      <c r="E1" s="276"/>
      <c r="F1" s="442" t="s">
        <v>40</v>
      </c>
      <c r="G1" s="442"/>
      <c r="H1" s="442"/>
      <c r="I1" s="442"/>
      <c r="J1" s="442"/>
      <c r="K1" s="442"/>
    </row>
    <row r="2" spans="1:9" ht="25.5" customHeight="1">
      <c r="A2" s="276"/>
      <c r="B2" s="276"/>
      <c r="C2" s="276"/>
      <c r="D2" s="276"/>
      <c r="E2" s="276"/>
      <c r="F2" s="278"/>
      <c r="G2" s="278"/>
      <c r="H2" s="278"/>
      <c r="I2" s="278"/>
    </row>
    <row r="3" spans="1:11" ht="33" customHeight="1">
      <c r="A3" s="441" t="s">
        <v>164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</row>
    <row r="4" spans="1:7" ht="25.5" customHeight="1">
      <c r="A4" s="276"/>
      <c r="B4" s="276"/>
      <c r="C4" s="276"/>
      <c r="D4" s="279"/>
      <c r="E4" s="279"/>
      <c r="F4" s="276"/>
      <c r="G4" s="276"/>
    </row>
    <row r="5" spans="1:11" ht="17.25" customHeight="1" thickBot="1">
      <c r="A5" s="276"/>
      <c r="B5" s="276"/>
      <c r="C5" s="276"/>
      <c r="D5" s="279"/>
      <c r="E5" s="279"/>
      <c r="F5" s="276"/>
      <c r="G5" s="276"/>
      <c r="H5" s="443" t="s">
        <v>0</v>
      </c>
      <c r="I5" s="443"/>
      <c r="J5" s="443"/>
      <c r="K5" s="443"/>
    </row>
    <row r="6" spans="1:11" ht="26.25" customHeight="1">
      <c r="A6" s="408" t="s">
        <v>1</v>
      </c>
      <c r="B6" s="409"/>
      <c r="C6" s="410"/>
      <c r="D6" s="404" t="s">
        <v>18</v>
      </c>
      <c r="E6" s="405"/>
      <c r="F6" s="404" t="s">
        <v>128</v>
      </c>
      <c r="G6" s="405"/>
      <c r="H6" s="404" t="s">
        <v>129</v>
      </c>
      <c r="I6" s="405"/>
      <c r="J6" s="394" t="s">
        <v>19</v>
      </c>
      <c r="K6" s="395"/>
    </row>
    <row r="7" spans="1:11" ht="51" customHeight="1" thickBot="1">
      <c r="A7" s="411"/>
      <c r="B7" s="412"/>
      <c r="C7" s="413"/>
      <c r="D7" s="406"/>
      <c r="E7" s="407"/>
      <c r="F7" s="406"/>
      <c r="G7" s="407"/>
      <c r="H7" s="406"/>
      <c r="I7" s="407"/>
      <c r="J7" s="417"/>
      <c r="K7" s="418"/>
    </row>
    <row r="8" spans="1:11" ht="51" customHeight="1" thickBot="1">
      <c r="A8" s="414"/>
      <c r="B8" s="415"/>
      <c r="C8" s="416"/>
      <c r="D8" s="60" t="s">
        <v>141</v>
      </c>
      <c r="E8" s="92" t="s">
        <v>142</v>
      </c>
      <c r="F8" s="60" t="s">
        <v>141</v>
      </c>
      <c r="G8" s="92" t="s">
        <v>142</v>
      </c>
      <c r="H8" s="60" t="s">
        <v>141</v>
      </c>
      <c r="I8" s="92" t="s">
        <v>142</v>
      </c>
      <c r="J8" s="60" t="s">
        <v>141</v>
      </c>
      <c r="K8" s="92" t="s">
        <v>142</v>
      </c>
    </row>
    <row r="9" spans="1:15" ht="13.5" customHeight="1" thickBot="1">
      <c r="A9" s="401">
        <v>1</v>
      </c>
      <c r="B9" s="419"/>
      <c r="C9" s="402"/>
      <c r="D9" s="58">
        <v>2</v>
      </c>
      <c r="E9" s="58">
        <v>3</v>
      </c>
      <c r="F9" s="58">
        <v>6</v>
      </c>
      <c r="G9" s="58">
        <v>7</v>
      </c>
      <c r="H9" s="58">
        <v>8</v>
      </c>
      <c r="I9" s="94">
        <v>9</v>
      </c>
      <c r="J9" s="94">
        <v>10</v>
      </c>
      <c r="K9" s="280">
        <v>11</v>
      </c>
      <c r="L9" s="281"/>
      <c r="M9" s="281"/>
      <c r="N9" s="281"/>
      <c r="O9" s="281"/>
    </row>
    <row r="10" spans="1:15" ht="12">
      <c r="A10" s="63"/>
      <c r="B10" s="451" t="s">
        <v>8</v>
      </c>
      <c r="C10" s="452"/>
      <c r="D10" s="64">
        <v>2440000</v>
      </c>
      <c r="E10" s="64">
        <v>2440000</v>
      </c>
      <c r="F10" s="64"/>
      <c r="G10" s="64"/>
      <c r="H10" s="64"/>
      <c r="I10" s="114"/>
      <c r="J10" s="116">
        <f aca="true" t="shared" si="0" ref="J10:K13">SUM(D10)</f>
        <v>2440000</v>
      </c>
      <c r="K10" s="65">
        <f t="shared" si="0"/>
        <v>2440000</v>
      </c>
      <c r="L10" s="281"/>
      <c r="M10" s="281"/>
      <c r="N10" s="281"/>
      <c r="O10" s="281"/>
    </row>
    <row r="11" spans="1:15" ht="12">
      <c r="A11" s="66"/>
      <c r="B11" s="453" t="s">
        <v>9</v>
      </c>
      <c r="C11" s="448"/>
      <c r="D11" s="78">
        <v>1546837</v>
      </c>
      <c r="E11" s="78">
        <v>1546837</v>
      </c>
      <c r="F11" s="65"/>
      <c r="G11" s="65"/>
      <c r="H11" s="65"/>
      <c r="I11" s="65"/>
      <c r="J11" s="116">
        <f t="shared" si="0"/>
        <v>1546837</v>
      </c>
      <c r="K11" s="65">
        <f t="shared" si="0"/>
        <v>1546837</v>
      </c>
      <c r="L11" s="281"/>
      <c r="M11" s="281"/>
      <c r="N11" s="281"/>
      <c r="O11" s="281"/>
    </row>
    <row r="12" spans="1:15" ht="12">
      <c r="A12" s="67"/>
      <c r="B12" s="448" t="s">
        <v>11</v>
      </c>
      <c r="C12" s="454"/>
      <c r="D12" s="65">
        <v>128000</v>
      </c>
      <c r="E12" s="65">
        <v>128000</v>
      </c>
      <c r="F12" s="65"/>
      <c r="G12" s="65"/>
      <c r="H12" s="65"/>
      <c r="I12" s="65"/>
      <c r="J12" s="116">
        <f t="shared" si="0"/>
        <v>128000</v>
      </c>
      <c r="K12" s="65">
        <f t="shared" si="0"/>
        <v>128000</v>
      </c>
      <c r="L12" s="281"/>
      <c r="M12" s="281"/>
      <c r="N12" s="281"/>
      <c r="O12" s="281"/>
    </row>
    <row r="13" spans="1:15" ht="12.75" thickBot="1">
      <c r="A13" s="67"/>
      <c r="B13" s="448" t="s">
        <v>17</v>
      </c>
      <c r="C13" s="449"/>
      <c r="D13" s="65">
        <v>1280000</v>
      </c>
      <c r="E13" s="65">
        <v>1280000</v>
      </c>
      <c r="F13" s="65"/>
      <c r="G13" s="65"/>
      <c r="H13" s="65"/>
      <c r="I13" s="65"/>
      <c r="J13" s="116">
        <f t="shared" si="0"/>
        <v>1280000</v>
      </c>
      <c r="K13" s="65">
        <f t="shared" si="0"/>
        <v>1280000</v>
      </c>
      <c r="L13" s="281"/>
      <c r="M13" s="281"/>
      <c r="N13" s="281"/>
      <c r="O13" s="281"/>
    </row>
    <row r="14" spans="1:15" s="283" customFormat="1" ht="12.75" thickBot="1">
      <c r="A14" s="59" t="s">
        <v>2</v>
      </c>
      <c r="B14" s="444" t="s">
        <v>10</v>
      </c>
      <c r="C14" s="445"/>
      <c r="D14" s="68">
        <f>SUM(D10:D13)</f>
        <v>5394837</v>
      </c>
      <c r="E14" s="68">
        <f>SUM(E10:E13)</f>
        <v>5394837</v>
      </c>
      <c r="F14" s="68">
        <f>SUM(F10:F13)</f>
        <v>0</v>
      </c>
      <c r="G14" s="68"/>
      <c r="H14" s="68">
        <f>SUM(H10:H13)</f>
        <v>0</v>
      </c>
      <c r="I14" s="68"/>
      <c r="J14" s="90">
        <f>SUM(J10:J13)</f>
        <v>5394837</v>
      </c>
      <c r="K14" s="68">
        <f>SUM(K10:K13)</f>
        <v>5394837</v>
      </c>
      <c r="L14" s="282"/>
      <c r="M14" s="282"/>
      <c r="N14" s="282"/>
      <c r="O14" s="282"/>
    </row>
    <row r="15" spans="1:15" s="283" customFormat="1" ht="12">
      <c r="A15" s="69"/>
      <c r="B15" s="455" t="s">
        <v>70</v>
      </c>
      <c r="C15" s="456"/>
      <c r="D15" s="70">
        <v>1000</v>
      </c>
      <c r="E15" s="70">
        <v>1000</v>
      </c>
      <c r="F15" s="71"/>
      <c r="G15" s="71"/>
      <c r="H15" s="71"/>
      <c r="I15" s="115"/>
      <c r="J15" s="284">
        <f aca="true" t="shared" si="1" ref="J15:K20">SUM(D15)</f>
        <v>1000</v>
      </c>
      <c r="K15" s="115">
        <f t="shared" si="1"/>
        <v>1000</v>
      </c>
      <c r="L15" s="282"/>
      <c r="M15" s="282"/>
      <c r="N15" s="282"/>
      <c r="O15" s="282"/>
    </row>
    <row r="16" spans="1:15" s="283" customFormat="1" ht="12">
      <c r="A16" s="61"/>
      <c r="B16" s="446" t="s">
        <v>71</v>
      </c>
      <c r="C16" s="447"/>
      <c r="D16" s="72"/>
      <c r="E16" s="72"/>
      <c r="F16" s="73"/>
      <c r="G16" s="73"/>
      <c r="H16" s="73"/>
      <c r="I16" s="73"/>
      <c r="J16" s="285">
        <f t="shared" si="1"/>
        <v>0</v>
      </c>
      <c r="K16" s="73">
        <f t="shared" si="1"/>
        <v>0</v>
      </c>
      <c r="L16" s="282"/>
      <c r="M16" s="282"/>
      <c r="N16" s="282"/>
      <c r="O16" s="282"/>
    </row>
    <row r="17" spans="1:15" s="283" customFormat="1" ht="12">
      <c r="A17" s="74"/>
      <c r="B17" s="446" t="s">
        <v>72</v>
      </c>
      <c r="C17" s="447"/>
      <c r="D17" s="75"/>
      <c r="E17" s="75"/>
      <c r="F17" s="76"/>
      <c r="G17" s="76"/>
      <c r="H17" s="76"/>
      <c r="I17" s="76"/>
      <c r="J17" s="285">
        <f t="shared" si="1"/>
        <v>0</v>
      </c>
      <c r="K17" s="73">
        <f t="shared" si="1"/>
        <v>0</v>
      </c>
      <c r="L17" s="282"/>
      <c r="M17" s="282"/>
      <c r="N17" s="282"/>
      <c r="O17" s="282"/>
    </row>
    <row r="18" spans="1:15" s="283" customFormat="1" ht="12">
      <c r="A18" s="74"/>
      <c r="B18" s="446" t="s">
        <v>131</v>
      </c>
      <c r="C18" s="447"/>
      <c r="D18" s="75">
        <v>100000</v>
      </c>
      <c r="E18" s="75">
        <v>100000</v>
      </c>
      <c r="F18" s="76"/>
      <c r="G18" s="76"/>
      <c r="H18" s="76"/>
      <c r="I18" s="76"/>
      <c r="J18" s="285">
        <f t="shared" si="1"/>
        <v>100000</v>
      </c>
      <c r="K18" s="73">
        <f t="shared" si="1"/>
        <v>100000</v>
      </c>
      <c r="L18" s="282"/>
      <c r="M18" s="282"/>
      <c r="N18" s="282"/>
      <c r="O18" s="282"/>
    </row>
    <row r="19" spans="1:15" s="283" customFormat="1" ht="12">
      <c r="A19" s="74"/>
      <c r="B19" s="446" t="s">
        <v>73</v>
      </c>
      <c r="C19" s="447"/>
      <c r="D19" s="75">
        <v>54391</v>
      </c>
      <c r="E19" s="75">
        <v>54391</v>
      </c>
      <c r="F19" s="76"/>
      <c r="G19" s="76"/>
      <c r="H19" s="76"/>
      <c r="I19" s="76"/>
      <c r="J19" s="285">
        <f t="shared" si="1"/>
        <v>54391</v>
      </c>
      <c r="K19" s="73">
        <f t="shared" si="1"/>
        <v>54391</v>
      </c>
      <c r="L19" s="282"/>
      <c r="M19" s="282"/>
      <c r="N19" s="282"/>
      <c r="O19" s="282"/>
    </row>
    <row r="20" spans="1:15" s="283" customFormat="1" ht="12.75" thickBot="1">
      <c r="A20" s="74"/>
      <c r="B20" s="446" t="s">
        <v>74</v>
      </c>
      <c r="C20" s="447"/>
      <c r="D20" s="75">
        <v>100</v>
      </c>
      <c r="E20" s="75">
        <v>100</v>
      </c>
      <c r="F20" s="76"/>
      <c r="G20" s="76"/>
      <c r="H20" s="76"/>
      <c r="I20" s="115"/>
      <c r="J20" s="284">
        <f t="shared" si="1"/>
        <v>100</v>
      </c>
      <c r="K20" s="73">
        <f t="shared" si="1"/>
        <v>100</v>
      </c>
      <c r="L20" s="282"/>
      <c r="M20" s="282"/>
      <c r="N20" s="282"/>
      <c r="O20" s="282"/>
    </row>
    <row r="21" spans="1:15" ht="12.75" thickBot="1">
      <c r="A21" s="59" t="s">
        <v>3</v>
      </c>
      <c r="B21" s="444" t="s">
        <v>75</v>
      </c>
      <c r="C21" s="445"/>
      <c r="D21" s="68">
        <f>SUM(D15:D20)</f>
        <v>155491</v>
      </c>
      <c r="E21" s="68">
        <f>SUM(E15:E20)</f>
        <v>155491</v>
      </c>
      <c r="F21" s="68">
        <f>SUM(F15:F20)</f>
        <v>0</v>
      </c>
      <c r="G21" s="68"/>
      <c r="H21" s="68">
        <f>SUM(H15:H20)</f>
        <v>0</v>
      </c>
      <c r="I21" s="68"/>
      <c r="J21" s="90">
        <f>SUM(J15:J20)</f>
        <v>155491</v>
      </c>
      <c r="K21" s="68">
        <f>SUM(K15:K20)</f>
        <v>155491</v>
      </c>
      <c r="L21" s="281"/>
      <c r="M21" s="281"/>
      <c r="N21" s="281"/>
      <c r="O21" s="281"/>
    </row>
    <row r="22" spans="1:15" ht="22.5" customHeight="1" thickBot="1">
      <c r="A22" s="59" t="s">
        <v>6</v>
      </c>
      <c r="B22" s="445" t="s">
        <v>76</v>
      </c>
      <c r="C22" s="450"/>
      <c r="D22" s="77">
        <f>SUM(D14,D21)</f>
        <v>5550328</v>
      </c>
      <c r="E22" s="77">
        <f>SUM(E14,E21)</f>
        <v>5550328</v>
      </c>
      <c r="F22" s="77">
        <f>SUM(F14,F21)</f>
        <v>0</v>
      </c>
      <c r="G22" s="77"/>
      <c r="H22" s="77">
        <f>SUM(H14,H21)</f>
        <v>0</v>
      </c>
      <c r="I22" s="77"/>
      <c r="J22" s="117">
        <f>SUM(J14,J21)</f>
        <v>5550328</v>
      </c>
      <c r="K22" s="77">
        <f>SUM(K14,K21)</f>
        <v>5550328</v>
      </c>
      <c r="L22" s="281"/>
      <c r="M22" s="281"/>
      <c r="N22" s="281"/>
      <c r="O22" s="281"/>
    </row>
    <row r="23" spans="1:15" ht="12">
      <c r="A23" s="286"/>
      <c r="B23" s="287"/>
      <c r="C23" s="287"/>
      <c r="D23" s="288"/>
      <c r="E23" s="288"/>
      <c r="F23" s="289"/>
      <c r="G23" s="289"/>
      <c r="K23" s="281"/>
      <c r="L23" s="281"/>
      <c r="M23" s="281"/>
      <c r="N23" s="281"/>
      <c r="O23" s="281"/>
    </row>
    <row r="24" spans="11:15" ht="12">
      <c r="K24" s="281"/>
      <c r="L24" s="281"/>
      <c r="M24" s="281"/>
      <c r="N24" s="281"/>
      <c r="O24" s="281"/>
    </row>
    <row r="25" spans="11:15" ht="12">
      <c r="K25" s="281"/>
      <c r="L25" s="281"/>
      <c r="M25" s="281"/>
      <c r="N25" s="281"/>
      <c r="O25" s="281"/>
    </row>
    <row r="26" spans="11:15" ht="12">
      <c r="K26" s="281"/>
      <c r="L26" s="281"/>
      <c r="M26" s="281"/>
      <c r="N26" s="281"/>
      <c r="O26" s="281"/>
    </row>
    <row r="27" spans="11:15" ht="12">
      <c r="K27" s="281"/>
      <c r="L27" s="281"/>
      <c r="M27" s="281"/>
      <c r="N27" s="281"/>
      <c r="O27" s="281"/>
    </row>
    <row r="28" spans="11:15" ht="12">
      <c r="K28" s="281"/>
      <c r="L28" s="281"/>
      <c r="M28" s="281"/>
      <c r="N28" s="281"/>
      <c r="O28" s="281"/>
    </row>
    <row r="29" spans="11:15" ht="12">
      <c r="K29" s="281"/>
      <c r="L29" s="281"/>
      <c r="M29" s="281"/>
      <c r="N29" s="281"/>
      <c r="O29" s="281"/>
    </row>
    <row r="34" ht="12">
      <c r="F34" s="277" t="s">
        <v>126</v>
      </c>
    </row>
  </sheetData>
  <sheetProtection/>
  <mergeCells count="23">
    <mergeCell ref="B22:C22"/>
    <mergeCell ref="B20:C20"/>
    <mergeCell ref="A9:C9"/>
    <mergeCell ref="B19:C19"/>
    <mergeCell ref="B10:C10"/>
    <mergeCell ref="B11:C11"/>
    <mergeCell ref="B21:C21"/>
    <mergeCell ref="B16:C16"/>
    <mergeCell ref="B12:C12"/>
    <mergeCell ref="B15:C15"/>
    <mergeCell ref="B14:C14"/>
    <mergeCell ref="B18:C18"/>
    <mergeCell ref="B17:C17"/>
    <mergeCell ref="B13:C13"/>
    <mergeCell ref="J6:K7"/>
    <mergeCell ref="F6:G7"/>
    <mergeCell ref="D6:E7"/>
    <mergeCell ref="A1:C1"/>
    <mergeCell ref="H6:I7"/>
    <mergeCell ref="A6:C8"/>
    <mergeCell ref="A3:K3"/>
    <mergeCell ref="F1:K1"/>
    <mergeCell ref="H5:K5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2:M3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2.625" style="319" customWidth="1"/>
    <col min="2" max="2" width="4.375" style="292" customWidth="1"/>
    <col min="3" max="3" width="25.75390625" style="292" customWidth="1"/>
    <col min="4" max="5" width="9.00390625" style="320" customWidth="1"/>
    <col min="6" max="12" width="9.00390625" style="292" customWidth="1"/>
    <col min="13" max="16384" width="9.125" style="292" customWidth="1"/>
  </cols>
  <sheetData>
    <row r="2" spans="1:11" ht="25.5" customHeight="1">
      <c r="A2" s="480"/>
      <c r="B2" s="480"/>
      <c r="C2" s="480"/>
      <c r="D2" s="291"/>
      <c r="E2" s="291"/>
      <c r="F2" s="482" t="s">
        <v>23</v>
      </c>
      <c r="G2" s="482"/>
      <c r="H2" s="482"/>
      <c r="I2" s="482"/>
      <c r="J2" s="482"/>
      <c r="K2" s="482"/>
    </row>
    <row r="3" spans="1:9" ht="25.5" customHeight="1">
      <c r="A3" s="291"/>
      <c r="B3" s="291"/>
      <c r="C3" s="291"/>
      <c r="D3" s="291"/>
      <c r="E3" s="291"/>
      <c r="F3" s="293"/>
      <c r="G3" s="293"/>
      <c r="H3" s="293"/>
      <c r="I3" s="293"/>
    </row>
    <row r="4" spans="1:11" ht="33" customHeight="1">
      <c r="A4" s="480" t="s">
        <v>165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5" spans="1:7" ht="25.5" customHeight="1">
      <c r="A5" s="291"/>
      <c r="B5" s="291"/>
      <c r="C5" s="291"/>
      <c r="D5" s="294"/>
      <c r="E5" s="294"/>
      <c r="F5" s="291"/>
      <c r="G5" s="291"/>
    </row>
    <row r="6" spans="1:11" ht="17.25" customHeight="1" thickBot="1">
      <c r="A6" s="291"/>
      <c r="B6" s="291"/>
      <c r="C6" s="291"/>
      <c r="D6" s="294"/>
      <c r="E6" s="294"/>
      <c r="F6" s="291"/>
      <c r="G6" s="291"/>
      <c r="H6" s="481" t="s">
        <v>0</v>
      </c>
      <c r="I6" s="481"/>
      <c r="J6" s="481"/>
      <c r="K6" s="481"/>
    </row>
    <row r="7" spans="1:11" ht="26.25" customHeight="1">
      <c r="A7" s="459" t="s">
        <v>1</v>
      </c>
      <c r="B7" s="460"/>
      <c r="C7" s="461"/>
      <c r="D7" s="457" t="s">
        <v>18</v>
      </c>
      <c r="E7" s="468"/>
      <c r="F7" s="457" t="s">
        <v>128</v>
      </c>
      <c r="G7" s="468"/>
      <c r="H7" s="457" t="s">
        <v>129</v>
      </c>
      <c r="I7" s="468"/>
      <c r="J7" s="470" t="s">
        <v>19</v>
      </c>
      <c r="K7" s="471"/>
    </row>
    <row r="8" spans="1:11" ht="33.75" customHeight="1" thickBot="1">
      <c r="A8" s="462"/>
      <c r="B8" s="463"/>
      <c r="C8" s="464"/>
      <c r="D8" s="458"/>
      <c r="E8" s="469"/>
      <c r="F8" s="458"/>
      <c r="G8" s="469"/>
      <c r="H8" s="458"/>
      <c r="I8" s="469"/>
      <c r="J8" s="472"/>
      <c r="K8" s="473"/>
    </row>
    <row r="9" spans="1:11" ht="31.5" customHeight="1" thickBot="1">
      <c r="A9" s="465"/>
      <c r="B9" s="466"/>
      <c r="C9" s="467"/>
      <c r="D9" s="299" t="s">
        <v>147</v>
      </c>
      <c r="E9" s="300" t="s">
        <v>151</v>
      </c>
      <c r="F9" s="299" t="s">
        <v>147</v>
      </c>
      <c r="G9" s="300" t="s">
        <v>151</v>
      </c>
      <c r="H9" s="299" t="s">
        <v>147</v>
      </c>
      <c r="I9" s="300" t="s">
        <v>151</v>
      </c>
      <c r="J9" s="299" t="s">
        <v>147</v>
      </c>
      <c r="K9" s="300" t="s">
        <v>151</v>
      </c>
    </row>
    <row r="10" spans="1:11" ht="13.5" customHeight="1" thickBot="1">
      <c r="A10" s="483">
        <v>1</v>
      </c>
      <c r="B10" s="484"/>
      <c r="C10" s="485"/>
      <c r="D10" s="301">
        <v>2</v>
      </c>
      <c r="E10" s="301">
        <v>3</v>
      </c>
      <c r="F10" s="301">
        <v>4</v>
      </c>
      <c r="G10" s="301">
        <v>5</v>
      </c>
      <c r="H10" s="301">
        <v>6</v>
      </c>
      <c r="I10" s="302">
        <v>7</v>
      </c>
      <c r="J10" s="302">
        <v>8</v>
      </c>
      <c r="K10" s="303">
        <v>9</v>
      </c>
    </row>
    <row r="11" spans="1:11" s="307" customFormat="1" ht="12">
      <c r="A11" s="304"/>
      <c r="B11" s="486" t="s">
        <v>7</v>
      </c>
      <c r="C11" s="487"/>
      <c r="D11" s="305"/>
      <c r="E11" s="305"/>
      <c r="F11" s="305">
        <v>467</v>
      </c>
      <c r="G11" s="305">
        <v>467</v>
      </c>
      <c r="H11" s="305"/>
      <c r="I11" s="305"/>
      <c r="J11" s="306">
        <f aca="true" t="shared" si="0" ref="J11:K20">SUM(D11,F11,H11)</f>
        <v>467</v>
      </c>
      <c r="K11" s="305">
        <f t="shared" si="0"/>
        <v>467</v>
      </c>
    </row>
    <row r="12" spans="1:11" s="307" customFormat="1" ht="12">
      <c r="A12" s="308"/>
      <c r="B12" s="474" t="s">
        <v>77</v>
      </c>
      <c r="C12" s="475"/>
      <c r="D12" s="309">
        <v>4093790</v>
      </c>
      <c r="E12" s="309">
        <v>4093790</v>
      </c>
      <c r="F12" s="309">
        <v>156719</v>
      </c>
      <c r="G12" s="309">
        <v>156719</v>
      </c>
      <c r="H12" s="309"/>
      <c r="I12" s="305"/>
      <c r="J12" s="306">
        <f t="shared" si="0"/>
        <v>4250509</v>
      </c>
      <c r="K12" s="305">
        <f t="shared" si="0"/>
        <v>4250509</v>
      </c>
    </row>
    <row r="13" spans="1:11" s="307" customFormat="1" ht="12">
      <c r="A13" s="310"/>
      <c r="B13" s="476" t="s">
        <v>78</v>
      </c>
      <c r="C13" s="477"/>
      <c r="D13" s="309">
        <v>1450</v>
      </c>
      <c r="E13" s="309">
        <v>1450</v>
      </c>
      <c r="F13" s="309">
        <v>501431</v>
      </c>
      <c r="G13" s="309">
        <v>501431</v>
      </c>
      <c r="H13" s="309"/>
      <c r="I13" s="305"/>
      <c r="J13" s="306">
        <f t="shared" si="0"/>
        <v>502881</v>
      </c>
      <c r="K13" s="305">
        <f t="shared" si="0"/>
        <v>502881</v>
      </c>
    </row>
    <row r="14" spans="1:11" s="307" customFormat="1" ht="12">
      <c r="A14" s="310"/>
      <c r="B14" s="476" t="s">
        <v>79</v>
      </c>
      <c r="C14" s="477"/>
      <c r="D14" s="309">
        <v>2000</v>
      </c>
      <c r="E14" s="309">
        <v>2000</v>
      </c>
      <c r="F14" s="309">
        <v>0</v>
      </c>
      <c r="G14" s="309">
        <v>0</v>
      </c>
      <c r="H14" s="309"/>
      <c r="I14" s="305"/>
      <c r="J14" s="306">
        <f t="shared" si="0"/>
        <v>2000</v>
      </c>
      <c r="K14" s="305">
        <f t="shared" si="0"/>
        <v>2000</v>
      </c>
    </row>
    <row r="15" spans="1:11" s="307" customFormat="1" ht="12">
      <c r="A15" s="310"/>
      <c r="B15" s="476" t="s">
        <v>80</v>
      </c>
      <c r="C15" s="477"/>
      <c r="D15" s="309">
        <v>50838</v>
      </c>
      <c r="E15" s="309">
        <v>50838</v>
      </c>
      <c r="F15" s="309">
        <v>0</v>
      </c>
      <c r="G15" s="309">
        <v>0</v>
      </c>
      <c r="H15" s="309">
        <v>73520</v>
      </c>
      <c r="I15" s="309">
        <v>73520</v>
      </c>
      <c r="J15" s="306">
        <f t="shared" si="0"/>
        <v>124358</v>
      </c>
      <c r="K15" s="305">
        <f t="shared" si="0"/>
        <v>124358</v>
      </c>
    </row>
    <row r="16" spans="1:11" s="307" customFormat="1" ht="12">
      <c r="A16" s="310"/>
      <c r="B16" s="476" t="s">
        <v>81</v>
      </c>
      <c r="C16" s="488"/>
      <c r="D16" s="309">
        <v>955080</v>
      </c>
      <c r="E16" s="309">
        <v>955080</v>
      </c>
      <c r="F16" s="309">
        <v>90574</v>
      </c>
      <c r="G16" s="309">
        <v>90574</v>
      </c>
      <c r="H16" s="309">
        <v>19850</v>
      </c>
      <c r="I16" s="309">
        <v>19850</v>
      </c>
      <c r="J16" s="306">
        <f t="shared" si="0"/>
        <v>1065504</v>
      </c>
      <c r="K16" s="305">
        <f t="shared" si="0"/>
        <v>1065504</v>
      </c>
    </row>
    <row r="17" spans="1:11" s="307" customFormat="1" ht="12">
      <c r="A17" s="310"/>
      <c r="B17" s="486" t="s">
        <v>85</v>
      </c>
      <c r="C17" s="487"/>
      <c r="D17" s="309"/>
      <c r="E17" s="309"/>
      <c r="F17" s="309">
        <v>0</v>
      </c>
      <c r="G17" s="309">
        <v>0</v>
      </c>
      <c r="H17" s="309"/>
      <c r="I17" s="309"/>
      <c r="J17" s="306">
        <f t="shared" si="0"/>
        <v>0</v>
      </c>
      <c r="K17" s="305">
        <f t="shared" si="0"/>
        <v>0</v>
      </c>
    </row>
    <row r="18" spans="1:11" s="307" customFormat="1" ht="12">
      <c r="A18" s="310"/>
      <c r="B18" s="476" t="s">
        <v>86</v>
      </c>
      <c r="C18" s="477"/>
      <c r="D18" s="309">
        <v>70000</v>
      </c>
      <c r="E18" s="309">
        <v>70000</v>
      </c>
      <c r="F18" s="309">
        <v>0</v>
      </c>
      <c r="G18" s="309">
        <v>0</v>
      </c>
      <c r="H18" s="309"/>
      <c r="I18" s="305"/>
      <c r="J18" s="306">
        <f t="shared" si="0"/>
        <v>70000</v>
      </c>
      <c r="K18" s="305">
        <f t="shared" si="0"/>
        <v>70000</v>
      </c>
    </row>
    <row r="19" spans="1:11" s="307" customFormat="1" ht="12">
      <c r="A19" s="310"/>
      <c r="B19" s="476" t="s">
        <v>87</v>
      </c>
      <c r="C19" s="488"/>
      <c r="D19" s="311"/>
      <c r="E19" s="311"/>
      <c r="F19" s="309">
        <v>1500</v>
      </c>
      <c r="G19" s="309">
        <v>1500</v>
      </c>
      <c r="H19" s="311"/>
      <c r="I19" s="312"/>
      <c r="J19" s="306">
        <f t="shared" si="0"/>
        <v>1500</v>
      </c>
      <c r="K19" s="305">
        <f t="shared" si="0"/>
        <v>1500</v>
      </c>
    </row>
    <row r="20" spans="1:11" s="307" customFormat="1" ht="12.75" thickBot="1">
      <c r="A20" s="310"/>
      <c r="B20" s="476" t="s">
        <v>46</v>
      </c>
      <c r="C20" s="477"/>
      <c r="D20" s="311">
        <v>48734</v>
      </c>
      <c r="E20" s="311">
        <f>48734+66615</f>
        <v>115349</v>
      </c>
      <c r="F20" s="309">
        <v>74500</v>
      </c>
      <c r="G20" s="309">
        <v>74500</v>
      </c>
      <c r="H20" s="311"/>
      <c r="I20" s="313"/>
      <c r="J20" s="306">
        <f t="shared" si="0"/>
        <v>123234</v>
      </c>
      <c r="K20" s="305">
        <f t="shared" si="0"/>
        <v>189849</v>
      </c>
    </row>
    <row r="21" spans="1:13" s="317" customFormat="1" ht="16.5" customHeight="1" thickBot="1">
      <c r="A21" s="314" t="s">
        <v>37</v>
      </c>
      <c r="B21" s="478" t="s">
        <v>48</v>
      </c>
      <c r="C21" s="479"/>
      <c r="D21" s="315">
        <f>SUM(D11:D20)</f>
        <v>5221892</v>
      </c>
      <c r="E21" s="315">
        <f aca="true" t="shared" si="1" ref="E21:K21">SUM(E11:E20)</f>
        <v>5288507</v>
      </c>
      <c r="F21" s="315">
        <f t="shared" si="1"/>
        <v>825191</v>
      </c>
      <c r="G21" s="315">
        <f t="shared" si="1"/>
        <v>825191</v>
      </c>
      <c r="H21" s="315">
        <f t="shared" si="1"/>
        <v>93370</v>
      </c>
      <c r="I21" s="315">
        <f t="shared" si="1"/>
        <v>93370</v>
      </c>
      <c r="J21" s="316">
        <f t="shared" si="1"/>
        <v>6140453</v>
      </c>
      <c r="K21" s="315">
        <f t="shared" si="1"/>
        <v>6207068</v>
      </c>
      <c r="M21" s="318"/>
    </row>
    <row r="22" ht="12.75" thickBot="1">
      <c r="J22" s="321"/>
    </row>
    <row r="23" spans="2:11" ht="12">
      <c r="B23" s="322"/>
      <c r="C23" s="323"/>
      <c r="D23" s="494" t="s">
        <v>43</v>
      </c>
      <c r="E23" s="295"/>
      <c r="F23" s="468" t="s">
        <v>44</v>
      </c>
      <c r="G23" s="295"/>
      <c r="H23" s="468" t="s">
        <v>45</v>
      </c>
      <c r="I23" s="295"/>
      <c r="J23" s="457" t="s">
        <v>42</v>
      </c>
      <c r="K23" s="324"/>
    </row>
    <row r="24" spans="2:11" ht="12.75" thickBot="1">
      <c r="B24" s="325"/>
      <c r="C24" s="326"/>
      <c r="D24" s="495"/>
      <c r="E24" s="297"/>
      <c r="F24" s="469"/>
      <c r="G24" s="297"/>
      <c r="H24" s="469"/>
      <c r="I24" s="297"/>
      <c r="J24" s="458"/>
      <c r="K24" s="327"/>
    </row>
    <row r="25" spans="2:11" ht="12.75" thickBot="1">
      <c r="B25" s="325"/>
      <c r="C25" s="326"/>
      <c r="D25" s="301"/>
      <c r="E25" s="301"/>
      <c r="F25" s="301"/>
      <c r="G25" s="301"/>
      <c r="H25" s="301"/>
      <c r="I25" s="301"/>
      <c r="J25" s="328"/>
      <c r="K25" s="327"/>
    </row>
    <row r="26" spans="2:11" ht="12">
      <c r="B26" s="489" t="s">
        <v>7</v>
      </c>
      <c r="C26" s="490"/>
      <c r="D26" s="305"/>
      <c r="E26" s="305">
        <v>207</v>
      </c>
      <c r="F26" s="305"/>
      <c r="G26" s="305"/>
      <c r="H26" s="305"/>
      <c r="I26" s="305"/>
      <c r="J26" s="306">
        <f>SUM(D26:H26)</f>
        <v>207</v>
      </c>
      <c r="K26" s="329">
        <f>SUM(E26,G26,I26)</f>
        <v>207</v>
      </c>
    </row>
    <row r="27" spans="2:11" ht="12">
      <c r="B27" s="491" t="s">
        <v>77</v>
      </c>
      <c r="C27" s="492"/>
      <c r="D27" s="309">
        <f>100216</f>
        <v>100216</v>
      </c>
      <c r="E27" s="309">
        <v>124574</v>
      </c>
      <c r="F27" s="309"/>
      <c r="G27" s="309">
        <v>9777</v>
      </c>
      <c r="H27" s="309">
        <v>6130</v>
      </c>
      <c r="I27" s="309">
        <v>6130</v>
      </c>
      <c r="J27" s="306">
        <f>SUM(D27,F27,H27)</f>
        <v>106346</v>
      </c>
      <c r="K27" s="329">
        <f>SUM(E27,G27,I27)</f>
        <v>140481</v>
      </c>
    </row>
    <row r="28" spans="2:11" ht="12">
      <c r="B28" s="476" t="s">
        <v>78</v>
      </c>
      <c r="C28" s="488"/>
      <c r="D28" s="309">
        <v>10000</v>
      </c>
      <c r="E28" s="309">
        <v>6483</v>
      </c>
      <c r="F28" s="309">
        <f>152756+110236+35433</f>
        <v>298425</v>
      </c>
      <c r="G28" s="309">
        <v>350000</v>
      </c>
      <c r="H28" s="309">
        <v>45500</v>
      </c>
      <c r="I28" s="309">
        <v>45500</v>
      </c>
      <c r="J28" s="306">
        <f aca="true" t="shared" si="2" ref="J28:J35">SUM(D28,F28,H28)</f>
        <v>353925</v>
      </c>
      <c r="K28" s="329">
        <f aca="true" t="shared" si="3" ref="K28:K35">SUM(E28,G28,I28)</f>
        <v>401983</v>
      </c>
    </row>
    <row r="29" spans="2:11" ht="12">
      <c r="B29" s="476" t="s">
        <v>79</v>
      </c>
      <c r="C29" s="488"/>
      <c r="D29" s="309"/>
      <c r="E29" s="309"/>
      <c r="F29" s="309"/>
      <c r="G29" s="309"/>
      <c r="H29" s="309">
        <v>1750</v>
      </c>
      <c r="I29" s="309">
        <v>1750</v>
      </c>
      <c r="J29" s="306">
        <f t="shared" si="2"/>
        <v>1750</v>
      </c>
      <c r="K29" s="329">
        <f t="shared" si="3"/>
        <v>1750</v>
      </c>
    </row>
    <row r="30" spans="2:11" ht="12">
      <c r="B30" s="476" t="s">
        <v>80</v>
      </c>
      <c r="C30" s="488"/>
      <c r="D30" s="309"/>
      <c r="E30" s="309"/>
      <c r="F30" s="309"/>
      <c r="G30" s="309">
        <v>51</v>
      </c>
      <c r="H30" s="309"/>
      <c r="I30" s="309"/>
      <c r="J30" s="306">
        <f t="shared" si="2"/>
        <v>0</v>
      </c>
      <c r="K30" s="329">
        <f t="shared" si="3"/>
        <v>51</v>
      </c>
    </row>
    <row r="31" spans="2:11" ht="12">
      <c r="B31" s="476" t="s">
        <v>81</v>
      </c>
      <c r="C31" s="488"/>
      <c r="D31" s="309">
        <f>2700+93+964</f>
        <v>3757</v>
      </c>
      <c r="E31" s="309">
        <v>2679</v>
      </c>
      <c r="F31" s="309">
        <f>41244+29764+9567</f>
        <v>80575</v>
      </c>
      <c r="G31" s="309">
        <v>50000</v>
      </c>
      <c r="H31" s="309">
        <v>12758</v>
      </c>
      <c r="I31" s="309">
        <v>12758</v>
      </c>
      <c r="J31" s="306">
        <f t="shared" si="2"/>
        <v>97090</v>
      </c>
      <c r="K31" s="329">
        <f t="shared" si="3"/>
        <v>65437</v>
      </c>
    </row>
    <row r="32" spans="2:11" ht="12">
      <c r="B32" s="489" t="s">
        <v>85</v>
      </c>
      <c r="C32" s="490"/>
      <c r="D32" s="311">
        <v>1000</v>
      </c>
      <c r="E32" s="311">
        <v>0</v>
      </c>
      <c r="F32" s="311"/>
      <c r="G32" s="311"/>
      <c r="H32" s="311"/>
      <c r="I32" s="311"/>
      <c r="J32" s="306">
        <f t="shared" si="2"/>
        <v>1000</v>
      </c>
      <c r="K32" s="329">
        <f t="shared" si="3"/>
        <v>0</v>
      </c>
    </row>
    <row r="33" spans="2:11" ht="12">
      <c r="B33" s="476" t="s">
        <v>86</v>
      </c>
      <c r="C33" s="488"/>
      <c r="D33" s="311"/>
      <c r="E33" s="311"/>
      <c r="F33" s="311">
        <v>800</v>
      </c>
      <c r="G33" s="311">
        <v>30</v>
      </c>
      <c r="H33" s="311"/>
      <c r="I33" s="312"/>
      <c r="J33" s="306">
        <f t="shared" si="2"/>
        <v>800</v>
      </c>
      <c r="K33" s="329">
        <f t="shared" si="3"/>
        <v>30</v>
      </c>
    </row>
    <row r="34" spans="2:11" ht="12">
      <c r="B34" s="476" t="s">
        <v>87</v>
      </c>
      <c r="C34" s="488"/>
      <c r="D34" s="330"/>
      <c r="E34" s="309">
        <v>47</v>
      </c>
      <c r="F34" s="331"/>
      <c r="G34" s="331">
        <v>1329</v>
      </c>
      <c r="H34" s="331"/>
      <c r="I34" s="332"/>
      <c r="J34" s="306">
        <f t="shared" si="2"/>
        <v>0</v>
      </c>
      <c r="K34" s="329">
        <f t="shared" si="3"/>
        <v>1376</v>
      </c>
    </row>
    <row r="35" spans="2:11" ht="12.75" thickBot="1">
      <c r="B35" s="476" t="s">
        <v>46</v>
      </c>
      <c r="C35" s="488"/>
      <c r="D35" s="333"/>
      <c r="E35" s="334">
        <v>1613</v>
      </c>
      <c r="F35" s="313">
        <v>105200</v>
      </c>
      <c r="G35" s="313">
        <v>73813</v>
      </c>
      <c r="H35" s="313">
        <v>1000</v>
      </c>
      <c r="I35" s="313">
        <v>1000</v>
      </c>
      <c r="J35" s="306">
        <f t="shared" si="2"/>
        <v>106200</v>
      </c>
      <c r="K35" s="335">
        <f t="shared" si="3"/>
        <v>76426</v>
      </c>
    </row>
    <row r="36" spans="2:11" ht="12.75" thickBot="1">
      <c r="B36" s="478" t="s">
        <v>88</v>
      </c>
      <c r="C36" s="493"/>
      <c r="D36" s="316">
        <f aca="true" t="shared" si="4" ref="D36:I36">SUM(D27:D35)</f>
        <v>114973</v>
      </c>
      <c r="E36" s="316">
        <f>SUM(E26:E35)</f>
        <v>135603</v>
      </c>
      <c r="F36" s="315">
        <f t="shared" si="4"/>
        <v>485000</v>
      </c>
      <c r="G36" s="315">
        <f t="shared" si="4"/>
        <v>485000</v>
      </c>
      <c r="H36" s="315">
        <f t="shared" si="4"/>
        <v>67138</v>
      </c>
      <c r="I36" s="315">
        <f t="shared" si="4"/>
        <v>67138</v>
      </c>
      <c r="J36" s="315">
        <f>SUM(J26:J35)</f>
        <v>667318</v>
      </c>
      <c r="K36" s="336">
        <f>SUM(K26:K35)</f>
        <v>687741</v>
      </c>
    </row>
    <row r="37" spans="4:10" ht="12">
      <c r="D37" s="337"/>
      <c r="E37" s="337"/>
      <c r="F37" s="337"/>
      <c r="G37" s="337"/>
      <c r="H37" s="337"/>
      <c r="I37" s="337"/>
      <c r="J37" s="337"/>
    </row>
    <row r="39" ht="12">
      <c r="K39" s="320"/>
    </row>
  </sheetData>
  <sheetProtection/>
  <mergeCells count="36">
    <mergeCell ref="B34:C34"/>
    <mergeCell ref="B35:C35"/>
    <mergeCell ref="B36:C36"/>
    <mergeCell ref="D23:D24"/>
    <mergeCell ref="B31:C31"/>
    <mergeCell ref="F23:F24"/>
    <mergeCell ref="H23:H24"/>
    <mergeCell ref="B33:C33"/>
    <mergeCell ref="B26:C26"/>
    <mergeCell ref="B27:C27"/>
    <mergeCell ref="B28:C28"/>
    <mergeCell ref="B29:C29"/>
    <mergeCell ref="B32:C32"/>
    <mergeCell ref="B30:C30"/>
    <mergeCell ref="B15:C15"/>
    <mergeCell ref="B18:C18"/>
    <mergeCell ref="B20:C20"/>
    <mergeCell ref="B17:C17"/>
    <mergeCell ref="B16:C16"/>
    <mergeCell ref="B19:C19"/>
    <mergeCell ref="A2:C2"/>
    <mergeCell ref="H6:K6"/>
    <mergeCell ref="A4:K4"/>
    <mergeCell ref="F2:K2"/>
    <mergeCell ref="A10:C10"/>
    <mergeCell ref="B11:C11"/>
    <mergeCell ref="J23:J24"/>
    <mergeCell ref="A7:C9"/>
    <mergeCell ref="D7:E8"/>
    <mergeCell ref="F7:G8"/>
    <mergeCell ref="H7:I8"/>
    <mergeCell ref="J7:K8"/>
    <mergeCell ref="B12:C12"/>
    <mergeCell ref="B13:C13"/>
    <mergeCell ref="B21:C21"/>
    <mergeCell ref="B14:C14"/>
  </mergeCells>
  <printOptions/>
  <pageMargins left="0.8661417322834646" right="0.07874015748031496" top="1.29921259842519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K29" sqref="K29"/>
    </sheetView>
  </sheetViews>
  <sheetFormatPr defaultColWidth="9.00390625" defaultRowHeight="12.75"/>
  <cols>
    <col min="1" max="1" width="3.125" style="338" customWidth="1"/>
    <col min="2" max="2" width="44.625" style="338" customWidth="1"/>
    <col min="3" max="9" width="9.875" style="338" customWidth="1"/>
    <col min="10" max="10" width="9.875" style="271" customWidth="1"/>
    <col min="11" max="11" width="10.125" style="271" bestFit="1" customWidth="1"/>
    <col min="12" max="16384" width="9.125" style="338" customWidth="1"/>
  </cols>
  <sheetData>
    <row r="1" spans="7:10" ht="12">
      <c r="G1" s="496" t="s">
        <v>24</v>
      </c>
      <c r="H1" s="496"/>
      <c r="I1" s="496"/>
      <c r="J1" s="496"/>
    </row>
    <row r="2" spans="5:9" ht="12">
      <c r="E2" s="496"/>
      <c r="F2" s="496"/>
      <c r="G2" s="496"/>
      <c r="H2" s="496"/>
      <c r="I2" s="496"/>
    </row>
    <row r="3" spans="1:10" ht="31.5" customHeight="1">
      <c r="A3" s="463" t="s">
        <v>166</v>
      </c>
      <c r="B3" s="463"/>
      <c r="C3" s="463"/>
      <c r="D3" s="463"/>
      <c r="E3" s="463"/>
      <c r="F3" s="463"/>
      <c r="G3" s="463"/>
      <c r="H3" s="463"/>
      <c r="I3" s="463"/>
      <c r="J3" s="463"/>
    </row>
    <row r="4" spans="1:9" ht="15.75" customHeight="1">
      <c r="A4" s="296"/>
      <c r="B4" s="296"/>
      <c r="C4" s="296"/>
      <c r="D4" s="296"/>
      <c r="E4" s="296"/>
      <c r="F4" s="296"/>
      <c r="G4" s="296"/>
      <c r="H4" s="296"/>
      <c r="I4" s="296"/>
    </row>
    <row r="5" spans="1:9" ht="21" customHeight="1">
      <c r="A5" s="296"/>
      <c r="B5" s="296"/>
      <c r="C5" s="296"/>
      <c r="D5" s="296"/>
      <c r="E5" s="296"/>
      <c r="F5" s="296"/>
      <c r="G5" s="296"/>
      <c r="H5" s="296"/>
      <c r="I5" s="296"/>
    </row>
    <row r="6" spans="1:10" ht="12.75" thickBot="1">
      <c r="A6" s="298"/>
      <c r="B6" s="298"/>
      <c r="C6" s="298"/>
      <c r="D6" s="298"/>
      <c r="E6" s="298"/>
      <c r="F6" s="298"/>
      <c r="G6" s="497" t="s">
        <v>0</v>
      </c>
      <c r="H6" s="497"/>
      <c r="I6" s="497"/>
      <c r="J6" s="497"/>
    </row>
    <row r="7" spans="1:10" ht="16.5" customHeight="1">
      <c r="A7" s="459" t="s">
        <v>1</v>
      </c>
      <c r="B7" s="461"/>
      <c r="C7" s="457" t="s">
        <v>18</v>
      </c>
      <c r="D7" s="468"/>
      <c r="E7" s="457" t="s">
        <v>128</v>
      </c>
      <c r="F7" s="468"/>
      <c r="G7" s="457" t="s">
        <v>129</v>
      </c>
      <c r="H7" s="468"/>
      <c r="I7" s="470" t="s">
        <v>19</v>
      </c>
      <c r="J7" s="471"/>
    </row>
    <row r="8" spans="1:10" ht="60" customHeight="1" thickBot="1">
      <c r="A8" s="462"/>
      <c r="B8" s="464"/>
      <c r="C8" s="458"/>
      <c r="D8" s="469"/>
      <c r="E8" s="458"/>
      <c r="F8" s="469"/>
      <c r="G8" s="458"/>
      <c r="H8" s="469"/>
      <c r="I8" s="472"/>
      <c r="J8" s="473"/>
    </row>
    <row r="9" spans="1:10" ht="60" customHeight="1" thickBot="1">
      <c r="A9" s="465"/>
      <c r="B9" s="467"/>
      <c r="C9" s="299" t="s">
        <v>141</v>
      </c>
      <c r="D9" s="300" t="s">
        <v>142</v>
      </c>
      <c r="E9" s="299" t="s">
        <v>141</v>
      </c>
      <c r="F9" s="300" t="s">
        <v>142</v>
      </c>
      <c r="G9" s="299" t="s">
        <v>141</v>
      </c>
      <c r="H9" s="300" t="s">
        <v>142</v>
      </c>
      <c r="I9" s="299" t="s">
        <v>141</v>
      </c>
      <c r="J9" s="300" t="s">
        <v>142</v>
      </c>
    </row>
    <row r="10" spans="1:10" ht="15" customHeight="1" thickBot="1">
      <c r="A10" s="498" t="s">
        <v>2</v>
      </c>
      <c r="B10" s="499"/>
      <c r="C10" s="301">
        <v>2</v>
      </c>
      <c r="D10" s="301">
        <v>3</v>
      </c>
      <c r="E10" s="301">
        <v>6</v>
      </c>
      <c r="F10" s="301">
        <v>7</v>
      </c>
      <c r="G10" s="301">
        <v>8</v>
      </c>
      <c r="H10" s="302">
        <v>9</v>
      </c>
      <c r="I10" s="302">
        <v>10</v>
      </c>
      <c r="J10" s="339">
        <v>11</v>
      </c>
    </row>
    <row r="11" spans="1:10" ht="28.5" customHeight="1">
      <c r="A11" s="340"/>
      <c r="B11" s="341" t="s">
        <v>154</v>
      </c>
      <c r="C11" s="342"/>
      <c r="D11" s="342"/>
      <c r="E11" s="342"/>
      <c r="F11" s="342"/>
      <c r="G11" s="342"/>
      <c r="H11" s="342"/>
      <c r="I11" s="342"/>
      <c r="J11" s="339"/>
    </row>
    <row r="12" spans="1:10" ht="15" customHeight="1">
      <c r="A12" s="343"/>
      <c r="B12" s="344" t="s">
        <v>155</v>
      </c>
      <c r="C12" s="345"/>
      <c r="D12" s="215"/>
      <c r="E12" s="346"/>
      <c r="F12" s="346"/>
      <c r="G12" s="346"/>
      <c r="H12" s="346"/>
      <c r="I12" s="345"/>
      <c r="J12" s="347">
        <f>SUM(D12)</f>
        <v>0</v>
      </c>
    </row>
    <row r="13" spans="1:10" ht="24">
      <c r="A13" s="348"/>
      <c r="B13" s="349" t="s">
        <v>89</v>
      </c>
      <c r="C13" s="350"/>
      <c r="D13" s="351"/>
      <c r="E13" s="342"/>
      <c r="F13" s="342"/>
      <c r="G13" s="342"/>
      <c r="H13" s="342"/>
      <c r="I13" s="350"/>
      <c r="J13" s="352"/>
    </row>
    <row r="14" spans="1:10" ht="12">
      <c r="A14" s="348"/>
      <c r="B14" s="353" t="s">
        <v>172</v>
      </c>
      <c r="C14" s="354"/>
      <c r="D14" s="502">
        <v>1427184</v>
      </c>
      <c r="E14" s="355"/>
      <c r="F14" s="506"/>
      <c r="G14" s="355"/>
      <c r="H14" s="506"/>
      <c r="I14" s="354"/>
      <c r="J14" s="500">
        <f>SUM(D14,F15,F14,H14:H15)</f>
        <v>1427184</v>
      </c>
    </row>
    <row r="15" spans="1:10" ht="12">
      <c r="A15" s="356"/>
      <c r="B15" s="357" t="s">
        <v>173</v>
      </c>
      <c r="C15" s="358"/>
      <c r="D15" s="503"/>
      <c r="E15" s="359"/>
      <c r="F15" s="507"/>
      <c r="G15" s="359"/>
      <c r="H15" s="507"/>
      <c r="I15" s="358"/>
      <c r="J15" s="505"/>
    </row>
    <row r="16" spans="1:10" ht="12">
      <c r="A16" s="360"/>
      <c r="B16" s="349" t="s">
        <v>174</v>
      </c>
      <c r="C16" s="350"/>
      <c r="D16" s="504">
        <v>144920</v>
      </c>
      <c r="E16" s="342"/>
      <c r="F16" s="506"/>
      <c r="G16" s="342"/>
      <c r="H16" s="506"/>
      <c r="I16" s="350"/>
      <c r="J16" s="500">
        <f>SUM(D16,F16,H16)</f>
        <v>144920</v>
      </c>
    </row>
    <row r="17" spans="1:10" ht="12">
      <c r="A17" s="360"/>
      <c r="B17" s="349" t="s">
        <v>175</v>
      </c>
      <c r="C17" s="350"/>
      <c r="D17" s="504"/>
      <c r="E17" s="342"/>
      <c r="F17" s="508"/>
      <c r="G17" s="342"/>
      <c r="H17" s="508"/>
      <c r="I17" s="350"/>
      <c r="J17" s="509"/>
    </row>
    <row r="18" spans="1:10" ht="12">
      <c r="A18" s="356"/>
      <c r="B18" s="349" t="s">
        <v>176</v>
      </c>
      <c r="C18" s="350"/>
      <c r="D18" s="503"/>
      <c r="E18" s="342"/>
      <c r="F18" s="507"/>
      <c r="G18" s="342"/>
      <c r="H18" s="507"/>
      <c r="I18" s="350"/>
      <c r="J18" s="505"/>
    </row>
    <row r="19" spans="1:13" ht="24">
      <c r="A19" s="361"/>
      <c r="B19" s="362" t="s">
        <v>41</v>
      </c>
      <c r="C19" s="86"/>
      <c r="D19" s="363"/>
      <c r="E19" s="86"/>
      <c r="F19" s="86"/>
      <c r="G19" s="86"/>
      <c r="H19" s="86"/>
      <c r="I19" s="345"/>
      <c r="J19" s="345"/>
      <c r="M19" s="271"/>
    </row>
    <row r="20" spans="1:10" ht="15.75" customHeight="1">
      <c r="A20" s="361"/>
      <c r="B20" s="364" t="s">
        <v>90</v>
      </c>
      <c r="C20" s="365"/>
      <c r="D20" s="365"/>
      <c r="E20" s="365"/>
      <c r="F20" s="365"/>
      <c r="G20" s="86"/>
      <c r="H20" s="86"/>
      <c r="I20" s="345"/>
      <c r="J20" s="345"/>
    </row>
    <row r="21" spans="1:10" ht="15.75" customHeight="1">
      <c r="A21" s="366"/>
      <c r="B21" s="367" t="s">
        <v>91</v>
      </c>
      <c r="C21" s="368"/>
      <c r="D21" s="500">
        <v>39154</v>
      </c>
      <c r="E21" s="368"/>
      <c r="F21" s="368"/>
      <c r="G21" s="87"/>
      <c r="H21" s="87"/>
      <c r="I21" s="354"/>
      <c r="J21" s="510">
        <f>SUM(D21,F21,H21)</f>
        <v>39154</v>
      </c>
    </row>
    <row r="22" spans="1:10" ht="15.75" customHeight="1" thickBot="1">
      <c r="A22" s="369"/>
      <c r="B22" s="370" t="s">
        <v>92</v>
      </c>
      <c r="C22" s="371"/>
      <c r="D22" s="501"/>
      <c r="E22" s="144"/>
      <c r="F22" s="144"/>
      <c r="G22" s="371"/>
      <c r="H22" s="371"/>
      <c r="I22" s="372"/>
      <c r="J22" s="511"/>
    </row>
    <row r="23" spans="1:10" ht="25.5" customHeight="1" thickBot="1">
      <c r="A23" s="373" t="s">
        <v>55</v>
      </c>
      <c r="B23" s="374" t="s">
        <v>93</v>
      </c>
      <c r="C23" s="18">
        <f>SUM(C11:C22)</f>
        <v>0</v>
      </c>
      <c r="D23" s="18">
        <f aca="true" t="shared" si="0" ref="D23:J23">SUM(D11:D22)</f>
        <v>1611258</v>
      </c>
      <c r="E23" s="18">
        <f t="shared" si="0"/>
        <v>0</v>
      </c>
      <c r="F23" s="18">
        <f t="shared" si="0"/>
        <v>0</v>
      </c>
      <c r="G23" s="18">
        <f t="shared" si="0"/>
        <v>0</v>
      </c>
      <c r="H23" s="18">
        <f t="shared" si="0"/>
        <v>0</v>
      </c>
      <c r="I23" s="18">
        <f t="shared" si="0"/>
        <v>0</v>
      </c>
      <c r="J23" s="18">
        <f t="shared" si="0"/>
        <v>1611258</v>
      </c>
    </row>
    <row r="25" ht="12">
      <c r="D25" s="271"/>
    </row>
    <row r="26" spans="3:4" ht="12">
      <c r="C26" s="271"/>
      <c r="D26" s="271"/>
    </row>
    <row r="27" spans="3:4" ht="12">
      <c r="C27" s="271"/>
      <c r="D27" s="271"/>
    </row>
    <row r="29" ht="12">
      <c r="D29" s="271"/>
    </row>
    <row r="30" spans="5:6" ht="12">
      <c r="E30" s="271"/>
      <c r="F30" s="271"/>
    </row>
    <row r="32" spans="5:6" ht="12">
      <c r="E32" s="271"/>
      <c r="F32" s="271"/>
    </row>
  </sheetData>
  <sheetProtection/>
  <mergeCells count="20">
    <mergeCell ref="D21:D22"/>
    <mergeCell ref="D14:D15"/>
    <mergeCell ref="D16:D18"/>
    <mergeCell ref="J14:J15"/>
    <mergeCell ref="F14:F15"/>
    <mergeCell ref="H14:H15"/>
    <mergeCell ref="F16:F18"/>
    <mergeCell ref="H16:H18"/>
    <mergeCell ref="J16:J18"/>
    <mergeCell ref="J21:J22"/>
    <mergeCell ref="A3:J3"/>
    <mergeCell ref="G1:J1"/>
    <mergeCell ref="G6:J6"/>
    <mergeCell ref="A10:B10"/>
    <mergeCell ref="E2:I2"/>
    <mergeCell ref="A7:B9"/>
    <mergeCell ref="C7:D8"/>
    <mergeCell ref="E7:F8"/>
    <mergeCell ref="G7:H8"/>
    <mergeCell ref="I7:J8"/>
  </mergeCells>
  <printOptions/>
  <pageMargins left="0.4330708661417323" right="0.1968503937007874" top="0.9448818897637796" bottom="0.2362204724409449" header="0.7480314960629921" footer="0.1574803149606299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28"/>
  <sheetViews>
    <sheetView zoomScalePageLayoutView="0" workbookViewId="0" topLeftCell="A1">
      <selection activeCell="F32" sqref="F32"/>
    </sheetView>
  </sheetViews>
  <sheetFormatPr defaultColWidth="9.00390625" defaultRowHeight="12.75"/>
  <cols>
    <col min="1" max="2" width="3.25390625" style="338" customWidth="1"/>
    <col min="3" max="3" width="32.25390625" style="338" customWidth="1"/>
    <col min="4" max="11" width="10.75390625" style="338" customWidth="1"/>
    <col min="12" max="16384" width="9.125" style="338" customWidth="1"/>
  </cols>
  <sheetData>
    <row r="1" spans="8:11" ht="12">
      <c r="H1" s="496" t="s">
        <v>26</v>
      </c>
      <c r="I1" s="496"/>
      <c r="J1" s="496"/>
      <c r="K1" s="496"/>
    </row>
    <row r="4" spans="3:10" ht="19.5" customHeight="1">
      <c r="C4" s="412" t="s">
        <v>167</v>
      </c>
      <c r="D4" s="412"/>
      <c r="E4" s="412"/>
      <c r="F4" s="412"/>
      <c r="G4" s="412"/>
      <c r="H4" s="412"/>
      <c r="I4" s="412"/>
      <c r="J4" s="412"/>
    </row>
    <row r="5" spans="3:10" ht="19.5" customHeight="1">
      <c r="C5" s="412" t="s">
        <v>20</v>
      </c>
      <c r="D5" s="412"/>
      <c r="E5" s="412"/>
      <c r="F5" s="412"/>
      <c r="G5" s="412"/>
      <c r="H5" s="412"/>
      <c r="I5" s="412"/>
      <c r="J5" s="412"/>
    </row>
    <row r="6" spans="3:10" ht="19.5" customHeight="1">
      <c r="C6" s="275"/>
      <c r="D6" s="275"/>
      <c r="E6" s="275"/>
      <c r="F6" s="275"/>
      <c r="G6" s="275"/>
      <c r="H6" s="275"/>
      <c r="I6" s="275"/>
      <c r="J6" s="275"/>
    </row>
    <row r="7" spans="3:11" ht="19.5" customHeight="1" thickBot="1">
      <c r="C7" s="275"/>
      <c r="D7" s="275"/>
      <c r="E7" s="275"/>
      <c r="F7" s="275"/>
      <c r="G7" s="275"/>
      <c r="H7" s="512" t="s">
        <v>0</v>
      </c>
      <c r="I7" s="512"/>
      <c r="J7" s="512"/>
      <c r="K7" s="512"/>
    </row>
    <row r="8" spans="1:11" ht="19.5" customHeight="1">
      <c r="A8" s="408" t="s">
        <v>1</v>
      </c>
      <c r="B8" s="409"/>
      <c r="C8" s="410"/>
      <c r="D8" s="404" t="s">
        <v>18</v>
      </c>
      <c r="E8" s="405"/>
      <c r="F8" s="404" t="s">
        <v>128</v>
      </c>
      <c r="G8" s="405"/>
      <c r="H8" s="404" t="s">
        <v>129</v>
      </c>
      <c r="I8" s="405"/>
      <c r="J8" s="394" t="s">
        <v>19</v>
      </c>
      <c r="K8" s="395"/>
    </row>
    <row r="9" spans="1:11" ht="56.25" customHeight="1" thickBot="1">
      <c r="A9" s="411"/>
      <c r="B9" s="412"/>
      <c r="C9" s="413"/>
      <c r="D9" s="406"/>
      <c r="E9" s="407"/>
      <c r="F9" s="406"/>
      <c r="G9" s="407"/>
      <c r="H9" s="406"/>
      <c r="I9" s="407"/>
      <c r="J9" s="417"/>
      <c r="K9" s="418"/>
    </row>
    <row r="10" spans="1:11" ht="56.25" customHeight="1" thickBot="1">
      <c r="A10" s="414"/>
      <c r="B10" s="415"/>
      <c r="C10" s="416"/>
      <c r="D10" s="60" t="s">
        <v>141</v>
      </c>
      <c r="E10" s="92" t="s">
        <v>142</v>
      </c>
      <c r="F10" s="60" t="s">
        <v>141</v>
      </c>
      <c r="G10" s="92" t="s">
        <v>142</v>
      </c>
      <c r="H10" s="60" t="s">
        <v>141</v>
      </c>
      <c r="I10" s="92" t="s">
        <v>142</v>
      </c>
      <c r="J10" s="60" t="s">
        <v>141</v>
      </c>
      <c r="K10" s="92" t="s">
        <v>142</v>
      </c>
    </row>
    <row r="11" spans="1:11" ht="19.5" customHeight="1" thickBot="1">
      <c r="A11" s="483">
        <v>1</v>
      </c>
      <c r="B11" s="484"/>
      <c r="C11" s="485"/>
      <c r="D11" s="58">
        <v>2</v>
      </c>
      <c r="E11" s="58">
        <v>3</v>
      </c>
      <c r="F11" s="58">
        <v>6</v>
      </c>
      <c r="G11" s="58">
        <v>7</v>
      </c>
      <c r="H11" s="58">
        <v>8</v>
      </c>
      <c r="I11" s="94">
        <v>9</v>
      </c>
      <c r="J11" s="94">
        <v>10</v>
      </c>
      <c r="K11" s="339">
        <v>11</v>
      </c>
    </row>
    <row r="12" spans="1:11" ht="19.5" customHeight="1">
      <c r="A12" s="80"/>
      <c r="B12" s="517" t="s">
        <v>12</v>
      </c>
      <c r="C12" s="518"/>
      <c r="D12" s="81"/>
      <c r="E12" s="81"/>
      <c r="F12" s="82"/>
      <c r="G12" s="82"/>
      <c r="H12" s="83"/>
      <c r="I12" s="84"/>
      <c r="J12" s="84">
        <f aca="true" t="shared" si="0" ref="J12:J17">SUM(D12,F12,H12)</f>
        <v>0</v>
      </c>
      <c r="K12" s="83">
        <f aca="true" t="shared" si="1" ref="K12:K17">SUM(E12,G12,I12)</f>
        <v>0</v>
      </c>
    </row>
    <row r="13" spans="1:11" ht="17.25" customHeight="1">
      <c r="A13" s="85"/>
      <c r="B13" s="513" t="s">
        <v>13</v>
      </c>
      <c r="C13" s="514"/>
      <c r="D13" s="11"/>
      <c r="E13" s="11"/>
      <c r="F13" s="62"/>
      <c r="G13" s="62"/>
      <c r="H13" s="86"/>
      <c r="I13" s="86"/>
      <c r="J13" s="86">
        <f t="shared" si="0"/>
        <v>0</v>
      </c>
      <c r="K13" s="86">
        <f t="shared" si="1"/>
        <v>0</v>
      </c>
    </row>
    <row r="14" spans="1:11" ht="19.5" customHeight="1">
      <c r="A14" s="85"/>
      <c r="B14" s="513" t="s">
        <v>125</v>
      </c>
      <c r="C14" s="514"/>
      <c r="D14" s="31">
        <v>410381</v>
      </c>
      <c r="E14" s="31">
        <v>410381</v>
      </c>
      <c r="F14" s="31"/>
      <c r="G14" s="31"/>
      <c r="H14" s="86"/>
      <c r="I14" s="86"/>
      <c r="J14" s="86">
        <f t="shared" si="0"/>
        <v>410381</v>
      </c>
      <c r="K14" s="86">
        <f t="shared" si="1"/>
        <v>410381</v>
      </c>
    </row>
    <row r="15" spans="1:11" ht="19.5" customHeight="1">
      <c r="A15" s="85"/>
      <c r="B15" s="513" t="s">
        <v>84</v>
      </c>
      <c r="C15" s="514"/>
      <c r="D15" s="62">
        <v>150000</v>
      </c>
      <c r="E15" s="62">
        <v>150000</v>
      </c>
      <c r="F15" s="62"/>
      <c r="G15" s="62"/>
      <c r="H15" s="86"/>
      <c r="I15" s="86"/>
      <c r="J15" s="86">
        <f t="shared" si="0"/>
        <v>150000</v>
      </c>
      <c r="K15" s="86">
        <f t="shared" si="1"/>
        <v>150000</v>
      </c>
    </row>
    <row r="16" spans="1:11" ht="19.5" customHeight="1">
      <c r="A16" s="85"/>
      <c r="B16" s="513" t="s">
        <v>82</v>
      </c>
      <c r="C16" s="514"/>
      <c r="D16" s="62"/>
      <c r="E16" s="62"/>
      <c r="F16" s="62"/>
      <c r="G16" s="62">
        <v>724</v>
      </c>
      <c r="H16" s="86"/>
      <c r="I16" s="86"/>
      <c r="J16" s="86">
        <f t="shared" si="0"/>
        <v>0</v>
      </c>
      <c r="K16" s="86">
        <f t="shared" si="1"/>
        <v>724</v>
      </c>
    </row>
    <row r="17" spans="1:11" ht="19.5" customHeight="1" thickBot="1">
      <c r="A17" s="85"/>
      <c r="B17" s="513" t="s">
        <v>83</v>
      </c>
      <c r="C17" s="514"/>
      <c r="D17" s="15"/>
      <c r="E17" s="15"/>
      <c r="F17" s="15"/>
      <c r="G17" s="15"/>
      <c r="H17" s="87"/>
      <c r="I17" s="87"/>
      <c r="J17" s="87">
        <f t="shared" si="0"/>
        <v>0</v>
      </c>
      <c r="K17" s="86">
        <f t="shared" si="1"/>
        <v>0</v>
      </c>
    </row>
    <row r="18" spans="1:11" ht="27" customHeight="1" thickBot="1">
      <c r="A18" s="88" t="s">
        <v>105</v>
      </c>
      <c r="B18" s="515" t="s">
        <v>21</v>
      </c>
      <c r="C18" s="516"/>
      <c r="D18" s="89">
        <f>SUM(D14:D17)</f>
        <v>560381</v>
      </c>
      <c r="E18" s="89">
        <f>SUM(E14:E17)</f>
        <v>560381</v>
      </c>
      <c r="F18" s="89">
        <f>SUM(F14:F17)</f>
        <v>0</v>
      </c>
      <c r="G18" s="89">
        <f>SUM(G14:G17)</f>
        <v>724</v>
      </c>
      <c r="H18" s="89">
        <f>SUM(H14:H17)</f>
        <v>0</v>
      </c>
      <c r="I18" s="89"/>
      <c r="J18" s="9">
        <f>SUM(J14:J17)</f>
        <v>560381</v>
      </c>
      <c r="K18" s="9">
        <f>SUM(K14:K17)</f>
        <v>561105</v>
      </c>
    </row>
    <row r="26" spans="4:5" ht="12">
      <c r="D26" s="271"/>
      <c r="E26" s="271"/>
    </row>
    <row r="28" spans="4:5" ht="12">
      <c r="D28" s="271"/>
      <c r="E28" s="271"/>
    </row>
  </sheetData>
  <sheetProtection/>
  <mergeCells count="17">
    <mergeCell ref="C5:J5"/>
    <mergeCell ref="B18:C18"/>
    <mergeCell ref="B14:C14"/>
    <mergeCell ref="B16:C16"/>
    <mergeCell ref="B17:C17"/>
    <mergeCell ref="B12:C12"/>
    <mergeCell ref="B13:C13"/>
    <mergeCell ref="H1:K1"/>
    <mergeCell ref="H7:K7"/>
    <mergeCell ref="B15:C15"/>
    <mergeCell ref="D8:E9"/>
    <mergeCell ref="F8:G9"/>
    <mergeCell ref="H8:I9"/>
    <mergeCell ref="J8:K9"/>
    <mergeCell ref="A8:C10"/>
    <mergeCell ref="A11:C11"/>
    <mergeCell ref="C4:J4"/>
  </mergeCells>
  <printOptions/>
  <pageMargins left="0.1968503937007874" right="0.15748031496062992" top="0.7086614173228347" bottom="0.984251968503937" header="0.4724409448818898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M28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2" width="2.875" style="319" customWidth="1"/>
    <col min="3" max="3" width="36.125" style="292" customWidth="1"/>
    <col min="4" max="4" width="10.875" style="292" customWidth="1"/>
    <col min="5" max="5" width="9.875" style="292" customWidth="1"/>
    <col min="6" max="6" width="8.375" style="292" bestFit="1" customWidth="1"/>
    <col min="7" max="7" width="8.875" style="292" customWidth="1"/>
    <col min="8" max="8" width="10.25390625" style="292" customWidth="1"/>
    <col min="9" max="9" width="9.625" style="292" customWidth="1"/>
    <col min="10" max="10" width="10.00390625" style="292" bestFit="1" customWidth="1"/>
    <col min="11" max="16384" width="9.125" style="292" customWidth="1"/>
  </cols>
  <sheetData>
    <row r="2" spans="6:11" ht="12">
      <c r="F2" s="519" t="s">
        <v>25</v>
      </c>
      <c r="G2" s="519"/>
      <c r="H2" s="519"/>
      <c r="I2" s="519"/>
      <c r="J2" s="519"/>
      <c r="K2" s="519"/>
    </row>
    <row r="3" spans="1:10" ht="25.5" customHeight="1">
      <c r="A3" s="375"/>
      <c r="B3" s="375"/>
      <c r="C3" s="375"/>
      <c r="D3" s="375"/>
      <c r="E3" s="375"/>
      <c r="F3" s="375"/>
      <c r="G3" s="375"/>
      <c r="H3" s="376"/>
      <c r="I3" s="376"/>
      <c r="J3" s="377"/>
    </row>
    <row r="4" spans="1:10" ht="56.25" customHeight="1">
      <c r="A4" s="291"/>
      <c r="B4" s="291"/>
      <c r="C4" s="291"/>
      <c r="D4" s="291"/>
      <c r="E4" s="291"/>
      <c r="F4" s="291"/>
      <c r="G4" s="291"/>
      <c r="H4" s="291"/>
      <c r="I4" s="291"/>
      <c r="J4" s="293"/>
    </row>
    <row r="5" spans="1:11" ht="33" customHeight="1">
      <c r="A5" s="480" t="s">
        <v>177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</row>
    <row r="6" spans="1:10" ht="25.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1" ht="17.25" customHeight="1" thickBot="1">
      <c r="A7" s="291"/>
      <c r="B7" s="291"/>
      <c r="C7" s="291"/>
      <c r="D7" s="291"/>
      <c r="E7" s="291"/>
      <c r="F7" s="291"/>
      <c r="G7" s="291"/>
      <c r="H7" s="291"/>
      <c r="I7" s="291"/>
      <c r="J7" s="520" t="s">
        <v>0</v>
      </c>
      <c r="K7" s="520"/>
    </row>
    <row r="8" spans="1:11" ht="72" customHeight="1">
      <c r="A8" s="459" t="s">
        <v>1</v>
      </c>
      <c r="B8" s="460"/>
      <c r="C8" s="461"/>
      <c r="D8" s="457" t="s">
        <v>18</v>
      </c>
      <c r="E8" s="468"/>
      <c r="F8" s="457" t="s">
        <v>128</v>
      </c>
      <c r="G8" s="468"/>
      <c r="H8" s="457" t="s">
        <v>129</v>
      </c>
      <c r="I8" s="468"/>
      <c r="J8" s="470" t="s">
        <v>19</v>
      </c>
      <c r="K8" s="471"/>
    </row>
    <row r="9" spans="1:11" s="378" customFormat="1" ht="12.75" thickBot="1">
      <c r="A9" s="462"/>
      <c r="B9" s="463"/>
      <c r="C9" s="464"/>
      <c r="D9" s="458"/>
      <c r="E9" s="469"/>
      <c r="F9" s="458"/>
      <c r="G9" s="469"/>
      <c r="H9" s="458"/>
      <c r="I9" s="469"/>
      <c r="J9" s="472"/>
      <c r="K9" s="473"/>
    </row>
    <row r="10" spans="1:11" s="378" customFormat="1" ht="12.75" thickBot="1">
      <c r="A10" s="465"/>
      <c r="B10" s="466"/>
      <c r="C10" s="467"/>
      <c r="D10" s="299" t="s">
        <v>141</v>
      </c>
      <c r="E10" s="300" t="s">
        <v>142</v>
      </c>
      <c r="F10" s="299" t="s">
        <v>141</v>
      </c>
      <c r="G10" s="300" t="s">
        <v>142</v>
      </c>
      <c r="H10" s="299" t="s">
        <v>141</v>
      </c>
      <c r="I10" s="300" t="s">
        <v>142</v>
      </c>
      <c r="J10" s="299" t="s">
        <v>141</v>
      </c>
      <c r="K10" s="300" t="s">
        <v>142</v>
      </c>
    </row>
    <row r="11" spans="1:11" s="378" customFormat="1" ht="12.75" customHeight="1" thickBot="1">
      <c r="A11" s="483">
        <v>1</v>
      </c>
      <c r="B11" s="484"/>
      <c r="C11" s="485"/>
      <c r="D11" s="301">
        <v>2</v>
      </c>
      <c r="E11" s="301">
        <v>3</v>
      </c>
      <c r="F11" s="301">
        <v>4</v>
      </c>
      <c r="G11" s="301">
        <v>5</v>
      </c>
      <c r="H11" s="301">
        <v>6</v>
      </c>
      <c r="I11" s="302">
        <v>7</v>
      </c>
      <c r="J11" s="302">
        <v>8</v>
      </c>
      <c r="K11" s="339">
        <v>9</v>
      </c>
    </row>
    <row r="12" spans="1:11" s="338" customFormat="1" ht="27" customHeight="1" thickBot="1">
      <c r="A12" s="379"/>
      <c r="B12" s="525" t="s">
        <v>15</v>
      </c>
      <c r="C12" s="526"/>
      <c r="D12" s="380">
        <v>20276</v>
      </c>
      <c r="E12" s="380">
        <v>20276</v>
      </c>
      <c r="F12" s="130"/>
      <c r="G12" s="130"/>
      <c r="H12" s="130"/>
      <c r="I12" s="130"/>
      <c r="J12" s="18">
        <f aca="true" t="shared" si="0" ref="J12:K14">SUM(D12,H12)</f>
        <v>20276</v>
      </c>
      <c r="K12" s="18">
        <f t="shared" si="0"/>
        <v>20276</v>
      </c>
    </row>
    <row r="13" spans="1:13" s="338" customFormat="1" ht="30.75" customHeight="1" thickBot="1">
      <c r="A13" s="379"/>
      <c r="B13" s="525" t="s">
        <v>16</v>
      </c>
      <c r="C13" s="526"/>
      <c r="D13" s="380">
        <v>1686</v>
      </c>
      <c r="E13" s="380">
        <v>1686</v>
      </c>
      <c r="F13" s="130"/>
      <c r="G13" s="130"/>
      <c r="H13" s="130"/>
      <c r="I13" s="130"/>
      <c r="J13" s="18">
        <f t="shared" si="0"/>
        <v>1686</v>
      </c>
      <c r="K13" s="18">
        <f t="shared" si="0"/>
        <v>1686</v>
      </c>
      <c r="M13" s="271"/>
    </row>
    <row r="14" spans="1:11" s="338" customFormat="1" ht="27" customHeight="1" thickBot="1">
      <c r="A14" s="379"/>
      <c r="B14" s="523" t="s">
        <v>137</v>
      </c>
      <c r="C14" s="524"/>
      <c r="D14" s="380">
        <v>1300</v>
      </c>
      <c r="E14" s="380">
        <v>1300</v>
      </c>
      <c r="F14" s="130"/>
      <c r="G14" s="130"/>
      <c r="H14" s="130"/>
      <c r="I14" s="130"/>
      <c r="J14" s="18">
        <f t="shared" si="0"/>
        <v>1300</v>
      </c>
      <c r="K14" s="18">
        <f t="shared" si="0"/>
        <v>1300</v>
      </c>
    </row>
    <row r="15" spans="1:11" s="338" customFormat="1" ht="27" customHeight="1" thickBot="1">
      <c r="A15" s="381" t="s">
        <v>2</v>
      </c>
      <c r="B15" s="521" t="s">
        <v>94</v>
      </c>
      <c r="C15" s="522"/>
      <c r="D15" s="130">
        <f>SUM(D12:D14)</f>
        <v>23262</v>
      </c>
      <c r="E15" s="130">
        <f>SUM(E12:E14)</f>
        <v>23262</v>
      </c>
      <c r="F15" s="130">
        <f>SUM(F12:F14)</f>
        <v>0</v>
      </c>
      <c r="G15" s="130"/>
      <c r="H15" s="130">
        <f>SUM(H12:H14)</f>
        <v>0</v>
      </c>
      <c r="I15" s="130"/>
      <c r="J15" s="382">
        <f>SUM(J12:J14)</f>
        <v>23262</v>
      </c>
      <c r="K15" s="18">
        <f>SUM(E15,I15)</f>
        <v>23262</v>
      </c>
    </row>
    <row r="16" spans="1:11" s="338" customFormat="1" ht="29.25" customHeight="1" thickBot="1">
      <c r="A16" s="383"/>
      <c r="B16" s="523" t="s">
        <v>136</v>
      </c>
      <c r="C16" s="524"/>
      <c r="D16" s="384"/>
      <c r="E16" s="384"/>
      <c r="F16" s="384"/>
      <c r="G16" s="352"/>
      <c r="H16" s="352"/>
      <c r="I16" s="352"/>
      <c r="J16" s="352"/>
      <c r="K16" s="18">
        <f>SUM(E16,I16)</f>
        <v>0</v>
      </c>
    </row>
    <row r="17" spans="1:11" s="385" customFormat="1" ht="25.5" customHeight="1" thickBot="1">
      <c r="A17" s="383" t="s">
        <v>3</v>
      </c>
      <c r="B17" s="521" t="s">
        <v>14</v>
      </c>
      <c r="C17" s="522"/>
      <c r="D17" s="18">
        <f>SUM(D16)</f>
        <v>0</v>
      </c>
      <c r="E17" s="18"/>
      <c r="F17" s="18">
        <f>SUM(F16:F16)</f>
        <v>0</v>
      </c>
      <c r="G17" s="18"/>
      <c r="H17" s="18">
        <f>SUM(H16:H16)</f>
        <v>0</v>
      </c>
      <c r="I17" s="18"/>
      <c r="J17" s="18">
        <f>SUM(J16)</f>
        <v>0</v>
      </c>
      <c r="K17" s="18">
        <f>SUM(E17,I17)</f>
        <v>0</v>
      </c>
    </row>
    <row r="18" spans="1:11" s="378" customFormat="1" ht="27" customHeight="1" thickBot="1">
      <c r="A18" s="386" t="s">
        <v>108</v>
      </c>
      <c r="B18" s="521" t="s">
        <v>95</v>
      </c>
      <c r="C18" s="522"/>
      <c r="D18" s="387">
        <f>SUM(D17,D15)</f>
        <v>23262</v>
      </c>
      <c r="E18" s="387">
        <f>SUM(E17,E15)</f>
        <v>23262</v>
      </c>
      <c r="F18" s="388">
        <f>SUM(F17,F15)</f>
        <v>0</v>
      </c>
      <c r="G18" s="388"/>
      <c r="H18" s="387">
        <f>SUM(H17,H15)</f>
        <v>0</v>
      </c>
      <c r="I18" s="389"/>
      <c r="J18" s="389">
        <f>SUM(J17,J15)</f>
        <v>23262</v>
      </c>
      <c r="K18" s="389">
        <f>SUM(K17,K15)</f>
        <v>23262</v>
      </c>
    </row>
    <row r="19" ht="12">
      <c r="K19" s="320"/>
    </row>
    <row r="20" ht="12">
      <c r="K20" s="320"/>
    </row>
    <row r="21" ht="12">
      <c r="K21" s="320"/>
    </row>
    <row r="26" spans="4:5" ht="12">
      <c r="D26" s="320"/>
      <c r="E26" s="320"/>
    </row>
    <row r="28" spans="4:5" ht="12">
      <c r="D28" s="320"/>
      <c r="E28" s="320"/>
    </row>
  </sheetData>
  <sheetProtection/>
  <mergeCells count="16">
    <mergeCell ref="A11:C11"/>
    <mergeCell ref="B18:C18"/>
    <mergeCell ref="B16:C16"/>
    <mergeCell ref="B12:C12"/>
    <mergeCell ref="B13:C13"/>
    <mergeCell ref="B14:C14"/>
    <mergeCell ref="B15:C15"/>
    <mergeCell ref="B17:C17"/>
    <mergeCell ref="F2:K2"/>
    <mergeCell ref="A8:C10"/>
    <mergeCell ref="D8:E9"/>
    <mergeCell ref="F8:G9"/>
    <mergeCell ref="H8:I9"/>
    <mergeCell ref="J8:K9"/>
    <mergeCell ref="A5:K5"/>
    <mergeCell ref="J7:K7"/>
  </mergeCells>
  <printOptions/>
  <pageMargins left="0.4330708661417323" right="0.15748031496062992" top="0.5118110236220472" bottom="0.98425196850393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2" sqref="F62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szedlak.krisztina</dc:creator>
  <cp:keywords/>
  <dc:description/>
  <cp:lastModifiedBy>Morvai Éva</cp:lastModifiedBy>
  <cp:lastPrinted>2017-06-12T14:04:14Z</cp:lastPrinted>
  <dcterms:created xsi:type="dcterms:W3CDTF">2011-02-03T10:02:06Z</dcterms:created>
  <dcterms:modified xsi:type="dcterms:W3CDTF">2017-06-15T09:53:27Z</dcterms:modified>
  <cp:category/>
  <cp:version/>
  <cp:contentType/>
  <cp:contentStatus/>
</cp:coreProperties>
</file>